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fp5hq\RestrictedFurtherEducationandSkillsRemit$\Official Statistics\June 2018\For publication\"/>
    </mc:Choice>
  </mc:AlternateContent>
  <bookViews>
    <workbookView xWindow="0" yWindow="0" windowWidth="23040" windowHeight="8355" tabRatio="766"/>
  </bookViews>
  <sheets>
    <sheet name="Cover" sheetId="1" r:id="rId1"/>
    <sheet name="Notes" sheetId="18" r:id="rId2"/>
    <sheet name="Contents" sheetId="19" r:id="rId3"/>
    <sheet name="lookups" sheetId="2" state="hidden" r:id="rId4"/>
    <sheet name="T1 In-year inspections" sheetId="3" r:id="rId5"/>
    <sheet name="T2 In-year short inspections" sheetId="5" r:id="rId6"/>
    <sheet name="T3 In-year outcomes" sheetId="6" r:id="rId7"/>
    <sheet name="T3a Prison outcomes" sheetId="7" r:id="rId8"/>
    <sheet name="T4 Most recent outcomes" sheetId="10" r:id="rId9"/>
    <sheet name="C1 In-year judgement outcomes" sheetId="11" r:id="rId10"/>
    <sheet name="C2 In-year provider outcomes" sheetId="12" r:id="rId11"/>
    <sheet name="C3 In-year outcomes over time" sheetId="13" r:id="rId12"/>
    <sheet name="C4 In-year grade 3 outcomes" sheetId="14" r:id="rId13"/>
    <sheet name="C5 Most recent outcomes" sheetId="15" r:id="rId14"/>
    <sheet name="C6 Most recent over time" sheetId="16" r:id="rId15"/>
    <sheet name="C7 Most recent prison outcomes" sheetId="17" r:id="rId16"/>
    <sheet name="D1 In-year inspection data" sheetId="4" r:id="rId17"/>
    <sheet name="D2 In-year historic insp data" sheetId="20" r:id="rId18"/>
    <sheet name="D2 (working)" sheetId="9" state="hidden" r:id="rId19"/>
    <sheet name="D3 Most recent inspection data" sheetId="8" r:id="rId20"/>
  </sheets>
  <definedNames>
    <definedName name="_xlnm._FilterDatabase" localSheetId="16" hidden="1">'D1 In-year inspection data'!$A$4:$AH$5</definedName>
    <definedName name="_xlnm._FilterDatabase" localSheetId="18" hidden="1">'D2 (working)'!$A$1:$R$1815</definedName>
    <definedName name="_xlnm._FilterDatabase" localSheetId="17" hidden="1">'D2 In-year historic insp data'!$A$4:$Q$1818</definedName>
    <definedName name="_xlnm._FilterDatabase" localSheetId="19" hidden="1">'D3 Most recent inspection data'!$A$4:$AI$1278</definedName>
    <definedName name="Academies">lookups!$R$2:$R$5</definedName>
    <definedName name="Colleges">lookups!$N$2:$N$5</definedName>
    <definedName name="Community_learning_and_skills_providers">lookups!$Q$2:$Q$5</definedName>
    <definedName name="Dance_and_drama_colleges">lookups!$S$2:$S$3</definedName>
    <definedName name="Higher_education_institutions">lookups!$T$2:$T$3</definedName>
    <definedName name="Independent_learning_providers_including_employer_providers">lookups!$P$2:$P$4</definedName>
    <definedName name="Independent_specialist_colleges">lookups!$O$2:$O$3</definedName>
    <definedName name="National_Careers_Service_contractors">lookups!$U$2:$U$3</definedName>
    <definedName name="_xlnm.Print_Area" localSheetId="9">'C1 In-year judgement outcomes'!$A$1:$M$50</definedName>
    <definedName name="_xlnm.Print_Area" localSheetId="10">'C2 In-year provider outcomes'!$A$1:$J$48</definedName>
    <definedName name="_xlnm.Print_Area" localSheetId="11">'C3 In-year outcomes over time'!$A$1:$K$44</definedName>
    <definedName name="_xlnm.Print_Area" localSheetId="12">'C4 In-year grade 3 outcomes'!$A$1:$L$40</definedName>
    <definedName name="_xlnm.Print_Area" localSheetId="13">'C5 Most recent outcomes'!$A$1:$M$52</definedName>
    <definedName name="_xlnm.Print_Area" localSheetId="14">'C6 Most recent over time'!$A$1:$L$47</definedName>
    <definedName name="_xlnm.Print_Area" localSheetId="15">'C7 Most recent prison outcomes'!$A$1:$K$30</definedName>
    <definedName name="_xlnm.Print_Area" localSheetId="2">Contents!$A$1:$C$33</definedName>
    <definedName name="_xlnm.Print_Area" localSheetId="0">Cover!$A$1:$R$24</definedName>
    <definedName name="_xlnm.Print_Area" localSheetId="16">'D1 In-year inspection data'!$A$1:$AH$5</definedName>
    <definedName name="_xlnm.Print_Area" localSheetId="18">'D2 (working)'!$A$1:$R$1815</definedName>
    <definedName name="_xlnm.Print_Area" localSheetId="17">'D2 In-year historic insp data'!$D$4:$Q$4</definedName>
    <definedName name="_xlnm.Print_Area" localSheetId="19">'D3 Most recent inspection data'!$A$1:$AI$5</definedName>
    <definedName name="_xlnm.Print_Area" localSheetId="1">Notes!$A$1:$E$55</definedName>
    <definedName name="_xlnm.Print_Area" localSheetId="4">'T1 In-year inspections'!$A$1:$O$27</definedName>
    <definedName name="_xlnm.Print_Area" localSheetId="5">'T2 In-year short inspections'!$A$1:$S$17</definedName>
    <definedName name="_xlnm.Print_Area" localSheetId="6">'T3 In-year outcomes'!$A$1:$O$29</definedName>
    <definedName name="_xlnm.Print_Area" localSheetId="7">'T3a Prison outcomes'!$A$1:$M$18</definedName>
    <definedName name="_xlnm.Print_Area" localSheetId="8">'T4 Most recent outcomes'!$A$1:$Q$28</definedName>
    <definedName name="Provider_Group">lookups!$F$2:$F$10</definedName>
    <definedName name="Provider_Type">lookups!$D$2:$D$17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7" l="1"/>
  <c r="C17" i="17" l="1"/>
  <c r="D17" i="17"/>
  <c r="E17" i="17"/>
  <c r="F17" i="17"/>
  <c r="B17" i="17"/>
  <c r="A1283" i="8" l="1"/>
  <c r="A1284" i="8"/>
  <c r="A1285" i="8"/>
  <c r="A136" i="8"/>
  <c r="A221" i="8"/>
  <c r="A154" i="8"/>
  <c r="A556" i="8"/>
  <c r="F17" i="16" l="1"/>
  <c r="E17" i="16"/>
  <c r="D17" i="16"/>
  <c r="C17" i="16"/>
  <c r="B3" i="14" l="1"/>
  <c r="B3" i="16" l="1"/>
  <c r="B3" i="13"/>
  <c r="A6" i="8" l="1"/>
  <c r="A7" i="8"/>
  <c r="A8" i="8"/>
  <c r="A9" i="8"/>
  <c r="A10" i="8"/>
  <c r="A11" i="8"/>
  <c r="A12" i="8"/>
  <c r="A13" i="8"/>
  <c r="A14" i="8"/>
  <c r="A15" i="8"/>
  <c r="A16" i="8"/>
  <c r="A17" i="8"/>
  <c r="A18" i="8"/>
  <c r="A19" i="8"/>
  <c r="A20" i="8"/>
  <c r="A21" i="8"/>
  <c r="A22" i="8"/>
  <c r="A23" i="8"/>
  <c r="A24" i="8"/>
  <c r="A25" i="8"/>
  <c r="A26" i="8"/>
  <c r="A27" i="8"/>
  <c r="A28" i="8"/>
  <c r="A29" i="8"/>
  <c r="A30" i="8"/>
  <c r="A31" i="8"/>
  <c r="A32"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20" i="8"/>
  <c r="A121" i="8"/>
  <c r="A122" i="8"/>
  <c r="A123" i="8"/>
  <c r="A124" i="8"/>
  <c r="A125" i="8"/>
  <c r="A126" i="8"/>
  <c r="A127" i="8"/>
  <c r="A128" i="8"/>
  <c r="A129" i="8"/>
  <c r="A130" i="8"/>
  <c r="A131" i="8"/>
  <c r="A132" i="8"/>
  <c r="A133" i="8"/>
  <c r="A134" i="8"/>
  <c r="A135" i="8"/>
  <c r="A137" i="8"/>
  <c r="A138" i="8"/>
  <c r="A139" i="8"/>
  <c r="A140" i="8"/>
  <c r="A141" i="8"/>
  <c r="A142" i="8"/>
  <c r="A143" i="8"/>
  <c r="A144" i="8"/>
  <c r="A145" i="8"/>
  <c r="A146" i="8"/>
  <c r="A147" i="8"/>
  <c r="A148" i="8"/>
  <c r="A149" i="8"/>
  <c r="A150" i="8"/>
  <c r="A151" i="8"/>
  <c r="A152" i="8"/>
  <c r="A153" i="8"/>
  <c r="A155" i="8"/>
  <c r="A156" i="8"/>
  <c r="A157" i="8"/>
  <c r="A158" i="8"/>
  <c r="A159" i="8"/>
  <c r="A160" i="8"/>
  <c r="A161" i="8"/>
  <c r="A162" i="8"/>
  <c r="A163" i="8"/>
  <c r="A164" i="8"/>
  <c r="A165" i="8"/>
  <c r="A167" i="8"/>
  <c r="A168" i="8"/>
  <c r="A169" i="8"/>
  <c r="A170"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6" i="8"/>
  <c r="A207" i="8"/>
  <c r="A208" i="8"/>
  <c r="A209" i="8"/>
  <c r="A210" i="8"/>
  <c r="A211" i="8"/>
  <c r="A212" i="8"/>
  <c r="A213" i="8"/>
  <c r="A214" i="8"/>
  <c r="A215" i="8"/>
  <c r="A216" i="8"/>
  <c r="A217" i="8"/>
  <c r="A218" i="8"/>
  <c r="A219" i="8"/>
  <c r="A220"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400" i="8"/>
  <c r="A401" i="8"/>
  <c r="A402" i="8"/>
  <c r="A403" i="8"/>
  <c r="A404" i="8"/>
  <c r="A405" i="8"/>
  <c r="A406" i="8"/>
  <c r="A407" i="8"/>
  <c r="A409" i="8"/>
  <c r="A410" i="8"/>
  <c r="A411" i="8"/>
  <c r="A412" i="8"/>
  <c r="A413" i="8"/>
  <c r="A414" i="8"/>
  <c r="A415" i="8"/>
  <c r="A416" i="8"/>
  <c r="A417" i="8"/>
  <c r="A418" i="8"/>
  <c r="A419" i="8"/>
  <c r="A420" i="8"/>
  <c r="A421" i="8"/>
  <c r="A422" i="8"/>
  <c r="A423" i="8"/>
  <c r="A424" i="8"/>
  <c r="A425"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7" i="8"/>
  <c r="A558" i="8"/>
  <c r="A559" i="8"/>
  <c r="A560" i="8"/>
  <c r="A561" i="8"/>
  <c r="A562"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 r="A636" i="8"/>
  <c r="A637" i="8"/>
  <c r="A638" i="8"/>
  <c r="A639" i="8"/>
  <c r="A640" i="8"/>
  <c r="A641" i="8"/>
  <c r="A642" i="8"/>
  <c r="A643" i="8"/>
  <c r="A644" i="8"/>
  <c r="A645" i="8"/>
  <c r="A646" i="8"/>
  <c r="A647" i="8"/>
  <c r="A648" i="8"/>
  <c r="A649" i="8"/>
  <c r="A650" i="8"/>
  <c r="A651" i="8"/>
  <c r="A652" i="8"/>
  <c r="A653" i="8"/>
  <c r="A654" i="8"/>
  <c r="A655" i="8"/>
  <c r="A656" i="8"/>
  <c r="A657" i="8"/>
  <c r="A658" i="8"/>
  <c r="A659" i="8"/>
  <c r="A660" i="8"/>
  <c r="A661" i="8"/>
  <c r="A662" i="8"/>
  <c r="A663" i="8"/>
  <c r="A664" i="8"/>
  <c r="A665" i="8"/>
  <c r="A666" i="8"/>
  <c r="A667" i="8"/>
  <c r="A668" i="8"/>
  <c r="A669" i="8"/>
  <c r="A670" i="8"/>
  <c r="A671" i="8"/>
  <c r="A672" i="8"/>
  <c r="A673" i="8"/>
  <c r="A674" i="8"/>
  <c r="A675" i="8"/>
  <c r="A676" i="8"/>
  <c r="A677" i="8"/>
  <c r="A678" i="8"/>
  <c r="A679" i="8"/>
  <c r="A680" i="8"/>
  <c r="A681" i="8"/>
  <c r="A682" i="8"/>
  <c r="A683" i="8"/>
  <c r="A684" i="8"/>
  <c r="A685" i="8"/>
  <c r="A686" i="8"/>
  <c r="A687" i="8"/>
  <c r="A688" i="8"/>
  <c r="A689" i="8"/>
  <c r="A690" i="8"/>
  <c r="A691" i="8"/>
  <c r="A692" i="8"/>
  <c r="A693" i="8"/>
  <c r="A694" i="8"/>
  <c r="A695" i="8"/>
  <c r="A696" i="8"/>
  <c r="A697" i="8"/>
  <c r="A698" i="8"/>
  <c r="A699" i="8"/>
  <c r="A700" i="8"/>
  <c r="A701" i="8"/>
  <c r="A702" i="8"/>
  <c r="A703" i="8"/>
  <c r="A704" i="8"/>
  <c r="A705" i="8"/>
  <c r="A706" i="8"/>
  <c r="A707" i="8"/>
  <c r="A708" i="8"/>
  <c r="A709" i="8"/>
  <c r="A710" i="8"/>
  <c r="A711" i="8"/>
  <c r="A712" i="8"/>
  <c r="A713" i="8"/>
  <c r="A714" i="8"/>
  <c r="A715" i="8"/>
  <c r="A716" i="8"/>
  <c r="A717" i="8"/>
  <c r="A718" i="8"/>
  <c r="A719" i="8"/>
  <c r="A720" i="8"/>
  <c r="A721" i="8"/>
  <c r="A722" i="8"/>
  <c r="A723" i="8"/>
  <c r="A724" i="8"/>
  <c r="A725" i="8"/>
  <c r="A726" i="8"/>
  <c r="A727" i="8"/>
  <c r="A728" i="8"/>
  <c r="A729" i="8"/>
  <c r="A730" i="8"/>
  <c r="A731" i="8"/>
  <c r="A732" i="8"/>
  <c r="A733" i="8"/>
  <c r="A734" i="8"/>
  <c r="A735" i="8"/>
  <c r="A736" i="8"/>
  <c r="A737" i="8"/>
  <c r="A738" i="8"/>
  <c r="A739" i="8"/>
  <c r="A740" i="8"/>
  <c r="A741" i="8"/>
  <c r="A742" i="8"/>
  <c r="A743" i="8"/>
  <c r="A744" i="8"/>
  <c r="A745" i="8"/>
  <c r="A746" i="8"/>
  <c r="A747" i="8"/>
  <c r="A748" i="8"/>
  <c r="A749" i="8"/>
  <c r="A750" i="8"/>
  <c r="A751" i="8"/>
  <c r="A752" i="8"/>
  <c r="A753" i="8"/>
  <c r="A754" i="8"/>
  <c r="A755" i="8"/>
  <c r="A756" i="8"/>
  <c r="A757" i="8"/>
  <c r="A758" i="8"/>
  <c r="A759" i="8"/>
  <c r="A760" i="8"/>
  <c r="A761" i="8"/>
  <c r="A762" i="8"/>
  <c r="A763" i="8"/>
  <c r="A764" i="8"/>
  <c r="A765" i="8"/>
  <c r="A766" i="8"/>
  <c r="A767" i="8"/>
  <c r="A768" i="8"/>
  <c r="A769" i="8"/>
  <c r="A770" i="8"/>
  <c r="A771" i="8"/>
  <c r="A772" i="8"/>
  <c r="A773" i="8"/>
  <c r="A774" i="8"/>
  <c r="A775" i="8"/>
  <c r="A776" i="8"/>
  <c r="A777" i="8"/>
  <c r="A778" i="8"/>
  <c r="A779" i="8"/>
  <c r="A780" i="8"/>
  <c r="A781" i="8"/>
  <c r="A782" i="8"/>
  <c r="A783" i="8"/>
  <c r="A784" i="8"/>
  <c r="A785" i="8"/>
  <c r="A786" i="8"/>
  <c r="A787" i="8"/>
  <c r="A788" i="8"/>
  <c r="A789" i="8"/>
  <c r="A790" i="8"/>
  <c r="A791" i="8"/>
  <c r="A792" i="8"/>
  <c r="A793" i="8"/>
  <c r="A794" i="8"/>
  <c r="A795" i="8"/>
  <c r="A796" i="8"/>
  <c r="A797" i="8"/>
  <c r="A798" i="8"/>
  <c r="A799" i="8"/>
  <c r="A800" i="8"/>
  <c r="A801" i="8"/>
  <c r="A802" i="8"/>
  <c r="A803" i="8"/>
  <c r="A804" i="8"/>
  <c r="A805" i="8"/>
  <c r="A806" i="8"/>
  <c r="A807" i="8"/>
  <c r="A808" i="8"/>
  <c r="A809" i="8"/>
  <c r="A810" i="8"/>
  <c r="A811" i="8"/>
  <c r="A812" i="8"/>
  <c r="A813" i="8"/>
  <c r="A814" i="8"/>
  <c r="A815" i="8"/>
  <c r="A816" i="8"/>
  <c r="A817" i="8"/>
  <c r="A818" i="8"/>
  <c r="A819" i="8"/>
  <c r="A820" i="8"/>
  <c r="A821" i="8"/>
  <c r="A822" i="8"/>
  <c r="A823" i="8"/>
  <c r="A824" i="8"/>
  <c r="A825" i="8"/>
  <c r="A826" i="8"/>
  <c r="A827" i="8"/>
  <c r="A828" i="8"/>
  <c r="A829" i="8"/>
  <c r="A830" i="8"/>
  <c r="A831" i="8"/>
  <c r="A832" i="8"/>
  <c r="A833" i="8"/>
  <c r="A834" i="8"/>
  <c r="A835" i="8"/>
  <c r="A836" i="8"/>
  <c r="A837" i="8"/>
  <c r="A838" i="8"/>
  <c r="A839" i="8"/>
  <c r="A840" i="8"/>
  <c r="A841" i="8"/>
  <c r="A842" i="8"/>
  <c r="A843" i="8"/>
  <c r="A844" i="8"/>
  <c r="A845" i="8"/>
  <c r="A846" i="8"/>
  <c r="A847" i="8"/>
  <c r="A848" i="8"/>
  <c r="A849" i="8"/>
  <c r="A850" i="8"/>
  <c r="A851" i="8"/>
  <c r="A852" i="8"/>
  <c r="A853" i="8"/>
  <c r="A854" i="8"/>
  <c r="A855" i="8"/>
  <c r="A856" i="8"/>
  <c r="A857" i="8"/>
  <c r="A858" i="8"/>
  <c r="A859" i="8"/>
  <c r="A860" i="8"/>
  <c r="A861" i="8"/>
  <c r="A862" i="8"/>
  <c r="A863" i="8"/>
  <c r="A864" i="8"/>
  <c r="A865" i="8"/>
  <c r="A866" i="8"/>
  <c r="A867" i="8"/>
  <c r="A868" i="8"/>
  <c r="A869" i="8"/>
  <c r="A870" i="8"/>
  <c r="A871" i="8"/>
  <c r="A872" i="8"/>
  <c r="A873" i="8"/>
  <c r="A874" i="8"/>
  <c r="A875" i="8"/>
  <c r="A876" i="8"/>
  <c r="A877" i="8"/>
  <c r="A878" i="8"/>
  <c r="A879" i="8"/>
  <c r="A880" i="8"/>
  <c r="A881" i="8"/>
  <c r="A882" i="8"/>
  <c r="A883" i="8"/>
  <c r="A884" i="8"/>
  <c r="A885" i="8"/>
  <c r="A886" i="8"/>
  <c r="A887" i="8"/>
  <c r="A888" i="8"/>
  <c r="A889" i="8"/>
  <c r="A890" i="8"/>
  <c r="A891" i="8"/>
  <c r="A892" i="8"/>
  <c r="A893" i="8"/>
  <c r="A894" i="8"/>
  <c r="A895" i="8"/>
  <c r="A896" i="8"/>
  <c r="A897" i="8"/>
  <c r="A898" i="8"/>
  <c r="A899" i="8"/>
  <c r="A900" i="8"/>
  <c r="A901" i="8"/>
  <c r="A902" i="8"/>
  <c r="A903" i="8"/>
  <c r="A904" i="8"/>
  <c r="A905" i="8"/>
  <c r="A906" i="8"/>
  <c r="A907" i="8"/>
  <c r="A908" i="8"/>
  <c r="A909" i="8"/>
  <c r="A910" i="8"/>
  <c r="A911" i="8"/>
  <c r="A912" i="8"/>
  <c r="A913" i="8"/>
  <c r="A914" i="8"/>
  <c r="A915" i="8"/>
  <c r="A916" i="8"/>
  <c r="A917" i="8"/>
  <c r="A918" i="8"/>
  <c r="A919" i="8"/>
  <c r="A920" i="8"/>
  <c r="A921" i="8"/>
  <c r="A922" i="8"/>
  <c r="A923" i="8"/>
  <c r="A924" i="8"/>
  <c r="A925" i="8"/>
  <c r="A926" i="8"/>
  <c r="A927" i="8"/>
  <c r="A928" i="8"/>
  <c r="A929" i="8"/>
  <c r="A930" i="8"/>
  <c r="A931" i="8"/>
  <c r="A932" i="8"/>
  <c r="A933" i="8"/>
  <c r="A934" i="8"/>
  <c r="A935" i="8"/>
  <c r="A936" i="8"/>
  <c r="A937" i="8"/>
  <c r="A938" i="8"/>
  <c r="A939" i="8"/>
  <c r="A940" i="8"/>
  <c r="A941" i="8"/>
  <c r="A942" i="8"/>
  <c r="A943" i="8"/>
  <c r="A944" i="8"/>
  <c r="A945" i="8"/>
  <c r="A946" i="8"/>
  <c r="A947" i="8"/>
  <c r="A948" i="8"/>
  <c r="A949" i="8"/>
  <c r="A950" i="8"/>
  <c r="A951" i="8"/>
  <c r="A952" i="8"/>
  <c r="A953" i="8"/>
  <c r="A954" i="8"/>
  <c r="A955" i="8"/>
  <c r="A956" i="8"/>
  <c r="A957" i="8"/>
  <c r="A958" i="8"/>
  <c r="A959" i="8"/>
  <c r="A960" i="8"/>
  <c r="A961" i="8"/>
  <c r="A962" i="8"/>
  <c r="A963" i="8"/>
  <c r="A964" i="8"/>
  <c r="A965" i="8"/>
  <c r="A966" i="8"/>
  <c r="A967" i="8"/>
  <c r="A968" i="8"/>
  <c r="A969" i="8"/>
  <c r="A970" i="8"/>
  <c r="A971" i="8"/>
  <c r="A972" i="8"/>
  <c r="A973" i="8"/>
  <c r="A974" i="8"/>
  <c r="A975" i="8"/>
  <c r="A976" i="8"/>
  <c r="A977" i="8"/>
  <c r="A978" i="8"/>
  <c r="A979" i="8"/>
  <c r="A980" i="8"/>
  <c r="A981" i="8"/>
  <c r="A982" i="8"/>
  <c r="A983" i="8"/>
  <c r="A984" i="8"/>
  <c r="A985" i="8"/>
  <c r="A986" i="8"/>
  <c r="A987" i="8"/>
  <c r="A988" i="8"/>
  <c r="A989" i="8"/>
  <c r="A990" i="8"/>
  <c r="A991" i="8"/>
  <c r="A992" i="8"/>
  <c r="A993" i="8"/>
  <c r="A994" i="8"/>
  <c r="A995" i="8"/>
  <c r="A996" i="8"/>
  <c r="A997" i="8"/>
  <c r="A998" i="8"/>
  <c r="A999" i="8"/>
  <c r="A1000" i="8"/>
  <c r="A1001" i="8"/>
  <c r="A1002" i="8"/>
  <c r="A1003" i="8"/>
  <c r="A1004" i="8"/>
  <c r="A1005" i="8"/>
  <c r="A1006" i="8"/>
  <c r="A1007" i="8"/>
  <c r="A1008" i="8"/>
  <c r="A1009" i="8"/>
  <c r="A1010" i="8"/>
  <c r="A1011" i="8"/>
  <c r="A1012" i="8"/>
  <c r="A1013" i="8"/>
  <c r="A1014" i="8"/>
  <c r="A1015" i="8"/>
  <c r="A1016" i="8"/>
  <c r="A1017" i="8"/>
  <c r="A1018" i="8"/>
  <c r="A1019" i="8"/>
  <c r="A1020" i="8"/>
  <c r="A1021" i="8"/>
  <c r="A1022" i="8"/>
  <c r="A1023" i="8"/>
  <c r="A1024" i="8"/>
  <c r="A1025" i="8"/>
  <c r="A1026" i="8"/>
  <c r="A1027" i="8"/>
  <c r="A1028" i="8"/>
  <c r="A1029" i="8"/>
  <c r="A1030" i="8"/>
  <c r="A1031" i="8"/>
  <c r="A1032" i="8"/>
  <c r="A1033" i="8"/>
  <c r="A1034" i="8"/>
  <c r="A1035" i="8"/>
  <c r="A1036" i="8"/>
  <c r="A1037" i="8"/>
  <c r="A1038" i="8"/>
  <c r="A1039" i="8"/>
  <c r="A1040" i="8"/>
  <c r="A1041" i="8"/>
  <c r="A1042" i="8"/>
  <c r="A1043" i="8"/>
  <c r="A1044" i="8"/>
  <c r="A1045" i="8"/>
  <c r="A1046" i="8"/>
  <c r="A1047" i="8"/>
  <c r="A1048" i="8"/>
  <c r="A1049" i="8"/>
  <c r="A1050" i="8"/>
  <c r="A1051" i="8"/>
  <c r="A1052" i="8"/>
  <c r="A1053" i="8"/>
  <c r="A1054" i="8"/>
  <c r="A1055" i="8"/>
  <c r="A1056" i="8"/>
  <c r="A1057" i="8"/>
  <c r="A1058" i="8"/>
  <c r="A1059" i="8"/>
  <c r="A1060" i="8"/>
  <c r="A1061" i="8"/>
  <c r="A1062" i="8"/>
  <c r="A1063" i="8"/>
  <c r="A1064" i="8"/>
  <c r="A1065" i="8"/>
  <c r="A1066" i="8"/>
  <c r="A1067" i="8"/>
  <c r="A1068" i="8"/>
  <c r="A1069" i="8"/>
  <c r="A1070" i="8"/>
  <c r="A1071" i="8"/>
  <c r="A1072" i="8"/>
  <c r="A1073" i="8"/>
  <c r="A1074" i="8"/>
  <c r="A1075" i="8"/>
  <c r="A1076" i="8"/>
  <c r="A1077" i="8"/>
  <c r="A1078" i="8"/>
  <c r="A1079" i="8"/>
  <c r="A1080" i="8"/>
  <c r="A1081" i="8"/>
  <c r="A1082" i="8"/>
  <c r="A1083" i="8"/>
  <c r="A1084" i="8"/>
  <c r="A1085" i="8"/>
  <c r="A1086" i="8"/>
  <c r="A1087" i="8"/>
  <c r="A1088" i="8"/>
  <c r="A1089" i="8"/>
  <c r="A1090" i="8"/>
  <c r="A1091" i="8"/>
  <c r="A1092" i="8"/>
  <c r="A1093" i="8"/>
  <c r="A1094" i="8"/>
  <c r="A1095" i="8"/>
  <c r="A1096" i="8"/>
  <c r="A1097" i="8"/>
  <c r="A1098" i="8"/>
  <c r="A1099" i="8"/>
  <c r="A1100" i="8"/>
  <c r="A1101" i="8"/>
  <c r="A1102" i="8"/>
  <c r="A1103" i="8"/>
  <c r="A1104" i="8"/>
  <c r="A1105" i="8"/>
  <c r="A1106" i="8"/>
  <c r="A1107" i="8"/>
  <c r="A1108" i="8"/>
  <c r="A1109" i="8"/>
  <c r="A1110" i="8"/>
  <c r="A1111" i="8"/>
  <c r="A1113" i="8"/>
  <c r="A1114" i="8"/>
  <c r="A1115" i="8"/>
  <c r="A1116" i="8"/>
  <c r="A1117" i="8"/>
  <c r="A1118" i="8"/>
  <c r="A1119" i="8"/>
  <c r="A1120" i="8"/>
  <c r="A1121" i="8"/>
  <c r="A1122" i="8"/>
  <c r="A1123" i="8"/>
  <c r="A1124" i="8"/>
  <c r="A1125" i="8"/>
  <c r="A1126" i="8"/>
  <c r="A1127" i="8"/>
  <c r="A1128" i="8"/>
  <c r="A1129" i="8"/>
  <c r="A1131" i="8"/>
  <c r="A1132" i="8"/>
  <c r="A1133" i="8"/>
  <c r="A1134" i="8"/>
  <c r="A1135" i="8"/>
  <c r="A1136" i="8"/>
  <c r="A1137" i="8"/>
  <c r="A1138" i="8"/>
  <c r="A1139" i="8"/>
  <c r="A1140" i="8"/>
  <c r="A1141" i="8"/>
  <c r="A1142" i="8"/>
  <c r="A1143" i="8"/>
  <c r="A1144" i="8"/>
  <c r="A1145" i="8"/>
  <c r="A1146" i="8"/>
  <c r="A1147" i="8"/>
  <c r="A1148" i="8"/>
  <c r="A1149" i="8"/>
  <c r="A1150" i="8"/>
  <c r="A1151" i="8"/>
  <c r="A1152" i="8"/>
  <c r="A1153" i="8"/>
  <c r="A1154" i="8"/>
  <c r="A1155" i="8"/>
  <c r="A1156" i="8"/>
  <c r="A1157" i="8"/>
  <c r="A1158" i="8"/>
  <c r="A1159" i="8"/>
  <c r="A1160" i="8"/>
  <c r="A1161" i="8"/>
  <c r="A1162" i="8"/>
  <c r="A1163" i="8"/>
  <c r="A1164" i="8"/>
  <c r="A1165" i="8"/>
  <c r="A1166" i="8"/>
  <c r="A1167" i="8"/>
  <c r="A1168" i="8"/>
  <c r="A1169" i="8"/>
  <c r="A1170" i="8"/>
  <c r="A1171" i="8"/>
  <c r="A1172" i="8"/>
  <c r="A1173" i="8"/>
  <c r="A1174" i="8"/>
  <c r="A1175" i="8"/>
  <c r="A1176" i="8"/>
  <c r="A1177" i="8"/>
  <c r="A1178" i="8"/>
  <c r="A1179" i="8"/>
  <c r="A1180" i="8"/>
  <c r="A1181" i="8"/>
  <c r="A1182" i="8"/>
  <c r="A1183" i="8"/>
  <c r="A1184" i="8"/>
  <c r="A1185" i="8"/>
  <c r="A1186" i="8"/>
  <c r="A1187" i="8"/>
  <c r="A1188" i="8"/>
  <c r="A1189" i="8"/>
  <c r="A1191" i="8"/>
  <c r="A1192" i="8"/>
  <c r="A1193" i="8"/>
  <c r="A1194" i="8"/>
  <c r="A1195" i="8"/>
  <c r="A1197" i="8"/>
  <c r="A1198" i="8"/>
  <c r="A1199" i="8"/>
  <c r="A1200" i="8"/>
  <c r="A1201" i="8"/>
  <c r="A1202" i="8"/>
  <c r="A1203" i="8"/>
  <c r="A1204" i="8"/>
  <c r="A1205" i="8"/>
  <c r="A1206" i="8"/>
  <c r="A1207" i="8"/>
  <c r="A1208" i="8"/>
  <c r="A1209" i="8"/>
  <c r="A1210" i="8"/>
  <c r="A1211" i="8"/>
  <c r="A1212" i="8"/>
  <c r="A1213" i="8"/>
  <c r="A1214" i="8"/>
  <c r="A1215" i="8"/>
  <c r="A1216" i="8"/>
  <c r="A1217" i="8"/>
  <c r="A1218" i="8"/>
  <c r="A1219" i="8"/>
  <c r="A1220" i="8"/>
  <c r="A1221" i="8"/>
  <c r="A1222" i="8"/>
  <c r="A1223" i="8"/>
  <c r="A1224" i="8"/>
  <c r="A1225" i="8"/>
  <c r="A1226" i="8"/>
  <c r="A1227" i="8"/>
  <c r="A1228" i="8"/>
  <c r="A1229" i="8"/>
  <c r="A1230" i="8"/>
  <c r="A1231" i="8"/>
  <c r="A1232" i="8"/>
  <c r="A1234" i="8"/>
  <c r="A1235" i="8"/>
  <c r="A1236" i="8"/>
  <c r="A1237" i="8"/>
  <c r="A1238" i="8"/>
  <c r="A1239" i="8"/>
  <c r="A1240" i="8"/>
  <c r="A1241" i="8"/>
  <c r="A1242" i="8"/>
  <c r="A1243" i="8"/>
  <c r="A1244" i="8"/>
  <c r="A1245" i="8"/>
  <c r="A1246" i="8"/>
  <c r="A1247" i="8"/>
  <c r="A1248" i="8"/>
  <c r="A1249" i="8"/>
  <c r="A1250" i="8"/>
  <c r="A1251" i="8"/>
  <c r="A1252" i="8"/>
  <c r="A1253" i="8"/>
  <c r="A1254" i="8"/>
  <c r="A1255" i="8"/>
  <c r="A1256" i="8"/>
  <c r="A1257" i="8"/>
  <c r="A1258" i="8"/>
  <c r="A1259" i="8"/>
  <c r="A1260" i="8"/>
  <c r="A1261" i="8"/>
  <c r="A1262" i="8"/>
  <c r="A1263" i="8"/>
  <c r="A1264" i="8"/>
  <c r="A1265" i="8"/>
  <c r="A1266" i="8"/>
  <c r="A1267" i="8"/>
  <c r="A1268" i="8"/>
  <c r="A1269" i="8"/>
  <c r="A1270" i="8"/>
  <c r="A1271" i="8"/>
  <c r="A1272" i="8"/>
  <c r="A1273" i="8"/>
  <c r="A1274" i="8"/>
  <c r="A1275" i="8"/>
  <c r="A1276" i="8"/>
  <c r="A1277" i="8"/>
  <c r="A1278" i="8"/>
  <c r="A1281" i="8"/>
  <c r="A33" i="8"/>
  <c r="A119" i="8"/>
  <c r="A166" i="8"/>
  <c r="A171" i="8"/>
  <c r="A205" i="8"/>
  <c r="A255" i="8"/>
  <c r="A399" i="8"/>
  <c r="A426" i="8"/>
  <c r="A476" i="8"/>
  <c r="A563" i="8"/>
  <c r="A1130" i="8"/>
  <c r="A1190" i="8"/>
  <c r="A1196" i="8"/>
  <c r="A1233" i="8"/>
  <c r="A1279" i="8"/>
  <c r="A1280" i="8"/>
  <c r="A408" i="8"/>
  <c r="A1112" i="8"/>
  <c r="A1282" i="8"/>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C13" i="7" l="1"/>
  <c r="C12" i="7"/>
  <c r="M8" i="7"/>
  <c r="C9" i="7"/>
  <c r="C10" i="7"/>
  <c r="C11" i="7"/>
  <c r="C8" i="7"/>
  <c r="K7" i="7"/>
  <c r="C26" i="13" l="1"/>
  <c r="E26" i="13"/>
  <c r="F26" i="13"/>
  <c r="G26" i="13"/>
  <c r="D7" i="14" l="1"/>
  <c r="E7" i="14"/>
  <c r="F7" i="14"/>
  <c r="C7" i="14" l="1"/>
  <c r="D17" i="14" s="1"/>
  <c r="C17" i="14" l="1"/>
  <c r="B17" i="14"/>
  <c r="E17" i="14"/>
  <c r="F17" i="14"/>
  <c r="H12" i="13" l="1"/>
  <c r="G12" i="13"/>
  <c r="F12" i="13"/>
  <c r="E12" i="13"/>
  <c r="C12" i="13" l="1"/>
  <c r="B21" i="13" s="1"/>
  <c r="E11" i="13"/>
  <c r="F11" i="13"/>
  <c r="G11" i="13"/>
  <c r="H11" i="13"/>
  <c r="F21" i="13" l="1"/>
  <c r="E21" i="13"/>
  <c r="C21" i="13"/>
  <c r="G21" i="13"/>
  <c r="C11" i="13"/>
  <c r="G15" i="6"/>
  <c r="G11" i="6"/>
  <c r="A5" i="8" l="1"/>
  <c r="A5" i="4"/>
  <c r="F16" i="13" l="1"/>
  <c r="F15" i="13"/>
  <c r="F14" i="13"/>
  <c r="F13" i="13"/>
  <c r="E16" i="12"/>
  <c r="E15" i="12"/>
  <c r="E14" i="12"/>
  <c r="E13" i="12"/>
  <c r="E12" i="12"/>
  <c r="E11" i="12"/>
  <c r="E10" i="12"/>
  <c r="E9" i="12"/>
  <c r="E8" i="12"/>
  <c r="G21" i="11" l="1"/>
  <c r="G20" i="11"/>
  <c r="G19" i="11"/>
  <c r="G18" i="11"/>
  <c r="G17" i="11"/>
  <c r="G16" i="11"/>
  <c r="G15" i="11"/>
  <c r="G14" i="11"/>
  <c r="G13" i="11"/>
  <c r="G12" i="11"/>
  <c r="G11" i="11"/>
  <c r="G21" i="6"/>
  <c r="G20" i="6"/>
  <c r="G19" i="6"/>
  <c r="G18" i="6"/>
  <c r="G17" i="6"/>
  <c r="G16" i="6"/>
  <c r="G14" i="6"/>
  <c r="G13" i="6"/>
  <c r="G12" i="6"/>
  <c r="B7" i="17" l="1"/>
  <c r="B15" i="17" s="1"/>
  <c r="F16" i="17"/>
  <c r="E16" i="17"/>
  <c r="D16" i="17"/>
  <c r="C16" i="17"/>
  <c r="F15" i="17"/>
  <c r="E15" i="17"/>
  <c r="D15" i="17"/>
  <c r="C15" i="17"/>
  <c r="B16" i="17"/>
  <c r="G7" i="16"/>
  <c r="F7" i="16"/>
  <c r="E7" i="16"/>
  <c r="D7" i="16"/>
  <c r="D21" i="16"/>
  <c r="F19" i="16"/>
  <c r="B7" i="16"/>
  <c r="E15" i="16"/>
  <c r="D20" i="16"/>
  <c r="B20" i="16"/>
  <c r="F18" i="16"/>
  <c r="B18" i="16"/>
  <c r="L17" i="15"/>
  <c r="K17" i="15"/>
  <c r="J17" i="15"/>
  <c r="I17" i="15"/>
  <c r="F17" i="15"/>
  <c r="L16" i="15"/>
  <c r="K16" i="15"/>
  <c r="J16" i="15"/>
  <c r="I16" i="15"/>
  <c r="F16" i="15"/>
  <c r="L15" i="15"/>
  <c r="K15" i="15"/>
  <c r="J15" i="15"/>
  <c r="I15" i="15"/>
  <c r="F15" i="15"/>
  <c r="L14" i="15"/>
  <c r="K14" i="15"/>
  <c r="J14" i="15"/>
  <c r="I14" i="15"/>
  <c r="F14" i="15"/>
  <c r="L13" i="15"/>
  <c r="K13" i="15"/>
  <c r="J13" i="15"/>
  <c r="I13" i="15"/>
  <c r="F13" i="15"/>
  <c r="L12" i="15"/>
  <c r="K12" i="15"/>
  <c r="J12" i="15"/>
  <c r="I12" i="15"/>
  <c r="F12" i="15"/>
  <c r="L11" i="15"/>
  <c r="K11" i="15"/>
  <c r="J11" i="15"/>
  <c r="I11" i="15"/>
  <c r="F11" i="15"/>
  <c r="L10" i="15"/>
  <c r="K10" i="15"/>
  <c r="J10" i="15"/>
  <c r="I10" i="15"/>
  <c r="F10" i="15"/>
  <c r="L9" i="15"/>
  <c r="K9" i="15"/>
  <c r="J9" i="15"/>
  <c r="I9" i="15"/>
  <c r="F9" i="15"/>
  <c r="B3" i="15"/>
  <c r="C12" i="14"/>
  <c r="C22" i="14" s="1"/>
  <c r="B12" i="14"/>
  <c r="B22" i="14" s="1"/>
  <c r="C11" i="14"/>
  <c r="D21" i="14" s="1"/>
  <c r="B11" i="14"/>
  <c r="C10" i="14"/>
  <c r="E20" i="14" s="1"/>
  <c r="B10" i="14"/>
  <c r="B20" i="14" s="1"/>
  <c r="C9" i="14"/>
  <c r="F19" i="14" s="1"/>
  <c r="B9" i="14"/>
  <c r="H16" i="13"/>
  <c r="G16" i="13"/>
  <c r="E16" i="13"/>
  <c r="H15" i="13"/>
  <c r="G15" i="13"/>
  <c r="E15" i="13"/>
  <c r="H14" i="13"/>
  <c r="G14" i="13"/>
  <c r="E14" i="13"/>
  <c r="H13" i="13"/>
  <c r="G13" i="13"/>
  <c r="E13" i="13"/>
  <c r="D6" i="13"/>
  <c r="F19" i="13"/>
  <c r="D10" i="12"/>
  <c r="F10" i="12"/>
  <c r="G10" i="12"/>
  <c r="D11" i="12"/>
  <c r="F11" i="12"/>
  <c r="G11" i="12"/>
  <c r="D12" i="12"/>
  <c r="F12" i="12"/>
  <c r="G12" i="12"/>
  <c r="D13" i="12"/>
  <c r="F13" i="12"/>
  <c r="G13" i="12"/>
  <c r="D14" i="12"/>
  <c r="F14" i="12"/>
  <c r="G14" i="12"/>
  <c r="D15" i="12"/>
  <c r="F15" i="12"/>
  <c r="G15" i="12"/>
  <c r="D16" i="12"/>
  <c r="F16" i="12"/>
  <c r="G16" i="12"/>
  <c r="D9" i="12"/>
  <c r="G9" i="12"/>
  <c r="F9" i="12"/>
  <c r="G8" i="12"/>
  <c r="F8" i="12"/>
  <c r="D8" i="12"/>
  <c r="B3" i="12"/>
  <c r="I21" i="11"/>
  <c r="H21" i="11"/>
  <c r="F21" i="11"/>
  <c r="I20" i="11"/>
  <c r="H20" i="11"/>
  <c r="F20" i="11"/>
  <c r="I19" i="11"/>
  <c r="H19" i="11"/>
  <c r="F19" i="11"/>
  <c r="I18" i="11"/>
  <c r="H18" i="11"/>
  <c r="F18" i="11"/>
  <c r="I17" i="11"/>
  <c r="H17" i="11"/>
  <c r="F17" i="11"/>
  <c r="I16" i="11"/>
  <c r="H16" i="11"/>
  <c r="F16" i="11"/>
  <c r="I15" i="11"/>
  <c r="H15" i="11"/>
  <c r="F15" i="11"/>
  <c r="I14" i="11"/>
  <c r="H14" i="11"/>
  <c r="F14" i="11"/>
  <c r="I13" i="11"/>
  <c r="H13" i="11"/>
  <c r="F13" i="11"/>
  <c r="I12" i="11"/>
  <c r="H12" i="11"/>
  <c r="F12" i="11"/>
  <c r="I11" i="11"/>
  <c r="H11" i="11"/>
  <c r="F11" i="11"/>
  <c r="D6" i="11"/>
  <c r="B3" i="11"/>
  <c r="I11" i="10"/>
  <c r="J11" i="10"/>
  <c r="K11" i="10"/>
  <c r="L11" i="10"/>
  <c r="I12" i="10"/>
  <c r="J12" i="10"/>
  <c r="K12" i="10"/>
  <c r="L12" i="10"/>
  <c r="I13" i="10"/>
  <c r="J13" i="10"/>
  <c r="K13" i="10"/>
  <c r="L13" i="10"/>
  <c r="I14" i="10"/>
  <c r="J14" i="10"/>
  <c r="K14" i="10"/>
  <c r="L14" i="10"/>
  <c r="I15" i="10"/>
  <c r="J15" i="10"/>
  <c r="K15" i="10"/>
  <c r="L15" i="10"/>
  <c r="I16" i="10"/>
  <c r="J16" i="10"/>
  <c r="K16" i="10"/>
  <c r="L16" i="10"/>
  <c r="I17" i="10"/>
  <c r="J17" i="10"/>
  <c r="K17" i="10"/>
  <c r="L17" i="10"/>
  <c r="L10" i="10"/>
  <c r="K10" i="10"/>
  <c r="J10" i="10"/>
  <c r="I10" i="10"/>
  <c r="F10" i="10"/>
  <c r="F11" i="10"/>
  <c r="F12" i="10"/>
  <c r="F13" i="10"/>
  <c r="F14" i="10"/>
  <c r="F15" i="10"/>
  <c r="F16" i="10"/>
  <c r="F17" i="10"/>
  <c r="L9" i="10"/>
  <c r="K9" i="10"/>
  <c r="J9" i="10"/>
  <c r="I9" i="10"/>
  <c r="F9" i="10"/>
  <c r="B3" i="10"/>
  <c r="A2" i="8"/>
  <c r="B3" i="7"/>
  <c r="M13" i="7"/>
  <c r="L13" i="7"/>
  <c r="K13" i="7"/>
  <c r="J13" i="7"/>
  <c r="M12" i="7"/>
  <c r="L12" i="7"/>
  <c r="K12" i="7"/>
  <c r="J12" i="7"/>
  <c r="M11" i="7"/>
  <c r="L11" i="7"/>
  <c r="K11" i="7"/>
  <c r="J11" i="7"/>
  <c r="M10" i="7"/>
  <c r="L10" i="7"/>
  <c r="K10" i="7"/>
  <c r="J10" i="7"/>
  <c r="M9" i="7"/>
  <c r="L9" i="7"/>
  <c r="K9" i="7"/>
  <c r="J9" i="7"/>
  <c r="L8" i="7"/>
  <c r="K8" i="7"/>
  <c r="J8" i="7"/>
  <c r="M7" i="7"/>
  <c r="L7" i="7"/>
  <c r="J7" i="7"/>
  <c r="F21" i="6"/>
  <c r="I21" i="6"/>
  <c r="H21" i="6"/>
  <c r="I20" i="6"/>
  <c r="H20" i="6"/>
  <c r="F20" i="6"/>
  <c r="I19" i="6"/>
  <c r="H19" i="6"/>
  <c r="F19" i="6"/>
  <c r="I18" i="6"/>
  <c r="H18" i="6"/>
  <c r="F18" i="6"/>
  <c r="I17" i="6"/>
  <c r="H17" i="6"/>
  <c r="F17" i="6"/>
  <c r="I16" i="6"/>
  <c r="H16" i="6"/>
  <c r="F16" i="6"/>
  <c r="I15" i="6"/>
  <c r="H15" i="6"/>
  <c r="F15" i="6"/>
  <c r="I14" i="6"/>
  <c r="H14" i="6"/>
  <c r="F14" i="6"/>
  <c r="I13" i="6"/>
  <c r="H13" i="6"/>
  <c r="F13" i="6"/>
  <c r="I12" i="6"/>
  <c r="H12" i="6"/>
  <c r="F12" i="6"/>
  <c r="I11" i="6"/>
  <c r="H11" i="6"/>
  <c r="F11" i="6"/>
  <c r="A2" i="4"/>
  <c r="B3" i="6"/>
  <c r="D6" i="6"/>
  <c r="C19" i="14" l="1"/>
  <c r="B19" i="14"/>
  <c r="B21" i="14"/>
  <c r="D22" i="14"/>
  <c r="F20" i="14"/>
  <c r="E21" i="14"/>
  <c r="H11" i="10"/>
  <c r="N11" i="10" s="1"/>
  <c r="H14" i="10"/>
  <c r="P14" i="10" s="1"/>
  <c r="H13" i="10"/>
  <c r="Q13" i="10" s="1"/>
  <c r="H12" i="10"/>
  <c r="N12" i="10" s="1"/>
  <c r="H16" i="10"/>
  <c r="N16" i="10" s="1"/>
  <c r="H15" i="10"/>
  <c r="P15" i="10" s="1"/>
  <c r="H17" i="10"/>
  <c r="P17" i="10" s="1"/>
  <c r="H14" i="15"/>
  <c r="J25" i="15" s="1"/>
  <c r="H13" i="15"/>
  <c r="B24" i="15" s="1"/>
  <c r="B21" i="16"/>
  <c r="C21" i="16"/>
  <c r="E19" i="16"/>
  <c r="B19" i="16"/>
  <c r="C7" i="16"/>
  <c r="D16" i="16" s="1"/>
  <c r="C18" i="16"/>
  <c r="E20" i="16"/>
  <c r="D18" i="16"/>
  <c r="C19" i="16"/>
  <c r="F20" i="16"/>
  <c r="E21" i="16"/>
  <c r="E18" i="16"/>
  <c r="D19" i="16"/>
  <c r="C20" i="16"/>
  <c r="F21" i="16"/>
  <c r="H17" i="15"/>
  <c r="B28" i="15" s="1"/>
  <c r="H9" i="15"/>
  <c r="B20" i="15" s="1"/>
  <c r="H10" i="15"/>
  <c r="J21" i="15" s="1"/>
  <c r="H12" i="15"/>
  <c r="H16" i="15"/>
  <c r="L27" i="15" s="1"/>
  <c r="H11" i="15"/>
  <c r="B22" i="15" s="1"/>
  <c r="H15" i="15"/>
  <c r="B26" i="15" s="1"/>
  <c r="D19" i="14"/>
  <c r="C20" i="14"/>
  <c r="F21" i="14"/>
  <c r="E22" i="14"/>
  <c r="E19" i="14"/>
  <c r="D20" i="14"/>
  <c r="C21" i="14"/>
  <c r="F22" i="14"/>
  <c r="B20" i="13"/>
  <c r="C13" i="13"/>
  <c r="B22" i="13" s="1"/>
  <c r="C14" i="13"/>
  <c r="B23" i="13" s="1"/>
  <c r="C16" i="13"/>
  <c r="B25" i="13" s="1"/>
  <c r="C15" i="13"/>
  <c r="B24" i="13" s="1"/>
  <c r="C8" i="12"/>
  <c r="B21" i="12" s="1"/>
  <c r="C12" i="12"/>
  <c r="B25" i="12" s="1"/>
  <c r="C9" i="12"/>
  <c r="B22" i="12" s="1"/>
  <c r="C13" i="12"/>
  <c r="B26" i="12" s="1"/>
  <c r="C16" i="12"/>
  <c r="B29" i="12" s="1"/>
  <c r="C10" i="12"/>
  <c r="B23" i="12" s="1"/>
  <c r="C14" i="12"/>
  <c r="B27" i="12" s="1"/>
  <c r="C11" i="12"/>
  <c r="B24" i="12" s="1"/>
  <c r="C15" i="12"/>
  <c r="B28" i="12" s="1"/>
  <c r="D18" i="11"/>
  <c r="B32" i="11" s="1"/>
  <c r="D14" i="11"/>
  <c r="B28" i="11" s="1"/>
  <c r="D17" i="11"/>
  <c r="B31" i="11" s="1"/>
  <c r="D21" i="11"/>
  <c r="G35" i="11" s="1"/>
  <c r="D12" i="11"/>
  <c r="B26" i="11" s="1"/>
  <c r="D15" i="11"/>
  <c r="B29" i="11" s="1"/>
  <c r="D20" i="11"/>
  <c r="B34" i="11" s="1"/>
  <c r="D11" i="11"/>
  <c r="B25" i="11" s="1"/>
  <c r="D13" i="11"/>
  <c r="B27" i="11" s="1"/>
  <c r="D19" i="11"/>
  <c r="B33" i="11" s="1"/>
  <c r="D16" i="11"/>
  <c r="B30" i="11" s="1"/>
  <c r="H10" i="10"/>
  <c r="Q10" i="10" s="1"/>
  <c r="H9" i="10"/>
  <c r="Q9" i="10" s="1"/>
  <c r="Q11" i="10"/>
  <c r="D19" i="6"/>
  <c r="M19" i="6" s="1"/>
  <c r="D20" i="6"/>
  <c r="M20" i="6" s="1"/>
  <c r="D12" i="6"/>
  <c r="K12" i="6" s="1"/>
  <c r="D13" i="6"/>
  <c r="K13" i="6" s="1"/>
  <c r="D14" i="6"/>
  <c r="L14" i="6" s="1"/>
  <c r="D15" i="6"/>
  <c r="K15" i="6" s="1"/>
  <c r="D16" i="6"/>
  <c r="K16" i="6" s="1"/>
  <c r="D17" i="6"/>
  <c r="M17" i="6" s="1"/>
  <c r="D18" i="6"/>
  <c r="N18" i="6" s="1"/>
  <c r="D21" i="6"/>
  <c r="K21" i="6" s="1"/>
  <c r="D11" i="6"/>
  <c r="K11" i="6" s="1"/>
  <c r="Q17" i="10" l="1"/>
  <c r="O17" i="10"/>
  <c r="N13" i="10"/>
  <c r="P13" i="10"/>
  <c r="C21" i="12"/>
  <c r="N17" i="10"/>
  <c r="O13" i="10"/>
  <c r="C16" i="16"/>
  <c r="O11" i="10"/>
  <c r="P11" i="10"/>
  <c r="O12" i="10"/>
  <c r="P16" i="10"/>
  <c r="O14" i="10"/>
  <c r="O15" i="10"/>
  <c r="N15" i="10"/>
  <c r="N14" i="10"/>
  <c r="Q14" i="10"/>
  <c r="Q15" i="10"/>
  <c r="G32" i="11"/>
  <c r="O16" i="10"/>
  <c r="Q16" i="10"/>
  <c r="Q12" i="10"/>
  <c r="P12" i="10"/>
  <c r="D13" i="15"/>
  <c r="B25" i="15"/>
  <c r="D14" i="15"/>
  <c r="I25" i="15"/>
  <c r="L28" i="15"/>
  <c r="K25" i="15"/>
  <c r="I24" i="15"/>
  <c r="L25" i="15"/>
  <c r="L21" i="15"/>
  <c r="J24" i="15"/>
  <c r="D17" i="15"/>
  <c r="L24" i="15"/>
  <c r="D11" i="15"/>
  <c r="K27" i="15"/>
  <c r="B16" i="16"/>
  <c r="I21" i="15"/>
  <c r="I28" i="15"/>
  <c r="K24" i="15"/>
  <c r="D9" i="10"/>
  <c r="F32" i="11"/>
  <c r="E26" i="12"/>
  <c r="D31" i="11"/>
  <c r="E32" i="11"/>
  <c r="E16" i="16"/>
  <c r="E29" i="12"/>
  <c r="F16" i="16"/>
  <c r="D12" i="15"/>
  <c r="B23" i="15"/>
  <c r="K23" i="15"/>
  <c r="J23" i="15"/>
  <c r="J22" i="15"/>
  <c r="K26" i="15"/>
  <c r="D16" i="15"/>
  <c r="B27" i="15"/>
  <c r="D10" i="15"/>
  <c r="B21" i="15"/>
  <c r="J28" i="15"/>
  <c r="L22" i="15"/>
  <c r="K22" i="15"/>
  <c r="I27" i="15"/>
  <c r="K21" i="15"/>
  <c r="I26" i="15"/>
  <c r="K20" i="15"/>
  <c r="J26" i="15"/>
  <c r="L20" i="15"/>
  <c r="L23" i="15"/>
  <c r="L26" i="15"/>
  <c r="J20" i="15"/>
  <c r="I20" i="15"/>
  <c r="I23" i="15"/>
  <c r="K28" i="15"/>
  <c r="I22" i="15"/>
  <c r="J27" i="15"/>
  <c r="D9" i="15"/>
  <c r="D15" i="15"/>
  <c r="C22" i="12"/>
  <c r="G22" i="13"/>
  <c r="F22" i="13"/>
  <c r="E22" i="13"/>
  <c r="C23" i="13"/>
  <c r="E23" i="13"/>
  <c r="C22" i="13"/>
  <c r="G23" i="13"/>
  <c r="F20" i="13"/>
  <c r="G20" i="13"/>
  <c r="F25" i="13"/>
  <c r="F23" i="13"/>
  <c r="C25" i="13"/>
  <c r="G24" i="13"/>
  <c r="E25" i="13"/>
  <c r="C24" i="13"/>
  <c r="G25" i="13"/>
  <c r="E24" i="13"/>
  <c r="F24" i="13"/>
  <c r="E20" i="13"/>
  <c r="C20" i="13"/>
  <c r="F25" i="12"/>
  <c r="E25" i="12"/>
  <c r="D22" i="12"/>
  <c r="D25" i="12"/>
  <c r="F29" i="12"/>
  <c r="F22" i="12"/>
  <c r="E22" i="12"/>
  <c r="C28" i="12"/>
  <c r="C24" i="12"/>
  <c r="F24" i="12"/>
  <c r="D29" i="12"/>
  <c r="E27" i="12"/>
  <c r="F28" i="12"/>
  <c r="D24" i="12"/>
  <c r="D28" i="12"/>
  <c r="D23" i="12"/>
  <c r="C29" i="12"/>
  <c r="F23" i="12"/>
  <c r="C25" i="12"/>
  <c r="E28" i="12"/>
  <c r="D21" i="12"/>
  <c r="F21" i="12"/>
  <c r="F26" i="12"/>
  <c r="C26" i="12"/>
  <c r="E21" i="12"/>
  <c r="C27" i="12"/>
  <c r="D27" i="12"/>
  <c r="D26" i="12"/>
  <c r="C23" i="12"/>
  <c r="F27" i="12"/>
  <c r="E24" i="12"/>
  <c r="E23" i="12"/>
  <c r="G31" i="11"/>
  <c r="D32" i="11"/>
  <c r="G28" i="11"/>
  <c r="F28" i="11"/>
  <c r="E31" i="11"/>
  <c r="D26" i="11"/>
  <c r="D28" i="11"/>
  <c r="F31" i="11"/>
  <c r="E28" i="11"/>
  <c r="D27" i="11"/>
  <c r="G27" i="11"/>
  <c r="F27" i="11"/>
  <c r="D33" i="11"/>
  <c r="F33" i="11"/>
  <c r="E33" i="11"/>
  <c r="D35" i="11"/>
  <c r="G26" i="11"/>
  <c r="F26" i="11"/>
  <c r="E26" i="11"/>
  <c r="E34" i="11"/>
  <c r="F34" i="11"/>
  <c r="G34" i="11"/>
  <c r="E25" i="11"/>
  <c r="B35" i="11"/>
  <c r="E35" i="11"/>
  <c r="G33" i="11"/>
  <c r="G30" i="11"/>
  <c r="G25" i="11"/>
  <c r="F30" i="11"/>
  <c r="F25" i="11"/>
  <c r="D25" i="11"/>
  <c r="E29" i="11"/>
  <c r="E30" i="11"/>
  <c r="F35" i="11"/>
  <c r="G29" i="11"/>
  <c r="D29" i="11"/>
  <c r="F29" i="11"/>
  <c r="D30" i="11"/>
  <c r="D34" i="11"/>
  <c r="E27" i="11"/>
  <c r="N10" i="10"/>
  <c r="O10" i="10"/>
  <c r="P10" i="10"/>
  <c r="O9" i="10"/>
  <c r="N9" i="10"/>
  <c r="P9" i="10"/>
  <c r="N17" i="6"/>
  <c r="N12" i="6"/>
  <c r="M15" i="6"/>
  <c r="M21" i="6"/>
  <c r="N21" i="6"/>
  <c r="L21" i="6"/>
  <c r="L20" i="6"/>
  <c r="N15" i="6"/>
  <c r="L19" i="6"/>
  <c r="N19" i="6"/>
  <c r="L17" i="6"/>
  <c r="N11" i="6"/>
  <c r="L15" i="6"/>
  <c r="K17" i="6"/>
  <c r="K18" i="6"/>
  <c r="M12" i="6"/>
  <c r="K20" i="6"/>
  <c r="L16" i="6"/>
  <c r="L18" i="6"/>
  <c r="K14" i="6"/>
  <c r="M18" i="6"/>
  <c r="L11" i="6"/>
  <c r="L12" i="6"/>
  <c r="N13" i="6"/>
  <c r="K19" i="6"/>
  <c r="M14" i="6"/>
  <c r="M16" i="6"/>
  <c r="L13" i="6"/>
  <c r="N20" i="6"/>
  <c r="M13" i="6"/>
  <c r="N14" i="6"/>
  <c r="M11" i="6"/>
  <c r="N16" i="6"/>
  <c r="H32" i="11" l="1"/>
  <c r="H31" i="11"/>
  <c r="H28" i="11"/>
  <c r="H33" i="11"/>
  <c r="H26" i="11"/>
  <c r="H27" i="11"/>
  <c r="H34" i="11"/>
  <c r="H30" i="11"/>
  <c r="H35" i="11"/>
  <c r="H29" i="11"/>
  <c r="H25" i="11"/>
  <c r="K8" i="5" l="1"/>
  <c r="L8" i="5"/>
  <c r="M8" i="5"/>
  <c r="J8" i="5"/>
  <c r="I8" i="5"/>
  <c r="D9" i="3"/>
  <c r="G8" i="5"/>
  <c r="D16" i="3"/>
  <c r="B3" i="5"/>
  <c r="B3" i="3"/>
  <c r="L16" i="3"/>
  <c r="K16" i="3"/>
  <c r="J16" i="3"/>
  <c r="I16" i="3"/>
  <c r="H16" i="3"/>
  <c r="G16" i="3"/>
  <c r="F16" i="3"/>
  <c r="E16" i="3"/>
  <c r="L15" i="3"/>
  <c r="K15" i="3"/>
  <c r="J15" i="3"/>
  <c r="I15" i="3"/>
  <c r="H15" i="3"/>
  <c r="G15" i="3"/>
  <c r="F15" i="3"/>
  <c r="E15" i="3"/>
  <c r="D15" i="3"/>
  <c r="L14" i="3"/>
  <c r="K14" i="3"/>
  <c r="J14" i="3"/>
  <c r="I14" i="3"/>
  <c r="H14" i="3"/>
  <c r="G14" i="3"/>
  <c r="F14" i="3"/>
  <c r="E14" i="3"/>
  <c r="D14" i="3"/>
  <c r="F7" i="3"/>
  <c r="G7" i="3"/>
  <c r="H7" i="3"/>
  <c r="I7" i="3"/>
  <c r="J7" i="3"/>
  <c r="K7" i="3"/>
  <c r="L7" i="3"/>
  <c r="F8" i="3"/>
  <c r="G8" i="3"/>
  <c r="H8" i="3"/>
  <c r="I8" i="3"/>
  <c r="J8" i="3"/>
  <c r="K8" i="3"/>
  <c r="L8" i="3"/>
  <c r="F9" i="3"/>
  <c r="G9" i="3"/>
  <c r="H9" i="3"/>
  <c r="I9" i="3"/>
  <c r="J9" i="3"/>
  <c r="K9" i="3"/>
  <c r="L9" i="3"/>
  <c r="E9" i="3"/>
  <c r="E8" i="3"/>
  <c r="E7" i="3"/>
  <c r="D8" i="3"/>
  <c r="D7" i="3"/>
  <c r="B13" i="1"/>
  <c r="B12" i="1"/>
  <c r="E8" i="5" l="1"/>
  <c r="P8" i="5"/>
  <c r="Q8" i="5"/>
  <c r="R8" i="5"/>
  <c r="O8" i="5"/>
  <c r="D10" i="3"/>
  <c r="L10" i="3"/>
  <c r="H17" i="3"/>
  <c r="E10" i="3"/>
  <c r="I10" i="3"/>
  <c r="E17" i="3"/>
  <c r="I17" i="3"/>
  <c r="H10" i="3"/>
  <c r="D17" i="3"/>
  <c r="L17" i="3"/>
  <c r="F10" i="3"/>
  <c r="J10" i="3"/>
  <c r="F17" i="3"/>
  <c r="J17" i="3"/>
  <c r="G10" i="3"/>
  <c r="K10" i="3"/>
  <c r="G17" i="3"/>
  <c r="K17" i="3"/>
  <c r="D10" i="10" l="1"/>
  <c r="D17" i="10"/>
  <c r="D12" i="10"/>
  <c r="D11" i="10"/>
  <c r="D15" i="10"/>
  <c r="D13" i="10"/>
  <c r="D14" i="10"/>
  <c r="D16" i="10"/>
  <c r="C8" i="14"/>
  <c r="B18" i="14" l="1"/>
  <c r="F18" i="14"/>
  <c r="E18" i="14"/>
  <c r="C18" i="14"/>
  <c r="D18" i="14"/>
</calcChain>
</file>

<file path=xl/sharedStrings.xml><?xml version="1.0" encoding="utf-8"?>
<sst xmlns="http://schemas.openxmlformats.org/spreadsheetml/2006/main" count="68374" uniqueCount="5593">
  <si>
    <t>Further education and skills inspections and outcomes</t>
  </si>
  <si>
    <t>This release contains:</t>
  </si>
  <si>
    <r>
      <t>Publication frequency: Twice a year. Inspections up to the end of February are published in June each year, inspections up to the end of August are published</t>
    </r>
    <r>
      <rPr>
        <sz val="12"/>
        <rFont val="Tahoma"/>
        <family val="2"/>
      </rPr>
      <t xml:space="preserve"> in November/December</t>
    </r>
    <r>
      <rPr>
        <sz val="12"/>
        <color rgb="FF000000"/>
        <rFont val="Tahoma"/>
        <family val="2"/>
      </rPr>
      <t xml:space="preserve"> each year.</t>
    </r>
  </si>
  <si>
    <t xml:space="preserve">Responsible Statistician: Sarah Pearce, 03000 130 632 or </t>
  </si>
  <si>
    <t xml:space="preserve">Sarah.Pearce@ofsted.gov.uk </t>
  </si>
  <si>
    <t xml:space="preserve">© Crown copyright   You may use and re-use this information (not including logos) free of charge in any format or medium, under the terms of the Open Government Licence.  </t>
  </si>
  <si>
    <t xml:space="preserve">To view this licence, visit:   </t>
  </si>
  <si>
    <t>http://www.nationalarchives.gov.uk/doc/open-government-licence/</t>
  </si>
  <si>
    <t xml:space="preserve">Or write to the Information Policy Team, The National Archives, Kew, London, TW9 4DU. Or email: </t>
  </si>
  <si>
    <t>psi@nationalarchives.gsi.gov.uk</t>
  </si>
  <si>
    <t>1 September 2016 - 31 August 2017</t>
  </si>
  <si>
    <t>Table 1: Number of further education and skills inspections this reporting year, by inspection type</t>
  </si>
  <si>
    <t>Colleges</t>
  </si>
  <si>
    <t>Independent specialist colleges</t>
  </si>
  <si>
    <t>Independent learning providers (including employer providers)</t>
  </si>
  <si>
    <t>Community learning and skills providers</t>
  </si>
  <si>
    <t>16-19 academies</t>
  </si>
  <si>
    <t>Dance and drama colleges</t>
  </si>
  <si>
    <t>Higher education institutions</t>
  </si>
  <si>
    <t>National Careers Service Contractors</t>
  </si>
  <si>
    <t>Number of inspections</t>
  </si>
  <si>
    <t>Inspection activity (full inspections)</t>
  </si>
  <si>
    <r>
      <t>All further education and skills providers</t>
    </r>
    <r>
      <rPr>
        <b/>
        <vertAlign val="superscript"/>
        <sz val="10"/>
        <rFont val="Tahoma"/>
        <family val="2"/>
      </rPr>
      <t>1</t>
    </r>
  </si>
  <si>
    <r>
      <t>Colleges</t>
    </r>
    <r>
      <rPr>
        <b/>
        <vertAlign val="superscript"/>
        <sz val="10"/>
        <rFont val="Tahoma"/>
        <family val="2"/>
      </rPr>
      <t>2</t>
    </r>
  </si>
  <si>
    <r>
      <t>Independent learning providers</t>
    </r>
    <r>
      <rPr>
        <b/>
        <vertAlign val="superscript"/>
        <sz val="10"/>
        <rFont val="Tahoma"/>
        <family val="2"/>
      </rPr>
      <t>3</t>
    </r>
  </si>
  <si>
    <r>
      <t>Community learning and skills providers</t>
    </r>
    <r>
      <rPr>
        <b/>
        <vertAlign val="superscript"/>
        <sz val="10"/>
        <rFont val="Tahoma"/>
        <family val="2"/>
      </rPr>
      <t>4</t>
    </r>
  </si>
  <si>
    <r>
      <t>16-19 academies</t>
    </r>
    <r>
      <rPr>
        <b/>
        <vertAlign val="superscript"/>
        <sz val="10"/>
        <rFont val="Tahoma"/>
        <family val="2"/>
      </rPr>
      <t>5</t>
    </r>
  </si>
  <si>
    <r>
      <t>Higher education institutions</t>
    </r>
    <r>
      <rPr>
        <b/>
        <vertAlign val="superscript"/>
        <sz val="10"/>
        <rFont val="Tahoma"/>
        <family val="2"/>
      </rPr>
      <t>6</t>
    </r>
  </si>
  <si>
    <t>National Careers Service contractors</t>
  </si>
  <si>
    <t>Full</t>
  </si>
  <si>
    <t>Full inspections</t>
  </si>
  <si>
    <t>Reinspection</t>
  </si>
  <si>
    <t>Re-inspections</t>
  </si>
  <si>
    <t>Short conversion</t>
  </si>
  <si>
    <t>Short inspections that converted</t>
  </si>
  <si>
    <t>Total</t>
  </si>
  <si>
    <t>Source: Ofsted inspection data and Her Majesty's Inspectorate of Prisons (HMIP)</t>
  </si>
  <si>
    <t>Inspection activity (other inspections)</t>
  </si>
  <si>
    <t>Monitoring</t>
  </si>
  <si>
    <t>Monitoring visits</t>
  </si>
  <si>
    <t>Reinspection monitoring</t>
  </si>
  <si>
    <t>Re-inspection monitoring visits</t>
  </si>
  <si>
    <t>Short</t>
  </si>
  <si>
    <t>Short inspections that did not convert</t>
  </si>
  <si>
    <t>Source: Ofsted inspection data</t>
  </si>
  <si>
    <t>1. Does not include prison and young offender institution inspections.</t>
  </si>
  <si>
    <t>2. Includes general further education colleges, sixth form colleges and specialist further education colleges.</t>
  </si>
  <si>
    <t>3. Includes employer providers.</t>
  </si>
  <si>
    <t>4. Includes local authority, not for profit and specialist designated providers.</t>
  </si>
  <si>
    <t>5. Includes 16-19 free schools, 16-19 academy converters and 16-19 sponsor led academies.</t>
  </si>
  <si>
    <t>6. Inspection of further education provision only, not provider as a whole.</t>
  </si>
  <si>
    <t xml:space="preserve">7. Where the report has been published within the reporting period, but the inspection may have taken place in the previous reporting year. </t>
  </si>
  <si>
    <t>Data 1: In-year inspection data</t>
  </si>
  <si>
    <t>Web link</t>
  </si>
  <si>
    <t>Provider URN</t>
  </si>
  <si>
    <t>Provider UPIN</t>
  </si>
  <si>
    <t>Provider UKPRN</t>
  </si>
  <si>
    <t>Provider name</t>
  </si>
  <si>
    <t>Provider type</t>
  </si>
  <si>
    <t>Provider group</t>
  </si>
  <si>
    <t>Local authority</t>
  </si>
  <si>
    <t>Region</t>
  </si>
  <si>
    <t>Ofsted region</t>
  </si>
  <si>
    <t>Inspection number</t>
  </si>
  <si>
    <t>Inspection type</t>
  </si>
  <si>
    <t>Inspection type group</t>
  </si>
  <si>
    <t>Did the short inspection convert to a full inspection?</t>
  </si>
  <si>
    <t>First day of inspection</t>
  </si>
  <si>
    <t>Last day of inspection</t>
  </si>
  <si>
    <t>Publication date</t>
  </si>
  <si>
    <t>Overall effectiveness</t>
  </si>
  <si>
    <t>Effectiveness of leadership and management</t>
  </si>
  <si>
    <t>Quality of teaching, learning and assessment</t>
  </si>
  <si>
    <t>Personal development, behaviour and welfare</t>
  </si>
  <si>
    <t>Outcomes for learners</t>
  </si>
  <si>
    <t>16 to 19 study programmes</t>
  </si>
  <si>
    <t>Adult learning programmes</t>
  </si>
  <si>
    <t>Apprenticeships</t>
  </si>
  <si>
    <t>Traineeships</t>
  </si>
  <si>
    <t>Provision for learners with high needs</t>
  </si>
  <si>
    <t>Full-time provision for 14 to 16-year-olds</t>
  </si>
  <si>
    <t>Is safeguarding effective</t>
  </si>
  <si>
    <t>Previous inspection number</t>
  </si>
  <si>
    <t>Previous last day of inspection</t>
  </si>
  <si>
    <t>Previous inspection type</t>
  </si>
  <si>
    <t>Previous overall effectiveness</t>
  </si>
  <si>
    <t>Previous effectiveness of leadership and management</t>
  </si>
  <si>
    <t>Previous quality of teaching, learning and assessment</t>
  </si>
  <si>
    <t>Previous personal development, behaviour and welfare</t>
  </si>
  <si>
    <t>Previous outcomes for learners</t>
  </si>
  <si>
    <t>Improved/Declined/Stayed the same</t>
  </si>
  <si>
    <t>TRN (Train) Ltd.</t>
  </si>
  <si>
    <t>Independent learning provider</t>
  </si>
  <si>
    <t>Gateshead</t>
  </si>
  <si>
    <t>North East</t>
  </si>
  <si>
    <t>North East, Yorkshire and the Humber</t>
  </si>
  <si>
    <t>Independent Learning Provider (Regional) - Short</t>
  </si>
  <si>
    <t>Short inspection</t>
  </si>
  <si>
    <t>No</t>
  </si>
  <si>
    <t>-</t>
  </si>
  <si>
    <t>Yes</t>
  </si>
  <si>
    <t>ITS410660</t>
  </si>
  <si>
    <t>WBL (national) - Full</t>
  </si>
  <si>
    <t>Not Applicable</t>
  </si>
  <si>
    <t>Long Road Sixth Form College</t>
  </si>
  <si>
    <t>Sixth form college</t>
  </si>
  <si>
    <t>Cambridgeshire</t>
  </si>
  <si>
    <t>East of England</t>
  </si>
  <si>
    <t>SFC - Full</t>
  </si>
  <si>
    <t>Full Inspection</t>
  </si>
  <si>
    <t>ITS429175</t>
  </si>
  <si>
    <t>Stayed the Same</t>
  </si>
  <si>
    <t>Norwich City College of Further and Higher Education</t>
  </si>
  <si>
    <t>General further education college</t>
  </si>
  <si>
    <t>Norfolk</t>
  </si>
  <si>
    <t>FE College - Full</t>
  </si>
  <si>
    <t>ITS410615</t>
  </si>
  <si>
    <t>Poultec Training Limited</t>
  </si>
  <si>
    <t>ITS363195</t>
  </si>
  <si>
    <t>University of the Arts London</t>
  </si>
  <si>
    <t>Higher education institution</t>
  </si>
  <si>
    <t>Camden</t>
  </si>
  <si>
    <t>London</t>
  </si>
  <si>
    <t>FE in HE - Short</t>
  </si>
  <si>
    <t>Full inspection (short converted)</t>
  </si>
  <si>
    <t>ITS386024</t>
  </si>
  <si>
    <t>FE in HE - Good Historic</t>
  </si>
  <si>
    <t>Improved</t>
  </si>
  <si>
    <t>Sutton and District Training Limited</t>
  </si>
  <si>
    <t>Sutton</t>
  </si>
  <si>
    <t>Independent Learning Provider (Regional) - Full</t>
  </si>
  <si>
    <t>ITS429120</t>
  </si>
  <si>
    <t>Employer - Full</t>
  </si>
  <si>
    <t>Sense College</t>
  </si>
  <si>
    <t>Independent specialist college</t>
  </si>
  <si>
    <t>Peterborough</t>
  </si>
  <si>
    <t>ISC - Full</t>
  </si>
  <si>
    <t>ITS427886</t>
  </si>
  <si>
    <t>System Group Limited</t>
  </si>
  <si>
    <t>Liverpool</t>
  </si>
  <si>
    <t>North West</t>
  </si>
  <si>
    <t>Independent Learning Provider (National) - Requires improvement</t>
  </si>
  <si>
    <t>ITS455589</t>
  </si>
  <si>
    <t>Capital Engineering Group Holdings Ltd</t>
  </si>
  <si>
    <t>Tower Hamlets</t>
  </si>
  <si>
    <t>Independent Learning Provider (National) - Full</t>
  </si>
  <si>
    <t>ITS429239</t>
  </si>
  <si>
    <t>Employer - Requires improvement</t>
  </si>
  <si>
    <t>Declined</t>
  </si>
  <si>
    <t>Blake College LLP</t>
  </si>
  <si>
    <t>Islington</t>
  </si>
  <si>
    <t>ITS404216</t>
  </si>
  <si>
    <t>Adult and Community - full (regional) Historic</t>
  </si>
  <si>
    <t>Tameside College</t>
  </si>
  <si>
    <t>Tameside</t>
  </si>
  <si>
    <t>FE College - Requires improvement</t>
  </si>
  <si>
    <t>ITS452546</t>
  </si>
  <si>
    <t>St John Rigby RC Sixth Form College</t>
  </si>
  <si>
    <t>Wigan</t>
  </si>
  <si>
    <t>ITS408455</t>
  </si>
  <si>
    <t>Nottinghamshire</t>
  </si>
  <si>
    <t>East Midlands</t>
  </si>
  <si>
    <t>ITS388004</t>
  </si>
  <si>
    <t>College Inspection FE - Good Historic</t>
  </si>
  <si>
    <t>South West Regional Assessment Centre Limited</t>
  </si>
  <si>
    <t>Poole</t>
  </si>
  <si>
    <t>South West</t>
  </si>
  <si>
    <t>Independent Learning Provider (National) - Short</t>
  </si>
  <si>
    <t>ITS408542</t>
  </si>
  <si>
    <t>Staffordshire County Council</t>
  </si>
  <si>
    <t>Local authority provider</t>
  </si>
  <si>
    <t>Staffordshire</t>
  </si>
  <si>
    <t>West Midlands</t>
  </si>
  <si>
    <t>Community Learning and Skills - Local authority - Short</t>
  </si>
  <si>
    <t>ITS399146</t>
  </si>
  <si>
    <t>FIRST4SKILLS Limited</t>
  </si>
  <si>
    <t>ITS455600</t>
  </si>
  <si>
    <t>Epping Forest College</t>
  </si>
  <si>
    <t>Essex</t>
  </si>
  <si>
    <t>FE College - Reinspection monitoring visit</t>
  </si>
  <si>
    <t>Monitoring visit</t>
  </si>
  <si>
    <t>FE College - Requires improvement - second inspection</t>
  </si>
  <si>
    <t>Busy Bees Nurseries Limited</t>
  </si>
  <si>
    <t>Employer provider</t>
  </si>
  <si>
    <t>ITS404570</t>
  </si>
  <si>
    <t>Birmingham Metropolitan College</t>
  </si>
  <si>
    <t>Birmingham</t>
  </si>
  <si>
    <t>ITS455456</t>
  </si>
  <si>
    <t>Amersham and Wycombe College</t>
  </si>
  <si>
    <t>Buckinghamshire</t>
  </si>
  <si>
    <t>South East</t>
  </si>
  <si>
    <t>Kimberley 16 - 19 Stem College</t>
  </si>
  <si>
    <t>16-19 free school</t>
  </si>
  <si>
    <t>Bedford</t>
  </si>
  <si>
    <t>16-19 academy - Requires Improvement</t>
  </si>
  <si>
    <t>ITS452501</t>
  </si>
  <si>
    <t>16-19 academy - Full</t>
  </si>
  <si>
    <t>S.Y.T.G. Limited</t>
  </si>
  <si>
    <t>Sheffield</t>
  </si>
  <si>
    <t>Yorkshire and The Humber</t>
  </si>
  <si>
    <t>ITS430256</t>
  </si>
  <si>
    <t>Bolton College</t>
  </si>
  <si>
    <t>Bolton</t>
  </si>
  <si>
    <t>ITS455663</t>
  </si>
  <si>
    <t>Holy Cross College</t>
  </si>
  <si>
    <t>Bury</t>
  </si>
  <si>
    <t>ITS298683</t>
  </si>
  <si>
    <t>College Inspection SFC - Good Historic</t>
  </si>
  <si>
    <t>Salisbury Sixth Form College</t>
  </si>
  <si>
    <t>Wiltshire</t>
  </si>
  <si>
    <t>NULL</t>
  </si>
  <si>
    <t>BROADLAND DISTRICT COUNCIL</t>
  </si>
  <si>
    <t>Community Learning and Skills - Local authority - Requires Improvement</t>
  </si>
  <si>
    <t>ITS452973</t>
  </si>
  <si>
    <t>The College of West Anglia</t>
  </si>
  <si>
    <t>ITS408429</t>
  </si>
  <si>
    <t>Nottingham City Transport Ltd</t>
  </si>
  <si>
    <t>Nottingham</t>
  </si>
  <si>
    <t>Kensington and Chelsea College</t>
  </si>
  <si>
    <t>Kensington and Chelsea</t>
  </si>
  <si>
    <t>ITS440397</t>
  </si>
  <si>
    <t>Leeds City Council</t>
  </si>
  <si>
    <t>Leeds</t>
  </si>
  <si>
    <t>ITS410634</t>
  </si>
  <si>
    <t>Skills Training UK Limited</t>
  </si>
  <si>
    <t>Brent</t>
  </si>
  <si>
    <t>ITS429090</t>
  </si>
  <si>
    <t>Council of the Isles of Scilly</t>
  </si>
  <si>
    <t>Isles of Scilly</t>
  </si>
  <si>
    <t>ITS399144</t>
  </si>
  <si>
    <t>Stanmore College</t>
  </si>
  <si>
    <t>Harrow</t>
  </si>
  <si>
    <t>FE College - Reinspection</t>
  </si>
  <si>
    <t>Brockenhurst College</t>
  </si>
  <si>
    <t>Hampshire</t>
  </si>
  <si>
    <t>ITS322401</t>
  </si>
  <si>
    <t>East Kent College</t>
  </si>
  <si>
    <t>Kent</t>
  </si>
  <si>
    <t>ITS409326</t>
  </si>
  <si>
    <t>Lincolnshire</t>
  </si>
  <si>
    <t>South Tyneside Council</t>
  </si>
  <si>
    <t>South Tyneside</t>
  </si>
  <si>
    <t>ITS408467</t>
  </si>
  <si>
    <t>MidKent College</t>
  </si>
  <si>
    <t>Medway</t>
  </si>
  <si>
    <t>ITS452489</t>
  </si>
  <si>
    <t>Education Development Trust NE</t>
  </si>
  <si>
    <t>National Careers Service contractor</t>
  </si>
  <si>
    <t>Reading</t>
  </si>
  <si>
    <t>National Careers Service - Full</t>
  </si>
  <si>
    <t>Itchen College</t>
  </si>
  <si>
    <t>Southampton</t>
  </si>
  <si>
    <t>ITS423383</t>
  </si>
  <si>
    <t>CXK Ltd SE</t>
  </si>
  <si>
    <t>The Tess Group</t>
  </si>
  <si>
    <t>Northamptonshire</t>
  </si>
  <si>
    <t>Norman Mackie &amp; Associates Limited</t>
  </si>
  <si>
    <t>Newcastle and Stafford Colleges Group</t>
  </si>
  <si>
    <t>FE College - Monitoring visit</t>
  </si>
  <si>
    <t>ITS423364</t>
  </si>
  <si>
    <t>St John's School and College</t>
  </si>
  <si>
    <t>Brighton and Hove</t>
  </si>
  <si>
    <t>ITS408450</t>
  </si>
  <si>
    <t>Bellis Training Limited</t>
  </si>
  <si>
    <t>ITS429000</t>
  </si>
  <si>
    <t>Havering Sixth Form College</t>
  </si>
  <si>
    <t>Havering</t>
  </si>
  <si>
    <t>ITS429290</t>
  </si>
  <si>
    <t>SFC - Requires improvement</t>
  </si>
  <si>
    <t>Exeter Mathematics School</t>
  </si>
  <si>
    <t>Devon</t>
  </si>
  <si>
    <t>Bury College</t>
  </si>
  <si>
    <t>ITS298681</t>
  </si>
  <si>
    <t>West Sussex County Council</t>
  </si>
  <si>
    <t>West Sussex</t>
  </si>
  <si>
    <t>Community Learning and Skills - Local authority - Reinspection</t>
  </si>
  <si>
    <t>Community Learning and Skills - Local authority - Full</t>
  </si>
  <si>
    <t>Skills for Health Limited</t>
  </si>
  <si>
    <t>Not for profit organisation</t>
  </si>
  <si>
    <t>Bristol</t>
  </si>
  <si>
    <t>Community Learning and Skills - Not for profit organisation - Full</t>
  </si>
  <si>
    <t>ITS430257</t>
  </si>
  <si>
    <t>The Oldham College</t>
  </si>
  <si>
    <t>Oldham</t>
  </si>
  <si>
    <t>ITS463125</t>
  </si>
  <si>
    <t>Manchester</t>
  </si>
  <si>
    <t>JANCETT CHILDCARE &amp; JACE TRAINING LIMITED</t>
  </si>
  <si>
    <t>ITS423764</t>
  </si>
  <si>
    <t>Anderson Stockley Accredited Training Ltd</t>
  </si>
  <si>
    <t>ITS452600</t>
  </si>
  <si>
    <t>City College Coventry</t>
  </si>
  <si>
    <t>Coventry</t>
  </si>
  <si>
    <t>Bishop Burton College</t>
  </si>
  <si>
    <t>Specialist further education college</t>
  </si>
  <si>
    <t>East Riding of Yorkshire</t>
  </si>
  <si>
    <t>ITS423370</t>
  </si>
  <si>
    <t>Gateway Sixth Form College</t>
  </si>
  <si>
    <t>Leicester</t>
  </si>
  <si>
    <t>SFC - Reinspection monitoring visit</t>
  </si>
  <si>
    <t>Friends Centre</t>
  </si>
  <si>
    <t>Community Learning and Skills - Not for profit organisation - Requires Improvement - second inspection</t>
  </si>
  <si>
    <t>ITS444482</t>
  </si>
  <si>
    <t>ACL - Requires improvement</t>
  </si>
  <si>
    <t>Outsource Vocational Learning Limited</t>
  </si>
  <si>
    <t>Hammersmith and Fulham</t>
  </si>
  <si>
    <t>ITS408535</t>
  </si>
  <si>
    <t>St Brendan's Sixth Form College</t>
  </si>
  <si>
    <t>SFC - Short</t>
  </si>
  <si>
    <t>ITS399021</t>
  </si>
  <si>
    <t>Futures Advice, Skills and Employment EM</t>
  </si>
  <si>
    <t>Wakefield Metropolitan District Council</t>
  </si>
  <si>
    <t>Wakefield</t>
  </si>
  <si>
    <t>Community Learning and Skills - Local authority - Reinspection monitoring visit</t>
  </si>
  <si>
    <t>Harington School</t>
  </si>
  <si>
    <t>Rutland</t>
  </si>
  <si>
    <t>YMCA Training</t>
  </si>
  <si>
    <t>Doncaster</t>
  </si>
  <si>
    <t>Community Learning and Skills - Not for profit organisation - Requires Improvement</t>
  </si>
  <si>
    <t>ITS452735</t>
  </si>
  <si>
    <t>Aquinas College</t>
  </si>
  <si>
    <t>Stockport</t>
  </si>
  <si>
    <t>ITS408453</t>
  </si>
  <si>
    <t>City College Peterborough</t>
  </si>
  <si>
    <t>ITS375494</t>
  </si>
  <si>
    <t>YMCA Derbyshire</t>
  </si>
  <si>
    <t>Derby</t>
  </si>
  <si>
    <t>ITS429123</t>
  </si>
  <si>
    <t>Prospects College of Advanced Technology</t>
  </si>
  <si>
    <t>Platinum Employment Advice &amp; Training Limited</t>
  </si>
  <si>
    <t>ITS408486</t>
  </si>
  <si>
    <t>The Apprentice Academy Limited</t>
  </si>
  <si>
    <t>Independent Learning Provider (Regional) - Requires Improvement</t>
  </si>
  <si>
    <t>ITS455607</t>
  </si>
  <si>
    <t>Mid-Cheshire College of Further Education</t>
  </si>
  <si>
    <t>Cheshire West and Chester</t>
  </si>
  <si>
    <t>Futures Advice, Skills and Employment Central Eastern</t>
  </si>
  <si>
    <t>Intec Business Colleges Limited</t>
  </si>
  <si>
    <t>Warwickshire</t>
  </si>
  <si>
    <t>ITS404569</t>
  </si>
  <si>
    <t>Education Development Trust SC</t>
  </si>
  <si>
    <t>XTP International Limited</t>
  </si>
  <si>
    <t>ITS429238</t>
  </si>
  <si>
    <t>SEEVIC College</t>
  </si>
  <si>
    <t>ITS430276</t>
  </si>
  <si>
    <t>The Wiltshire Council</t>
  </si>
  <si>
    <t>Essex County Council</t>
  </si>
  <si>
    <t>ITS423415</t>
  </si>
  <si>
    <t>The Motor Insurance Repair Research Centre</t>
  </si>
  <si>
    <t>West Berkshire</t>
  </si>
  <si>
    <t>ITS408545</t>
  </si>
  <si>
    <t>Stockport College</t>
  </si>
  <si>
    <t>Business Management Resources (UK) Ltd</t>
  </si>
  <si>
    <t>Telford and Wrekin</t>
  </si>
  <si>
    <t>ITS399073</t>
  </si>
  <si>
    <t>Connell Sixth Form College</t>
  </si>
  <si>
    <t>ITS452499</t>
  </si>
  <si>
    <t>Birkenhead Sixth Form College</t>
  </si>
  <si>
    <t>Wirral</t>
  </si>
  <si>
    <t>ITS399014</t>
  </si>
  <si>
    <t>People and Business Development Ltd</t>
  </si>
  <si>
    <t>ITS429012</t>
  </si>
  <si>
    <t>St Martins Centre (St Roses School)</t>
  </si>
  <si>
    <t>Gloucestershire</t>
  </si>
  <si>
    <t>LIGA (UK) LTD</t>
  </si>
  <si>
    <t>Oxfordshire</t>
  </si>
  <si>
    <t>ITS452628</t>
  </si>
  <si>
    <t>Hereward College of Further Education</t>
  </si>
  <si>
    <t>West Cheshire College</t>
  </si>
  <si>
    <t>Barnsley Metropolitan Borough Council</t>
  </si>
  <si>
    <t>Barnsley</t>
  </si>
  <si>
    <t>ITS399156</t>
  </si>
  <si>
    <t>Adult College of Barking and Dagenham</t>
  </si>
  <si>
    <t>Barking and Dagenham</t>
  </si>
  <si>
    <t>ITS399158</t>
  </si>
  <si>
    <t>ACL - Full</t>
  </si>
  <si>
    <t>North East Lincolnshire Council</t>
  </si>
  <si>
    <t>North East Lincolnshire</t>
  </si>
  <si>
    <t>Community Learning and Skills - Local authority - Requires Improvement - second inspection</t>
  </si>
  <si>
    <t>ITS446860</t>
  </si>
  <si>
    <t>Bowling College</t>
  </si>
  <si>
    <t>Bradford</t>
  </si>
  <si>
    <t>ITS423427</t>
  </si>
  <si>
    <t>Treloar College</t>
  </si>
  <si>
    <t>ITS388140</t>
  </si>
  <si>
    <t>ISC - Reinspection</t>
  </si>
  <si>
    <t>The Virtual College</t>
  </si>
  <si>
    <t>ITS446608</t>
  </si>
  <si>
    <t>British Telecommunications PLC</t>
  </si>
  <si>
    <t>City of London</t>
  </si>
  <si>
    <t>ITS387963</t>
  </si>
  <si>
    <t>City Lit</t>
  </si>
  <si>
    <t>Specialist designated institution</t>
  </si>
  <si>
    <t>Community Learning and Skills - Specialist designated institution - Full</t>
  </si>
  <si>
    <t>ITS365880</t>
  </si>
  <si>
    <t>New College Telford</t>
  </si>
  <si>
    <t>ITS452492</t>
  </si>
  <si>
    <t>Chiltern Training Limited</t>
  </si>
  <si>
    <t>ITS366052</t>
  </si>
  <si>
    <t>Strode's College</t>
  </si>
  <si>
    <t>Surrey</t>
  </si>
  <si>
    <t>ITS452545</t>
  </si>
  <si>
    <t>East Norfolk Sixth Form College</t>
  </si>
  <si>
    <t>ITS423386</t>
  </si>
  <si>
    <t>Kingston Upon Hull City Council</t>
  </si>
  <si>
    <t>Kingston upon Hull</t>
  </si>
  <si>
    <t>ITS387984</t>
  </si>
  <si>
    <t>Liverpool City Council</t>
  </si>
  <si>
    <t>ITS345778</t>
  </si>
  <si>
    <t>Aspiration Training Limited</t>
  </si>
  <si>
    <t>Worcestershire</t>
  </si>
  <si>
    <t>Independent Learning Provider (Regional) - Requires Improvement - second inspection</t>
  </si>
  <si>
    <t>ITS429796</t>
  </si>
  <si>
    <t>Softmist Limited</t>
  </si>
  <si>
    <t>Leicestershire</t>
  </si>
  <si>
    <t>ITS429004</t>
  </si>
  <si>
    <t>East Berkshire College</t>
  </si>
  <si>
    <t>Slough</t>
  </si>
  <si>
    <t>ITS409315</t>
  </si>
  <si>
    <t>First Rung Limited</t>
  </si>
  <si>
    <t>Enfield</t>
  </si>
  <si>
    <t>ITS423795</t>
  </si>
  <si>
    <t>Preston College</t>
  </si>
  <si>
    <t>Lancashire</t>
  </si>
  <si>
    <t>ITS423361</t>
  </si>
  <si>
    <t>North Shropshire College</t>
  </si>
  <si>
    <t>Shropshire</t>
  </si>
  <si>
    <t>Linkage Community Trust</t>
  </si>
  <si>
    <t>ISC - Short</t>
  </si>
  <si>
    <t>ITS408446</t>
  </si>
  <si>
    <t>Waltham Forest College</t>
  </si>
  <si>
    <t>Waltham Forest</t>
  </si>
  <si>
    <t>ITS430281</t>
  </si>
  <si>
    <t>ENGINEERING TRUST TRAINING LIMITED</t>
  </si>
  <si>
    <t>ITS343654</t>
  </si>
  <si>
    <t>Work based Learning - full inspection Historic</t>
  </si>
  <si>
    <t>Capel Manor College</t>
  </si>
  <si>
    <t>FE College - Short</t>
  </si>
  <si>
    <t>ITS408424</t>
  </si>
  <si>
    <t>South Staffordshire College</t>
  </si>
  <si>
    <t>ITS410619</t>
  </si>
  <si>
    <t>Bolton Metropolitan Borough Council</t>
  </si>
  <si>
    <t>ITS342352</t>
  </si>
  <si>
    <t>Cadbury Sixth Form College</t>
  </si>
  <si>
    <t>ITS429251</t>
  </si>
  <si>
    <t>ITS430271</t>
  </si>
  <si>
    <t>Expedient Training Services Limited</t>
  </si>
  <si>
    <t>Independent Learning Provider (National) - Requires improvement - second inspection</t>
  </si>
  <si>
    <t>ITS430253</t>
  </si>
  <si>
    <t>JTL</t>
  </si>
  <si>
    <t>Bromley</t>
  </si>
  <si>
    <t>ITS404574</t>
  </si>
  <si>
    <t>McArthur Dean Training Limited</t>
  </si>
  <si>
    <t>ITS406811</t>
  </si>
  <si>
    <t>The Voluntary and Community Sector Learning and Skills Consortium</t>
  </si>
  <si>
    <t>ITS410628</t>
  </si>
  <si>
    <t>Hopwood Hall College</t>
  </si>
  <si>
    <t>Rochdale</t>
  </si>
  <si>
    <t>ITS365902</t>
  </si>
  <si>
    <t>College Inspection FE - Satisfactory Historic</t>
  </si>
  <si>
    <t>Priory College Swindon</t>
  </si>
  <si>
    <t>Swindon</t>
  </si>
  <si>
    <t>ITS429191</t>
  </si>
  <si>
    <t>Hill Holt Wood</t>
  </si>
  <si>
    <t>ITS429277</t>
  </si>
  <si>
    <t>SETA</t>
  </si>
  <si>
    <t>ITS404564</t>
  </si>
  <si>
    <t>National Grid PLC</t>
  </si>
  <si>
    <t>ITS345454</t>
  </si>
  <si>
    <t>Prospects SW</t>
  </si>
  <si>
    <t>Somerset</t>
  </si>
  <si>
    <t>Cambian Wing College</t>
  </si>
  <si>
    <t>Bournemouth</t>
  </si>
  <si>
    <t>Serco Limited</t>
  </si>
  <si>
    <t>Newcastle upon Tyne</t>
  </si>
  <si>
    <t>ITEC North East Limited</t>
  </si>
  <si>
    <t>Durham</t>
  </si>
  <si>
    <t>Community Learning and Skills - Not for profit organisation - Short</t>
  </si>
  <si>
    <t>ITS404563</t>
  </si>
  <si>
    <t>Hammersmith and Fulham Adult Learning and Skills Service</t>
  </si>
  <si>
    <t>ITS345786</t>
  </si>
  <si>
    <t>Newham Training and Education Centre</t>
  </si>
  <si>
    <t>Newham</t>
  </si>
  <si>
    <t>ITS404219</t>
  </si>
  <si>
    <t>lookfantastic Training Limited</t>
  </si>
  <si>
    <t>ITS452613</t>
  </si>
  <si>
    <t>METSKILL Limited</t>
  </si>
  <si>
    <t>ITS452609</t>
  </si>
  <si>
    <t>Yeovil College</t>
  </si>
  <si>
    <t>ITS386116</t>
  </si>
  <si>
    <t>ACE Training and Consultancy Limited</t>
  </si>
  <si>
    <t>ITS429230</t>
  </si>
  <si>
    <t>APM Learning and Education Alliance Limited</t>
  </si>
  <si>
    <t>Lambeth College</t>
  </si>
  <si>
    <t>Lambeth</t>
  </si>
  <si>
    <t>ITS429287</t>
  </si>
  <si>
    <t>Henley College Coventry</t>
  </si>
  <si>
    <t>ITS429165</t>
  </si>
  <si>
    <t>Solihull College</t>
  </si>
  <si>
    <t>Solihull</t>
  </si>
  <si>
    <t>ITS452547</t>
  </si>
  <si>
    <t>Wigan and Leigh College</t>
  </si>
  <si>
    <t>ITS446536</t>
  </si>
  <si>
    <t>Education and Services for People with Autism</t>
  </si>
  <si>
    <t>Sunderland</t>
  </si>
  <si>
    <t>ITS344000</t>
  </si>
  <si>
    <t>ISC - Satisfactory Historic</t>
  </si>
  <si>
    <t>Landau Forte Academy Tamworth Sixth Form</t>
  </si>
  <si>
    <t>16-19 academy sponsor led</t>
  </si>
  <si>
    <t>ITS455817</t>
  </si>
  <si>
    <t>Shipley College</t>
  </si>
  <si>
    <t>ITS409325</t>
  </si>
  <si>
    <t>Tech City College</t>
  </si>
  <si>
    <t>16-19 academy - Reinspection</t>
  </si>
  <si>
    <t>Carillion Construction Limited</t>
  </si>
  <si>
    <t>Bracknell Forest</t>
  </si>
  <si>
    <t>ITS410643</t>
  </si>
  <si>
    <t>Haringey London Borough Council</t>
  </si>
  <si>
    <t>Haringey</t>
  </si>
  <si>
    <t>ITS430294</t>
  </si>
  <si>
    <t>The Training &amp; Recruitment Partnership Limited</t>
  </si>
  <si>
    <t>Merton</t>
  </si>
  <si>
    <t>ITS452983</t>
  </si>
  <si>
    <t>VOCATIONAL TRAINING SERVICES CARE SECTOR LIMITED</t>
  </si>
  <si>
    <t>Southend on Sea</t>
  </si>
  <si>
    <t>Focus Training &amp; Development Ltd</t>
  </si>
  <si>
    <t>Darlington</t>
  </si>
  <si>
    <t>ITS424464</t>
  </si>
  <si>
    <t>DHL International (UK) Limited</t>
  </si>
  <si>
    <t>ITS385773</t>
  </si>
  <si>
    <t>ALT VALLEY COMMUNITY TRUST LIMITED</t>
  </si>
  <si>
    <t>ITS455664</t>
  </si>
  <si>
    <t xml:space="preserve">City of Bristol College  </t>
  </si>
  <si>
    <t>Cumbria</t>
  </si>
  <si>
    <t>Tower Hamlets Lifelong Learning Service</t>
  </si>
  <si>
    <t>ITS408470</t>
  </si>
  <si>
    <t>Brooksby Melton College</t>
  </si>
  <si>
    <t>ITS404159</t>
  </si>
  <si>
    <t>Straight A Training Limited</t>
  </si>
  <si>
    <t>ITS452981</t>
  </si>
  <si>
    <t>Ealing, Hammersmith and West London College</t>
  </si>
  <si>
    <t>Strategic Training Solutions (Mansfield) Limited</t>
  </si>
  <si>
    <t>ITS430260</t>
  </si>
  <si>
    <t>Mardell Associates Limited</t>
  </si>
  <si>
    <t>Richmond upon Thames</t>
  </si>
  <si>
    <t>ITS407165</t>
  </si>
  <si>
    <t>Walsall Adult And Community College</t>
  </si>
  <si>
    <t>Walsall</t>
  </si>
  <si>
    <t>ITS407195</t>
  </si>
  <si>
    <t>Brinsworth Training Limited</t>
  </si>
  <si>
    <t>Rotherham</t>
  </si>
  <si>
    <t>ITS454945</t>
  </si>
  <si>
    <t>Colchester Institute</t>
  </si>
  <si>
    <t>Croydon London Borough Council</t>
  </si>
  <si>
    <t>Croydon</t>
  </si>
  <si>
    <t>ITS345784</t>
  </si>
  <si>
    <t>Waverley Training Services</t>
  </si>
  <si>
    <t>ITS430262</t>
  </si>
  <si>
    <t>Franklin College</t>
  </si>
  <si>
    <t>ITS397440</t>
  </si>
  <si>
    <t>SFC - Reinspection</t>
  </si>
  <si>
    <t>ITS433764</t>
  </si>
  <si>
    <t>The Reynolds Group Limited</t>
  </si>
  <si>
    <t>ITS423768</t>
  </si>
  <si>
    <t>Pearson PLC</t>
  </si>
  <si>
    <t>Romney Resource 2000 Ltd</t>
  </si>
  <si>
    <t>ITS434392</t>
  </si>
  <si>
    <t>Central Sussex College</t>
  </si>
  <si>
    <t>ITS430269</t>
  </si>
  <si>
    <t>Cambridge Regional College</t>
  </si>
  <si>
    <t>ITS398995</t>
  </si>
  <si>
    <t>London Vesta College Limited</t>
  </si>
  <si>
    <t>ITS455606</t>
  </si>
  <si>
    <t>ITS452778</t>
  </si>
  <si>
    <t>Gloucestershire Engineering Training Limited</t>
  </si>
  <si>
    <t>ITS382477</t>
  </si>
  <si>
    <t>Huntingdonshire Regional College</t>
  </si>
  <si>
    <t>ITS430273</t>
  </si>
  <si>
    <t>CANTO LIMITED</t>
  </si>
  <si>
    <t>ITS429270</t>
  </si>
  <si>
    <t>ITS429098</t>
  </si>
  <si>
    <t>Expanse Group Ltd</t>
  </si>
  <si>
    <t>BCTG Limited</t>
  </si>
  <si>
    <t>Sandwell</t>
  </si>
  <si>
    <t>ITS388125</t>
  </si>
  <si>
    <t>Stoke-on-Trent College</t>
  </si>
  <si>
    <t>Stoke-on-Trent</t>
  </si>
  <si>
    <t>ITS423365</t>
  </si>
  <si>
    <t>Area 51 Education Ltd</t>
  </si>
  <si>
    <t>ISC - Requires improvement</t>
  </si>
  <si>
    <t>ITS446688</t>
  </si>
  <si>
    <t>City College Brighton and Hove</t>
  </si>
  <si>
    <t>Hillingdon Training Limited</t>
  </si>
  <si>
    <t>Hounslow</t>
  </si>
  <si>
    <t>ITS388036</t>
  </si>
  <si>
    <t>Economic Solutions Limited (Manchester Solutions)</t>
  </si>
  <si>
    <t>ITS443658</t>
  </si>
  <si>
    <t>Momentum Training and Consultancy</t>
  </si>
  <si>
    <t>Dorset</t>
  </si>
  <si>
    <t>Middlesbrough College</t>
  </si>
  <si>
    <t>Middlesbrough</t>
  </si>
  <si>
    <t>ITS363293</t>
  </si>
  <si>
    <t>Scarborough Sixth Form College</t>
  </si>
  <si>
    <t>North Yorkshire</t>
  </si>
  <si>
    <t>ITS365908</t>
  </si>
  <si>
    <t>Gloucestershire College</t>
  </si>
  <si>
    <t>ITS409316</t>
  </si>
  <si>
    <t>Fashion Retail Academy</t>
  </si>
  <si>
    <t>Westminster</t>
  </si>
  <si>
    <t>ITS342929</t>
  </si>
  <si>
    <t>Harris Westminster Sixth Form</t>
  </si>
  <si>
    <t>Northamptonshire County Council</t>
  </si>
  <si>
    <t>ITS345775</t>
  </si>
  <si>
    <t>Trinity Specialist College Ltd</t>
  </si>
  <si>
    <t>Pathway First Limited</t>
  </si>
  <si>
    <t>ITS455612</t>
  </si>
  <si>
    <t>Bilborough College</t>
  </si>
  <si>
    <t>ITS452491</t>
  </si>
  <si>
    <t>University of Derby</t>
  </si>
  <si>
    <t>FE in HE - Full</t>
  </si>
  <si>
    <t>ITS429186</t>
  </si>
  <si>
    <t>ITS451204</t>
  </si>
  <si>
    <t>Oldham Sixth Form College</t>
  </si>
  <si>
    <t>ITS408454</t>
  </si>
  <si>
    <t>Be Wiser Insurance Services</t>
  </si>
  <si>
    <t>Pre-School Learning Alliance</t>
  </si>
  <si>
    <t>ITS387971</t>
  </si>
  <si>
    <t>Cheadle and Marple Sixth Form College</t>
  </si>
  <si>
    <t>ITS429253</t>
  </si>
  <si>
    <t>Skills Team Ltd</t>
  </si>
  <si>
    <t>ITS430259</t>
  </si>
  <si>
    <t>Ruskin College</t>
  </si>
  <si>
    <t>Community Learning and Skills - Specialist designated institution - Short</t>
  </si>
  <si>
    <t>ITS399150</t>
  </si>
  <si>
    <t>Michael John Training Manchester</t>
  </si>
  <si>
    <t>ITS366028</t>
  </si>
  <si>
    <t>Ingeus Training Limited</t>
  </si>
  <si>
    <t>ITS345911</t>
  </si>
  <si>
    <t>Varndean College</t>
  </si>
  <si>
    <t>ITS399024</t>
  </si>
  <si>
    <t>JAGUAR LAND ROVER HOLDINGS LIMITED</t>
  </si>
  <si>
    <t>ITS399108</t>
  </si>
  <si>
    <t>Bournville College of Further Education</t>
  </si>
  <si>
    <t>ITS429154</t>
  </si>
  <si>
    <t>Adult Continuing Education Milton Keynes</t>
  </si>
  <si>
    <t>Milton Keynes</t>
  </si>
  <si>
    <t>ITS399143</t>
  </si>
  <si>
    <t>CSM Consulting Limited</t>
  </si>
  <si>
    <t>ITS429128</t>
  </si>
  <si>
    <t>West Anglia Training Association Limited</t>
  </si>
  <si>
    <t>ITS429092</t>
  </si>
  <si>
    <t>Hays Travel Limited</t>
  </si>
  <si>
    <t>ITS399128</t>
  </si>
  <si>
    <t>Prospect Training Services (Gloucester) Limited</t>
  </si>
  <si>
    <t>ITS424460</t>
  </si>
  <si>
    <t>Tresham College of Further and Higher Education</t>
  </si>
  <si>
    <t>Event type grouping</t>
  </si>
  <si>
    <t>Inspection type grouping</t>
  </si>
  <si>
    <t>Table 2: Short inspections this reporting year</t>
  </si>
  <si>
    <t>Total number of short inspections</t>
  </si>
  <si>
    <t>Total number of short inspections that did not convert to a full inspection</t>
  </si>
  <si>
    <t>Total number of short inspections that converted to a full inspection</t>
  </si>
  <si>
    <t>Overall effectiveness grade at converted inspection</t>
  </si>
  <si>
    <t>Number</t>
  </si>
  <si>
    <t>Percentage</t>
  </si>
  <si>
    <t>Outstanding</t>
  </si>
  <si>
    <t>Good</t>
  </si>
  <si>
    <t>Requires improvement</t>
  </si>
  <si>
    <t>Inadequate</t>
  </si>
  <si>
    <t>1. Percentages are rounded and may not add to 100. Where the number of inspections is small, percentages should be treated with caution.</t>
  </si>
  <si>
    <t>Table 3: Further education and skills full inspection outcomes this reporting year, by judgement and provider type</t>
  </si>
  <si>
    <r>
      <t>Select provider group</t>
    </r>
    <r>
      <rPr>
        <vertAlign val="superscript"/>
        <sz val="10"/>
        <rFont val="Tahoma"/>
        <family val="2"/>
      </rPr>
      <t>1</t>
    </r>
    <r>
      <rPr>
        <sz val="10"/>
        <rFont val="Tahoma"/>
        <family val="2"/>
      </rPr>
      <t>:</t>
    </r>
  </si>
  <si>
    <t>Select provider type:</t>
  </si>
  <si>
    <t>Total number of inspections</t>
  </si>
  <si>
    <t>Percentage of inspections</t>
  </si>
  <si>
    <t>1. See 'notes' tab for a description of which providers are included in each group.</t>
  </si>
  <si>
    <t>2. Percentages are rounded and may not add to 100. Where the number of inspections is small, percentages should be treated with caution.</t>
  </si>
  <si>
    <t>Provider Type</t>
  </si>
  <si>
    <t>Provider Group</t>
  </si>
  <si>
    <t>Outcomes</t>
  </si>
  <si>
    <t>All Provider Groups</t>
  </si>
  <si>
    <t>Independent learning providers including employer providers</t>
  </si>
  <si>
    <t>All Provider Types</t>
  </si>
  <si>
    <t>16-19 academy converter</t>
  </si>
  <si>
    <t>Dance and drama college</t>
  </si>
  <si>
    <t xml:space="preserve">16-19 academy sponsor led </t>
  </si>
  <si>
    <t>Prison and young offender institution</t>
  </si>
  <si>
    <t>Table 3a: Inspection outcomes of prisons and young offender institutions, by judgement</t>
  </si>
  <si>
    <t>Total number inspected</t>
  </si>
  <si>
    <t>Overall effectiveness of learning and skills and work activities</t>
  </si>
  <si>
    <t>Overall effectiveness of learning and skills and work activities (overall effectiveness)</t>
  </si>
  <si>
    <t>Effectiveness of the leadership and management of learning and skills and work activities</t>
  </si>
  <si>
    <t>Effectiveness of the leadership and management of learning and skills and work activities (effectiveness of leadership and management)</t>
  </si>
  <si>
    <t>Quality of learning and skills and work activities including the quality of teaching, learning and assessment</t>
  </si>
  <si>
    <t>Quality of learning and skills and work activities, including the quality of teaching, training, learning and assessment (quality of teaching, learning and assessment)</t>
  </si>
  <si>
    <t>Personal development &amp; behaviour</t>
  </si>
  <si>
    <t>Personal development and behaviour (personal development, behaviour and welfare)</t>
  </si>
  <si>
    <t>Outcomes for prisoners engaged in learning and skills and work activities</t>
  </si>
  <si>
    <t>Outcomes for prisoners engaged in learning and skills and work activities (outcomes for learners)</t>
  </si>
  <si>
    <t>Offender Learning and Skills Service</t>
  </si>
  <si>
    <t>Judgement on the quality of the Offender Learning and Skills Service (OLASS) provision</t>
  </si>
  <si>
    <t>National Careers Service</t>
  </si>
  <si>
    <t>Judgement on the quality of the National Career Service (NCS) provision</t>
  </si>
  <si>
    <r>
      <t xml:space="preserve">1. Approximate equivalent judgement in the </t>
    </r>
    <r>
      <rPr>
        <i/>
        <sz val="8"/>
        <rFont val="Tahoma"/>
        <family val="2"/>
      </rPr>
      <t>Common Inspection Framework for further education and skills</t>
    </r>
    <r>
      <rPr>
        <sz val="8"/>
        <rFont val="Tahoma"/>
        <family val="2"/>
      </rPr>
      <t xml:space="preserve"> is shown in brackets.</t>
    </r>
  </si>
  <si>
    <t>2. Percentages are rounded and may not add to 100.  Where the number of inspections is small, percentages should be treated with caution.</t>
  </si>
  <si>
    <t>URN</t>
  </si>
  <si>
    <t>UPIN</t>
  </si>
  <si>
    <t>UKPRN</t>
  </si>
  <si>
    <t>Ofsted Region</t>
  </si>
  <si>
    <t>Reporting year</t>
  </si>
  <si>
    <t>500092015/16</t>
  </si>
  <si>
    <t>Cambridge Performing Arts Course</t>
  </si>
  <si>
    <t>Dance and drama - Full</t>
  </si>
  <si>
    <t>2015/16</t>
  </si>
  <si>
    <t>500122015/16</t>
  </si>
  <si>
    <t>Laine Theatre Arts Limited</t>
  </si>
  <si>
    <t>500132015/16</t>
  </si>
  <si>
    <t>Millennium Performing Arts Ltd.</t>
  </si>
  <si>
    <t>Greenwich</t>
  </si>
  <si>
    <t>500292015/16</t>
  </si>
  <si>
    <t>The Urdang Academy</t>
  </si>
  <si>
    <t>500322015/16</t>
  </si>
  <si>
    <t>Elmhurst School for Dance</t>
  </si>
  <si>
    <t>500672015/16</t>
  </si>
  <si>
    <t>Performers College</t>
  </si>
  <si>
    <t>Thurrock</t>
  </si>
  <si>
    <t>500702015/16</t>
  </si>
  <si>
    <t>SLP College Leeds</t>
  </si>
  <si>
    <t>500802015/16</t>
  </si>
  <si>
    <t>Access Training (East Midlands) Ltd</t>
  </si>
  <si>
    <t>500822015/16</t>
  </si>
  <si>
    <t>Acorn Training Consultants Limited</t>
  </si>
  <si>
    <t>Derbyshire</t>
  </si>
  <si>
    <t>500842015/16</t>
  </si>
  <si>
    <t>Age UK Trading Limited</t>
  </si>
  <si>
    <t>500922015/16</t>
  </si>
  <si>
    <t>Bexley Youth Training Group</t>
  </si>
  <si>
    <t>Bexley</t>
  </si>
  <si>
    <t>500992015/16</t>
  </si>
  <si>
    <t>Buckinghamshire County Council</t>
  </si>
  <si>
    <t>501522015/16</t>
  </si>
  <si>
    <t>KTS Training (2002) Limited</t>
  </si>
  <si>
    <t>South Gloucestershire</t>
  </si>
  <si>
    <t>501622015/16</t>
  </si>
  <si>
    <t>Ealing London Borough Council</t>
  </si>
  <si>
    <t>Ealing</t>
  </si>
  <si>
    <t>501662015/16</t>
  </si>
  <si>
    <t>Michael John Academy</t>
  </si>
  <si>
    <t>501682015/16</t>
  </si>
  <si>
    <t>Middlesbrough Council</t>
  </si>
  <si>
    <t>501922015/16</t>
  </si>
  <si>
    <t>Skills for Security Limited</t>
  </si>
  <si>
    <t>501992015/16</t>
  </si>
  <si>
    <t>Springboard Sunderland Trust</t>
  </si>
  <si>
    <t>502082015/16</t>
  </si>
  <si>
    <t>502162015/16</t>
  </si>
  <si>
    <t>Derby City Council</t>
  </si>
  <si>
    <t>502182015/16</t>
  </si>
  <si>
    <t>Dudley Metropolitan Borough Council</t>
  </si>
  <si>
    <t>Dudley</t>
  </si>
  <si>
    <t>502212015/16</t>
  </si>
  <si>
    <t>Herefordshire Council</t>
  </si>
  <si>
    <t>Herefordshire</t>
  </si>
  <si>
    <t>502372015/16</t>
  </si>
  <si>
    <t>Stockport Metropolitan Borough Council</t>
  </si>
  <si>
    <t>502432015/16</t>
  </si>
  <si>
    <t>Training for Today</t>
  </si>
  <si>
    <t>502442015/16</t>
  </si>
  <si>
    <t>Training Plus (Merseyside) Limited</t>
  </si>
  <si>
    <t>502462015/16</t>
  </si>
  <si>
    <t>Wokingham Council</t>
  </si>
  <si>
    <t>Wokingham</t>
  </si>
  <si>
    <t>503042015/16</t>
  </si>
  <si>
    <t>Acacia Training Limited</t>
  </si>
  <si>
    <t>503082015/16</t>
  </si>
  <si>
    <t>Academy of Live and Recorded Arts</t>
  </si>
  <si>
    <t>Wandsworth</t>
  </si>
  <si>
    <t>503132015/16</t>
  </si>
  <si>
    <t>Access to Music Limited</t>
  </si>
  <si>
    <t>503222015/16</t>
  </si>
  <si>
    <t>Achievement Training Limited</t>
  </si>
  <si>
    <t>Plymouth</t>
  </si>
  <si>
    <t>503762015/16</t>
  </si>
  <si>
    <t>Alder Training Limited</t>
  </si>
  <si>
    <t>505252015/16</t>
  </si>
  <si>
    <t>Tring Park School for the Performing Arts</t>
  </si>
  <si>
    <t>Hertfordshire</t>
  </si>
  <si>
    <t>505272015/16</t>
  </si>
  <si>
    <t>Arts Educational School</t>
  </si>
  <si>
    <t>505442015/16</t>
  </si>
  <si>
    <t>Asset Training &amp; Consultancy Limited</t>
  </si>
  <si>
    <t>Sefton</t>
  </si>
  <si>
    <t>505802015/16</t>
  </si>
  <si>
    <t>ATG Training</t>
  </si>
  <si>
    <t>505852015/16</t>
  </si>
  <si>
    <t>B-Skill Limited</t>
  </si>
  <si>
    <t>506042015/16</t>
  </si>
  <si>
    <t>Barnardo's</t>
  </si>
  <si>
    <t>Redbridge</t>
  </si>
  <si>
    <t>507012015/16</t>
  </si>
  <si>
    <t>Doreen Bird College of Performing Arts Ltd.</t>
  </si>
  <si>
    <t>507322015/16</t>
  </si>
  <si>
    <t>Blackburn with Darwen Borough Council</t>
  </si>
  <si>
    <t>Blackburn with Darwen</t>
  </si>
  <si>
    <t>507822015/16</t>
  </si>
  <si>
    <t>BOSCO Centre</t>
  </si>
  <si>
    <t>Southwark</t>
  </si>
  <si>
    <t>507952015/16</t>
  </si>
  <si>
    <t>BPP Holdings Limited</t>
  </si>
  <si>
    <t>507982015/16</t>
  </si>
  <si>
    <t>Bracknell Forest Borough Council</t>
  </si>
  <si>
    <t>508092015/16</t>
  </si>
  <si>
    <t>Appris Charity Limited</t>
  </si>
  <si>
    <t>Full Inspection (short converted)</t>
  </si>
  <si>
    <t>508272015/16</t>
  </si>
  <si>
    <t>Bridge Training Limited</t>
  </si>
  <si>
    <t>508322015/16</t>
  </si>
  <si>
    <t>Bright Horizons</t>
  </si>
  <si>
    <t>508352015/16</t>
  </si>
  <si>
    <t>Brighton &amp; Hove City Council</t>
  </si>
  <si>
    <t>508462015/16</t>
  </si>
  <si>
    <t>Bristol City Council</t>
  </si>
  <si>
    <t>508572015/16</t>
  </si>
  <si>
    <t>British Printing Industries Federation Ltd</t>
  </si>
  <si>
    <t>508582015/16</t>
  </si>
  <si>
    <t>British Racing School</t>
  </si>
  <si>
    <t>508982015/16</t>
  </si>
  <si>
    <t>Bury Metropolitan Borough Council</t>
  </si>
  <si>
    <t>509492015/16</t>
  </si>
  <si>
    <t>Cablecom Training Limited</t>
  </si>
  <si>
    <t>Stockton-on-Tees</t>
  </si>
  <si>
    <t>509582015/16</t>
  </si>
  <si>
    <t>Calderdale Metropolitan Borough Council</t>
  </si>
  <si>
    <t>Calderdale</t>
  </si>
  <si>
    <t>509712015/16</t>
  </si>
  <si>
    <t>Cambridgeshire County Council</t>
  </si>
  <si>
    <t>510022015/16</t>
  </si>
  <si>
    <t>The Care Learning Centre (Isle of Wight) Limited</t>
  </si>
  <si>
    <t>Isle of Wight</t>
  </si>
  <si>
    <t>510052015/16</t>
  </si>
  <si>
    <t>CT Skills Limited</t>
  </si>
  <si>
    <t>510252015/16</t>
  </si>
  <si>
    <t>Aspire-I Limited</t>
  </si>
  <si>
    <t>510902015/16</t>
  </si>
  <si>
    <t>CCP GRADUATE SCHOOL LTD</t>
  </si>
  <si>
    <t>511472015/16</t>
  </si>
  <si>
    <t>Children's Links</t>
  </si>
  <si>
    <t>511522015/16</t>
  </si>
  <si>
    <t>Choices 4 All</t>
  </si>
  <si>
    <t>512242015/16</t>
  </si>
  <si>
    <t>The College of Animal Welfare Limited</t>
  </si>
  <si>
    <t>513592015/16</t>
  </si>
  <si>
    <t>City of London Adult Community Learning</t>
  </si>
  <si>
    <t>514352015/16</t>
  </si>
  <si>
    <t>Volunteering Matters</t>
  </si>
  <si>
    <t>Suffolk</t>
  </si>
  <si>
    <t>514482015/16</t>
  </si>
  <si>
    <t>Cumbria County Council</t>
  </si>
  <si>
    <t>514592015/16</t>
  </si>
  <si>
    <t>Coventry and Warwickshire Chambers of Commerce Training Limited</t>
  </si>
  <si>
    <t>514682015/16</t>
  </si>
  <si>
    <t>DART Limited</t>
  </si>
  <si>
    <t>514692015/16</t>
  </si>
  <si>
    <t>Damar Limited</t>
  </si>
  <si>
    <t>514742015/16</t>
  </si>
  <si>
    <t>Darlington Borough Council</t>
  </si>
  <si>
    <t>515512015/16</t>
  </si>
  <si>
    <t>Dimensions Training Solutions Limited</t>
  </si>
  <si>
    <t>Kirklees</t>
  </si>
  <si>
    <t>515722015/16</t>
  </si>
  <si>
    <t>D M T Business Services Ltd</t>
  </si>
  <si>
    <t>Cornwall</t>
  </si>
  <si>
    <t>515792015/16</t>
  </si>
  <si>
    <t>Doncaster Rotherham and District Motor Trades Group Training Association Limited</t>
  </si>
  <si>
    <t>516532015/16</t>
  </si>
  <si>
    <t>East Riding of Yorkshire Council</t>
  </si>
  <si>
    <t>516872015/16</t>
  </si>
  <si>
    <t>Education &amp; Youth Services Limited</t>
  </si>
  <si>
    <t>516932015/16</t>
  </si>
  <si>
    <t>EEF Limited</t>
  </si>
  <si>
    <t>517012015/16</t>
  </si>
  <si>
    <t>Elfrida Rathbone Camden - Leighton Education Project</t>
  </si>
  <si>
    <t>517312015/16</t>
  </si>
  <si>
    <t>English National Ballet School Limited</t>
  </si>
  <si>
    <t>518412015/16</t>
  </si>
  <si>
    <t>First College</t>
  </si>
  <si>
    <t>518562015/16</t>
  </si>
  <si>
    <t>Lifetime Training Group Limited</t>
  </si>
  <si>
    <t>518622015/16</t>
  </si>
  <si>
    <t>FNTC Training and Consultancy Limited</t>
  </si>
  <si>
    <t>519172015/16</t>
  </si>
  <si>
    <t>Future-Wize Limited</t>
  </si>
  <si>
    <t>519382015/16</t>
  </si>
  <si>
    <t>Gateshead Council</t>
  </si>
  <si>
    <t>519542015/16</t>
  </si>
  <si>
    <t>GP Strategies Training Ltd</t>
  </si>
  <si>
    <t>520042015/16</t>
  </si>
  <si>
    <t>G.R. &amp; M.M. Blackledge PLC</t>
  </si>
  <si>
    <t>520372015/16</t>
  </si>
  <si>
    <t>Greenbank Project (The)</t>
  </si>
  <si>
    <t>520952015/16</t>
  </si>
  <si>
    <t>Hair Academy South West Limited</t>
  </si>
  <si>
    <t>521162015/16</t>
  </si>
  <si>
    <t>Hampshire County Council</t>
  </si>
  <si>
    <t>521502015/16</t>
  </si>
  <si>
    <t>Haydon Training Services Limited</t>
  </si>
  <si>
    <t>521792015/16</t>
  </si>
  <si>
    <t>Herefordshire Group Training Association Limited</t>
  </si>
  <si>
    <t>523952015/16</t>
  </si>
  <si>
    <t>Huddersfield Textile Training Limited</t>
  </si>
  <si>
    <t>524022015/16</t>
  </si>
  <si>
    <t>Hull Business Training Centre Limited</t>
  </si>
  <si>
    <t>525312015/16</t>
  </si>
  <si>
    <t>Intuitions Limited</t>
  </si>
  <si>
    <t>525332015/16</t>
  </si>
  <si>
    <t>IPS International Limited</t>
  </si>
  <si>
    <t>525852015/16</t>
  </si>
  <si>
    <t>Janard Training and Assessment Centre Limited</t>
  </si>
  <si>
    <t>525872015/16</t>
  </si>
  <si>
    <t>Jarvis Training Management Limited</t>
  </si>
  <si>
    <t>525982015/16</t>
  </si>
  <si>
    <t>The JGA Group</t>
  </si>
  <si>
    <t>Hillingdon</t>
  </si>
  <si>
    <t>526272015/16</t>
  </si>
  <si>
    <t>Jobwise Training Limited</t>
  </si>
  <si>
    <t>527952015/16</t>
  </si>
  <si>
    <t>Joint Learning Partnership Limited</t>
  </si>
  <si>
    <t>528052015/16</t>
  </si>
  <si>
    <t>Juniper Training Limited</t>
  </si>
  <si>
    <t>528242015/16</t>
  </si>
  <si>
    <t>K &amp; G HAIR LLP</t>
  </si>
  <si>
    <t>528362015/16</t>
  </si>
  <si>
    <t>Kent Community Learning and Skills</t>
  </si>
  <si>
    <t>528382015/16</t>
  </si>
  <si>
    <t>Keits Training Services Ltd</t>
  </si>
  <si>
    <t>528432015/16</t>
  </si>
  <si>
    <t>KETTERING BOROUGH COUNCIL</t>
  </si>
  <si>
    <t>528472015/16</t>
  </si>
  <si>
    <t>Key Training Limited</t>
  </si>
  <si>
    <t>528592015/16</t>
  </si>
  <si>
    <t>Kingsbury Training Centre Limited</t>
  </si>
  <si>
    <t>528832015/16</t>
  </si>
  <si>
    <t>Knowsley Metropolitan Borough Council</t>
  </si>
  <si>
    <t>Knowsley</t>
  </si>
  <si>
    <t>529022015/16</t>
  </si>
  <si>
    <t>LAGAT Limited</t>
  </si>
  <si>
    <t>529112015/16</t>
  </si>
  <si>
    <t>Lancashire Adult Learning College</t>
  </si>
  <si>
    <t>529232015/16</t>
  </si>
  <si>
    <t>Lancaster Training Services Limited</t>
  </si>
  <si>
    <t>529542015/16</t>
  </si>
  <si>
    <t>Social Enterprise Kent CIC</t>
  </si>
  <si>
    <t>529832015/16</t>
  </si>
  <si>
    <t>V Learning Net</t>
  </si>
  <si>
    <t>530252015/16</t>
  </si>
  <si>
    <t>Lifeskills Solutions Limited</t>
  </si>
  <si>
    <t>530322015/16</t>
  </si>
  <si>
    <t>TheLightbulb Ltd</t>
  </si>
  <si>
    <t>530422015/16</t>
  </si>
  <si>
    <t>Lincolnshire County Council</t>
  </si>
  <si>
    <t>530692015/16</t>
  </si>
  <si>
    <t>L.I.T.S. Limited</t>
  </si>
  <si>
    <t>530942015/16</t>
  </si>
  <si>
    <t>Locomotivation Ltd.</t>
  </si>
  <si>
    <t>531042015/16</t>
  </si>
  <si>
    <t>The Learning Centre Bexley</t>
  </si>
  <si>
    <t>531102015/16</t>
  </si>
  <si>
    <t>Camden London Borough Council</t>
  </si>
  <si>
    <t>531292015/16</t>
  </si>
  <si>
    <t>Hillingdon London Borough Council</t>
  </si>
  <si>
    <t>531332015/16</t>
  </si>
  <si>
    <t>Adult &amp; Community Learning Service, Islington London Borough Council</t>
  </si>
  <si>
    <t>531352015/16</t>
  </si>
  <si>
    <t>Lambeth London Borough Council</t>
  </si>
  <si>
    <t>531392015/16</t>
  </si>
  <si>
    <t>London Borough of Newham: Adult Learning Service</t>
  </si>
  <si>
    <t>531442015/16</t>
  </si>
  <si>
    <t>Richmond Upon Thames Borough Council</t>
  </si>
  <si>
    <t>531452015/16</t>
  </si>
  <si>
    <t>Southwark Adult Learning Service</t>
  </si>
  <si>
    <t>531502015/16</t>
  </si>
  <si>
    <t>WALTHAM FOREST LONDON BOROUGH COUNCIL</t>
  </si>
  <si>
    <t>531522015/16</t>
  </si>
  <si>
    <t>Wandsworth London Borough Council</t>
  </si>
  <si>
    <t>533052015/16</t>
  </si>
  <si>
    <t>Mercia Partnership (UK) Ltd</t>
  </si>
  <si>
    <t>533252015/16</t>
  </si>
  <si>
    <t>Merton Adult Education</t>
  </si>
  <si>
    <t>534042015/16</t>
  </si>
  <si>
    <t>Doosan Babcock Limited</t>
  </si>
  <si>
    <t>534072015/16</t>
  </si>
  <si>
    <t>Mobile Care Qualifications Limited</t>
  </si>
  <si>
    <t>534322015/16</t>
  </si>
  <si>
    <t>Mountview Academy of Theatre Arts Limited</t>
  </si>
  <si>
    <t>534462015/16</t>
  </si>
  <si>
    <t>N &amp; B Training Company Limited</t>
  </si>
  <si>
    <t>534512015/16</t>
  </si>
  <si>
    <t>National Business College Limited</t>
  </si>
  <si>
    <t>534652015/16</t>
  </si>
  <si>
    <t>National Tyre Service Limited</t>
  </si>
  <si>
    <t>535452015/16</t>
  </si>
  <si>
    <t>NCC Adult Education Services</t>
  </si>
  <si>
    <t>535692015/16</t>
  </si>
  <si>
    <t>North East Chamber of Commerce, Trade and Industry</t>
  </si>
  <si>
    <t>535882015/16</t>
  </si>
  <si>
    <t>North Lancs. Training Group Limited(The)</t>
  </si>
  <si>
    <t>535892015/16</t>
  </si>
  <si>
    <t>North Lincolnshire Council</t>
  </si>
  <si>
    <t>North Lincolnshire</t>
  </si>
  <si>
    <t>536112015/16</t>
  </si>
  <si>
    <t>North West Community Services Training Ltd</t>
  </si>
  <si>
    <t>536342015/16</t>
  </si>
  <si>
    <t>Northern Ballet School</t>
  </si>
  <si>
    <t>536822015/16</t>
  </si>
  <si>
    <t>Nova Training</t>
  </si>
  <si>
    <t>536932015/16</t>
  </si>
  <si>
    <t>Midlands Training and Development Limited</t>
  </si>
  <si>
    <t>537052015/16</t>
  </si>
  <si>
    <t>Oakmere Community College</t>
  </si>
  <si>
    <t>537212015/16</t>
  </si>
  <si>
    <t>Oldham Engineering Group Training Association Limited (The)</t>
  </si>
  <si>
    <t>537222015/16</t>
  </si>
  <si>
    <t>Oldham Metropolitan Borough Council</t>
  </si>
  <si>
    <t>537712015/16</t>
  </si>
  <si>
    <t>The Oxford School of Drama Limited</t>
  </si>
  <si>
    <t>537922015/16</t>
  </si>
  <si>
    <t>Paragon Education &amp; Skills Limited</t>
  </si>
  <si>
    <t>538192015/16</t>
  </si>
  <si>
    <t>PDM Training &amp; Consultancy Limited</t>
  </si>
  <si>
    <t>538792015/16</t>
  </si>
  <si>
    <t>Philips Hair Salons Limited</t>
  </si>
  <si>
    <t>538952015/16</t>
  </si>
  <si>
    <t>Pilot IMS Limited</t>
  </si>
  <si>
    <t>539272015/16</t>
  </si>
  <si>
    <t>Plymouth Adult &amp; Community Learning Service</t>
  </si>
  <si>
    <t>539412015/16</t>
  </si>
  <si>
    <t>Portsmouth City Council</t>
  </si>
  <si>
    <t>Portsmouth</t>
  </si>
  <si>
    <t>539482015/16</t>
  </si>
  <si>
    <t>Positive Outcomes Ltd</t>
  </si>
  <si>
    <t>540062015/16</t>
  </si>
  <si>
    <t>Prostart Training</t>
  </si>
  <si>
    <t>540262015/16</t>
  </si>
  <si>
    <t>Qinetiq Limited</t>
  </si>
  <si>
    <t>540382015/16</t>
  </si>
  <si>
    <t>QUBE Qualifications and Development Limited</t>
  </si>
  <si>
    <t>540752015/16</t>
  </si>
  <si>
    <t>New Directions - The Learning and Employment Service for Reading</t>
  </si>
  <si>
    <t>541372015/16</t>
  </si>
  <si>
    <t>Riverside Training Limited</t>
  </si>
  <si>
    <t>541552015/16</t>
  </si>
  <si>
    <t>Rochdale Training Association Limited</t>
  </si>
  <si>
    <t>541582015/16</t>
  </si>
  <si>
    <t>Rocket Training Limited</t>
  </si>
  <si>
    <t>542152015/16</t>
  </si>
  <si>
    <t>Catch 22 Charity Limited</t>
  </si>
  <si>
    <t>542322015/16</t>
  </si>
  <si>
    <t>RWP Training Limited</t>
  </si>
  <si>
    <t>542492015/16</t>
  </si>
  <si>
    <t>Salford and Trafford Engineering Group Training Association Limited</t>
  </si>
  <si>
    <t>Trafford</t>
  </si>
  <si>
    <t>542672015/16</t>
  </si>
  <si>
    <t>Sandwell Metropolitan Borough Council</t>
  </si>
  <si>
    <t>542712015/16</t>
  </si>
  <si>
    <t>Sandwell Training Association Limited</t>
  </si>
  <si>
    <t>542772015/16</t>
  </si>
  <si>
    <t>SBC Training Limited</t>
  </si>
  <si>
    <t>543172015/16</t>
  </si>
  <si>
    <t>Sefton Metropolitan Borough Council</t>
  </si>
  <si>
    <t>543252015/16</t>
  </si>
  <si>
    <t>Seleta Training and Personnel Services Limited</t>
  </si>
  <si>
    <t>543332015/16</t>
  </si>
  <si>
    <t>543422015/16</t>
  </si>
  <si>
    <t>Shape Accredited Training Centre</t>
  </si>
  <si>
    <t>543972015/16</t>
  </si>
  <si>
    <t>Skegness College of Vocational Training Limited</t>
  </si>
  <si>
    <t>544022015/16</t>
  </si>
  <si>
    <t>Skillnet Limited</t>
  </si>
  <si>
    <t>544092015/16</t>
  </si>
  <si>
    <t>The Skills Partnership Limited</t>
  </si>
  <si>
    <t>544292015/16</t>
  </si>
  <si>
    <t>Slough Borough Council</t>
  </si>
  <si>
    <t>545052015/16</t>
  </si>
  <si>
    <t>Northern Racing College</t>
  </si>
  <si>
    <t>545522015/16</t>
  </si>
  <si>
    <t>Springfields Fuels Limited</t>
  </si>
  <si>
    <t>545622015/16</t>
  </si>
  <si>
    <t>St Helens Chamber Limited</t>
  </si>
  <si>
    <t>St Helens</t>
  </si>
  <si>
    <t>545632015/16</t>
  </si>
  <si>
    <t>St Helens Metropolitan Borough Council</t>
  </si>
  <si>
    <t>546242015/16</t>
  </si>
  <si>
    <t>Stockport Engineering Training Association Limited(The)</t>
  </si>
  <si>
    <t>546362015/16</t>
  </si>
  <si>
    <t>STOKE-ON-TRENT UNITARY AUTHORITY</t>
  </si>
  <si>
    <t>546842015/16</t>
  </si>
  <si>
    <t>Surrey County Council</t>
  </si>
  <si>
    <t>547392015/16</t>
  </si>
  <si>
    <t>Tameside Metropolitan Borough Council</t>
  </si>
  <si>
    <t>547552015/16</t>
  </si>
  <si>
    <t>TDR Training Limited</t>
  </si>
  <si>
    <t>North Tyneside</t>
  </si>
  <si>
    <t>547582015/16</t>
  </si>
  <si>
    <t>Team Wearside Limited</t>
  </si>
  <si>
    <t>547742015/16</t>
  </si>
  <si>
    <t>TELFORD AND WREKIN BOROUGH COUNCIL</t>
  </si>
  <si>
    <t>548382015/16</t>
  </si>
  <si>
    <t>Kaplan Financial Limited</t>
  </si>
  <si>
    <t>548592015/16</t>
  </si>
  <si>
    <t>THE HAMMOND</t>
  </si>
  <si>
    <t>548602015/16</t>
  </si>
  <si>
    <t>Harington Scheme Limited(The)</t>
  </si>
  <si>
    <t>548772015/16</t>
  </si>
  <si>
    <t>The Learning Curve</t>
  </si>
  <si>
    <t>549562015/16</t>
  </si>
  <si>
    <t>Yorkshire College of Beauty Limited</t>
  </si>
  <si>
    <t>550742015/16</t>
  </si>
  <si>
    <t>Waltham Forest Chamber of Commerce Training Trust Limited</t>
  </si>
  <si>
    <t>551152015/16</t>
  </si>
  <si>
    <t>Tui UK Limited</t>
  </si>
  <si>
    <t>Luton</t>
  </si>
  <si>
    <t>551312015/16</t>
  </si>
  <si>
    <t>Tyne North Training Limited</t>
  </si>
  <si>
    <t>552412015/16</t>
  </si>
  <si>
    <t>Babcock Training Limited</t>
  </si>
  <si>
    <t>552472015/16</t>
  </si>
  <si>
    <t>552762015/16</t>
  </si>
  <si>
    <t>Warwickshire County Council</t>
  </si>
  <si>
    <t>553072015/16</t>
  </si>
  <si>
    <t>West Berkshire Council</t>
  </si>
  <si>
    <t>553532015/16</t>
  </si>
  <si>
    <t>Westminster City Council</t>
  </si>
  <si>
    <t>553782015/16</t>
  </si>
  <si>
    <t>Wigan Metropolitan Borough Council</t>
  </si>
  <si>
    <t>554022015/16</t>
  </si>
  <si>
    <t>Wirral Metropolitan Borough Council</t>
  </si>
  <si>
    <t>554162015/16</t>
  </si>
  <si>
    <t>Women's Technology Training Limited</t>
  </si>
  <si>
    <t>554222015/16</t>
  </si>
  <si>
    <t>Worcestershire County Council</t>
  </si>
  <si>
    <t>554762015/16</t>
  </si>
  <si>
    <t>City of York Council</t>
  </si>
  <si>
    <t>York</t>
  </si>
  <si>
    <t>556142015/16</t>
  </si>
  <si>
    <t>Barchester Healthcare Limited</t>
  </si>
  <si>
    <t>568172015/16</t>
  </si>
  <si>
    <t>Unique Training North East Limited</t>
  </si>
  <si>
    <t>571652015/16</t>
  </si>
  <si>
    <t>Starting Off (Northampton) Limited</t>
  </si>
  <si>
    <t>578382015/16</t>
  </si>
  <si>
    <t>Bestland Solutions Limited</t>
  </si>
  <si>
    <t>579512015/16</t>
  </si>
  <si>
    <t>580472015/16</t>
  </si>
  <si>
    <t>Sheffield Independent Film and Television Limited</t>
  </si>
  <si>
    <t>580542015/16</t>
  </si>
  <si>
    <t>Slough Pit Stop Project Limited</t>
  </si>
  <si>
    <t>581592015/16</t>
  </si>
  <si>
    <t>The Derbyshire Network</t>
  </si>
  <si>
    <t>581612015/16</t>
  </si>
  <si>
    <t>Nottinghamshire Training Network</t>
  </si>
  <si>
    <t>581662015/16</t>
  </si>
  <si>
    <t>Train'd Up Railway Resourcing Limited</t>
  </si>
  <si>
    <t>Clackmannanshire</t>
  </si>
  <si>
    <t>Scotland</t>
  </si>
  <si>
    <t>581782015/16</t>
  </si>
  <si>
    <t>England and Wales Cricket Board Limited</t>
  </si>
  <si>
    <t>581852015/16</t>
  </si>
  <si>
    <t>Citroen U.K. Limited</t>
  </si>
  <si>
    <t>582502015/16</t>
  </si>
  <si>
    <t>Aurelia Training Limited</t>
  </si>
  <si>
    <t>582602015/16</t>
  </si>
  <si>
    <t>Progress to Excellence Ltd</t>
  </si>
  <si>
    <t>582622015/16</t>
  </si>
  <si>
    <t>Performance Through People</t>
  </si>
  <si>
    <t>583672015/16</t>
  </si>
  <si>
    <t>Beckett Corporation Limited</t>
  </si>
  <si>
    <t>583852015/16</t>
  </si>
  <si>
    <t>Asphaleia Limited</t>
  </si>
  <si>
    <t>584642015/16</t>
  </si>
  <si>
    <t>Profound Services Limited</t>
  </si>
  <si>
    <t>584682015/16</t>
  </si>
  <si>
    <t>The VIA Partnership Limited</t>
  </si>
  <si>
    <t>585042015/16</t>
  </si>
  <si>
    <t>Exemplas Holdings Limited</t>
  </si>
  <si>
    <t>585152015/16</t>
  </si>
  <si>
    <t>Team Enterprises Limited</t>
  </si>
  <si>
    <t>585212015/16</t>
  </si>
  <si>
    <t>IXION Holdings (Contracts) Limited</t>
  </si>
  <si>
    <t>585342015/16</t>
  </si>
  <si>
    <t>DH Associates</t>
  </si>
  <si>
    <t>585502015/16</t>
  </si>
  <si>
    <t>Avant Partnership Limited</t>
  </si>
  <si>
    <t>585512015/16</t>
  </si>
  <si>
    <t>GK Training Services Limited</t>
  </si>
  <si>
    <t>585532015/16</t>
  </si>
  <si>
    <t>B2B Engage Limited</t>
  </si>
  <si>
    <t>585732015/16</t>
  </si>
  <si>
    <t>TIR Training Services Ltd</t>
  </si>
  <si>
    <t>585812015/16</t>
  </si>
  <si>
    <t>Achieve Through Learning Limited</t>
  </si>
  <si>
    <t>585882015/16</t>
  </si>
  <si>
    <t>Wincanton Group Limited</t>
  </si>
  <si>
    <t>585902015/16</t>
  </si>
  <si>
    <t>SSE Services PLC</t>
  </si>
  <si>
    <t>Rhondda, Cynon, Taff</t>
  </si>
  <si>
    <t>Wales</t>
  </si>
  <si>
    <t>585912015/16</t>
  </si>
  <si>
    <t>Toni &amp; Guy UK Training Limited</t>
  </si>
  <si>
    <t>586152015/16</t>
  </si>
  <si>
    <t>The InTraining Group Limited</t>
  </si>
  <si>
    <t>587002015/16</t>
  </si>
  <si>
    <t>Humber Learning Consortium</t>
  </si>
  <si>
    <t>587192015/16</t>
  </si>
  <si>
    <t>First City Training Limited</t>
  </si>
  <si>
    <t>587312015/16</t>
  </si>
  <si>
    <t>E.ON UK Plc</t>
  </si>
  <si>
    <t>587362015/16</t>
  </si>
  <si>
    <t>Siemens Public Limited Company</t>
  </si>
  <si>
    <t>587982015/16</t>
  </si>
  <si>
    <t>MITIE Group PLC</t>
  </si>
  <si>
    <t>588002015/16</t>
  </si>
  <si>
    <t>Resources (N E) Limited</t>
  </si>
  <si>
    <t>588102015/16</t>
  </si>
  <si>
    <t>Virgin Media Limited</t>
  </si>
  <si>
    <t>588182015/16</t>
  </si>
  <si>
    <t>Greater Merseyside Learning Providers' Federation Limited</t>
  </si>
  <si>
    <t>588302015/16</t>
  </si>
  <si>
    <t>Redwood Education and Skills Limited</t>
  </si>
  <si>
    <t>589292015/16</t>
  </si>
  <si>
    <t>Nestor Primecare Services Limited</t>
  </si>
  <si>
    <t>589362015/16</t>
  </si>
  <si>
    <t>Raytheon Professional Services</t>
  </si>
  <si>
    <t>589382015/16</t>
  </si>
  <si>
    <t>Options 2 Workplace Learning Ltd</t>
  </si>
  <si>
    <t>589662015/16</t>
  </si>
  <si>
    <t>Travis Perkins PLC</t>
  </si>
  <si>
    <t>590212015/16</t>
  </si>
  <si>
    <t>Bedfordshire Adult Skills &amp; Community Learning</t>
  </si>
  <si>
    <t>Central Bedfordshire</t>
  </si>
  <si>
    <t>590712015/16</t>
  </si>
  <si>
    <t>Shaw Trust Limited(The)</t>
  </si>
  <si>
    <t>590932015/16</t>
  </si>
  <si>
    <t>South West Association of Training Providers Limited</t>
  </si>
  <si>
    <t>591132015/16</t>
  </si>
  <si>
    <t>The Learning Partnership for Cornwall and The Isles of Scilly Limited</t>
  </si>
  <si>
    <t>591262015/16</t>
  </si>
  <si>
    <t>Release Potential Ltd</t>
  </si>
  <si>
    <t>Northumberland</t>
  </si>
  <si>
    <t>591312015/16</t>
  </si>
  <si>
    <t>Academies Enterprise Trust</t>
  </si>
  <si>
    <t>591442015/16</t>
  </si>
  <si>
    <t>Activate Community and Education Services</t>
  </si>
  <si>
    <t>591542015/16</t>
  </si>
  <si>
    <t>Learning Skills Partnership Ltd</t>
  </si>
  <si>
    <t>591592015/16</t>
  </si>
  <si>
    <t>Succead Limited</t>
  </si>
  <si>
    <t>591672015/16</t>
  </si>
  <si>
    <t>DBC Training</t>
  </si>
  <si>
    <t>591902015/16</t>
  </si>
  <si>
    <t>GI Group</t>
  </si>
  <si>
    <t>592002015/16</t>
  </si>
  <si>
    <t>Academy Transformation Trust</t>
  </si>
  <si>
    <t>592012015/16</t>
  </si>
  <si>
    <t>ALM TRAINING SERVICES LIMITED</t>
  </si>
  <si>
    <t>592022015/16</t>
  </si>
  <si>
    <t>BOSCH AUTOMOTIVE SERVICE SOLUTIONS LTD</t>
  </si>
  <si>
    <t>592042015/16</t>
  </si>
  <si>
    <t>Hackney London Borough Council</t>
  </si>
  <si>
    <t>Hackney</t>
  </si>
  <si>
    <t>592182015/16</t>
  </si>
  <si>
    <t>Vision Express</t>
  </si>
  <si>
    <t>592202015/16</t>
  </si>
  <si>
    <t>CXK LIMITED</t>
  </si>
  <si>
    <t>592212015/16</t>
  </si>
  <si>
    <t>LEO Training</t>
  </si>
  <si>
    <t>592222015/16</t>
  </si>
  <si>
    <t>Green Labyrinth</t>
  </si>
  <si>
    <t>592232015/16</t>
  </si>
  <si>
    <t>MiddletonMurray Limited</t>
  </si>
  <si>
    <t>592322015/16</t>
  </si>
  <si>
    <t>Halfords</t>
  </si>
  <si>
    <t>1304052015/16</t>
  </si>
  <si>
    <t>Greenwich Community College at Plumstead Centre</t>
  </si>
  <si>
    <t>1304072015/16</t>
  </si>
  <si>
    <t>Hackney Community College</t>
  </si>
  <si>
    <t>1304082015/16</t>
  </si>
  <si>
    <t>1304092015/16</t>
  </si>
  <si>
    <t>City and Islington College</t>
  </si>
  <si>
    <t>1304122015/16</t>
  </si>
  <si>
    <t>Morley College</t>
  </si>
  <si>
    <t>1304142015/16</t>
  </si>
  <si>
    <t>The Marine Society College of the Sea</t>
  </si>
  <si>
    <t>Community Learning and Skills - Specialist designated institution - Reinspection</t>
  </si>
  <si>
    <t>1304152015/16</t>
  </si>
  <si>
    <t xml:space="preserve">Lewisham Southwark College </t>
  </si>
  <si>
    <t>Lewisham</t>
  </si>
  <si>
    <t>1304202015/16</t>
  </si>
  <si>
    <t>South Thames College</t>
  </si>
  <si>
    <t>1304212015/16</t>
  </si>
  <si>
    <t>Westminster Kingsway College</t>
  </si>
  <si>
    <t>1304222015/16</t>
  </si>
  <si>
    <t>St Francis Xavier Sixth Form College</t>
  </si>
  <si>
    <t>1304252015/16</t>
  </si>
  <si>
    <t>Barnet and Southgate College</t>
  </si>
  <si>
    <t>Barnet</t>
  </si>
  <si>
    <t>1304292015/16</t>
  </si>
  <si>
    <t>The College of North West London</t>
  </si>
  <si>
    <t>1304402015/16</t>
  </si>
  <si>
    <t>1304442015/16</t>
  </si>
  <si>
    <t>Havering College of Further and Higher Education</t>
  </si>
  <si>
    <t>1304482015/16</t>
  </si>
  <si>
    <t>Kingston College</t>
  </si>
  <si>
    <t>Kingston upon Thames</t>
  </si>
  <si>
    <t>1304512015/16</t>
  </si>
  <si>
    <t>Newham College of Further Education</t>
  </si>
  <si>
    <t>1304522015/16</t>
  </si>
  <si>
    <t>Newham Sixth Form College</t>
  </si>
  <si>
    <t>1304532015/16</t>
  </si>
  <si>
    <t>Redbridge College</t>
  </si>
  <si>
    <t>1304542015/16</t>
  </si>
  <si>
    <t>Richmond-upon-Thames College</t>
  </si>
  <si>
    <t>1304572015/16</t>
  </si>
  <si>
    <t>Leyton Sixth Form College</t>
  </si>
  <si>
    <t>1304582015/16</t>
  </si>
  <si>
    <t>Sir George Monoux College</t>
  </si>
  <si>
    <t>1304612015/16</t>
  </si>
  <si>
    <t>South and City College Birmingham</t>
  </si>
  <si>
    <t>1304732015/16</t>
  </si>
  <si>
    <t>1304862015/16</t>
  </si>
  <si>
    <t>Knowsley Community College</t>
  </si>
  <si>
    <t>1304872015/16</t>
  </si>
  <si>
    <t>The City of Liverpool College</t>
  </si>
  <si>
    <t>1304912015/16</t>
  </si>
  <si>
    <t>Southport College</t>
  </si>
  <si>
    <t>1304922015/16</t>
  </si>
  <si>
    <t>King George V College</t>
  </si>
  <si>
    <t>1304932015/16</t>
  </si>
  <si>
    <t>Wirral Metropolitan College</t>
  </si>
  <si>
    <t>1305092015/16</t>
  </si>
  <si>
    <t>Salford City College</t>
  </si>
  <si>
    <t>Salford</t>
  </si>
  <si>
    <t>1305182015/16</t>
  </si>
  <si>
    <t>Ashton Sixth Form College</t>
  </si>
  <si>
    <t>1305262015/16</t>
  </si>
  <si>
    <t>Doncaster College</t>
  </si>
  <si>
    <t>1305312015/16</t>
  </si>
  <si>
    <t>The Sheffield College</t>
  </si>
  <si>
    <t>1305392015/16</t>
  </si>
  <si>
    <t>Huddersfield New College</t>
  </si>
  <si>
    <t>1305472015/16</t>
  </si>
  <si>
    <t>Leeds College of Art</t>
  </si>
  <si>
    <t>1305522015/16</t>
  </si>
  <si>
    <t>NCG</t>
  </si>
  <si>
    <t>1305552015/16</t>
  </si>
  <si>
    <t>South Tyneside College</t>
  </si>
  <si>
    <t>1305682015/16</t>
  </si>
  <si>
    <t>Hartlepool Sixth Form College</t>
  </si>
  <si>
    <t>Hartlepool</t>
  </si>
  <si>
    <t>1305732015/16</t>
  </si>
  <si>
    <t>Redcar &amp; Cleveland College</t>
  </si>
  <si>
    <t>Redcar and Cleveland</t>
  </si>
  <si>
    <t>1305792015/16</t>
  </si>
  <si>
    <t>Hull College</t>
  </si>
  <si>
    <t>1305822015/16</t>
  </si>
  <si>
    <t>East Riding College</t>
  </si>
  <si>
    <t>1305912015/16</t>
  </si>
  <si>
    <t>Craven College</t>
  </si>
  <si>
    <t>1305982015/16</t>
  </si>
  <si>
    <t>Central Bedfordshire College</t>
  </si>
  <si>
    <t>1305992015/16</t>
  </si>
  <si>
    <t xml:space="preserve">Barnfield College </t>
  </si>
  <si>
    <t>1306082015/16</t>
  </si>
  <si>
    <t>1306172015/16</t>
  </si>
  <si>
    <t>Warrington Collegiate</t>
  </si>
  <si>
    <t>Warrington</t>
  </si>
  <si>
    <t>1306182015/16</t>
  </si>
  <si>
    <t>1306192015/16</t>
  </si>
  <si>
    <t>South Cheshire College</t>
  </si>
  <si>
    <t>Cheshire East</t>
  </si>
  <si>
    <t>1306202015/16</t>
  </si>
  <si>
    <t>1306212015/16</t>
  </si>
  <si>
    <t>Macclesfield College</t>
  </si>
  <si>
    <t>1306222015/16</t>
  </si>
  <si>
    <t xml:space="preserve">Riverside College Halton </t>
  </si>
  <si>
    <t>Halton</t>
  </si>
  <si>
    <t>1306232015/16</t>
  </si>
  <si>
    <t>Reaseheath College</t>
  </si>
  <si>
    <t>1306272015/16</t>
  </si>
  <si>
    <t>Cornwall College</t>
  </si>
  <si>
    <t>1306292015/16</t>
  </si>
  <si>
    <t>Truro and Penwith College</t>
  </si>
  <si>
    <t>1306322015/16</t>
  </si>
  <si>
    <t>Lakes College - West Cumbria</t>
  </si>
  <si>
    <t>1306462015/16</t>
  </si>
  <si>
    <t>Petroc</t>
  </si>
  <si>
    <t>1306492015/16</t>
  </si>
  <si>
    <t>City College Plymouth</t>
  </si>
  <si>
    <t>1306522015/16</t>
  </si>
  <si>
    <t>The Bournemouth and Poole College</t>
  </si>
  <si>
    <t>1306532015/16</t>
  </si>
  <si>
    <t>Weymouth College</t>
  </si>
  <si>
    <t>1306562015/16</t>
  </si>
  <si>
    <t>Darlington College</t>
  </si>
  <si>
    <t>1306572015/16</t>
  </si>
  <si>
    <t>Bishop Auckland College</t>
  </si>
  <si>
    <t>1306582015/16</t>
  </si>
  <si>
    <t>Derwentside College</t>
  </si>
  <si>
    <t>1306622015/16</t>
  </si>
  <si>
    <t>Queen Elizabeth Sixth Form College</t>
  </si>
  <si>
    <t>1306672015/16</t>
  </si>
  <si>
    <t>Plumpton College</t>
  </si>
  <si>
    <t>East Sussex</t>
  </si>
  <si>
    <t>1306702015/16</t>
  </si>
  <si>
    <t>Bexhill College</t>
  </si>
  <si>
    <t>1306742015/16</t>
  </si>
  <si>
    <t>1306762015/16</t>
  </si>
  <si>
    <t>Harlow College</t>
  </si>
  <si>
    <t>1306792015/16</t>
  </si>
  <si>
    <t>Chelmsford College</t>
  </si>
  <si>
    <t>1306822015/16</t>
  </si>
  <si>
    <t>Palmer's College</t>
  </si>
  <si>
    <t>1306882015/16</t>
  </si>
  <si>
    <t>Basingstoke College of Technology</t>
  </si>
  <si>
    <t>1307002015/16</t>
  </si>
  <si>
    <t>Queen Mary's College</t>
  </si>
  <si>
    <t>1307012015/16</t>
  </si>
  <si>
    <t>Barton Peveril Sixth Form College</t>
  </si>
  <si>
    <t>1307022015/16</t>
  </si>
  <si>
    <t>Havant College</t>
  </si>
  <si>
    <t>1307052015/16</t>
  </si>
  <si>
    <t>St Vincent College</t>
  </si>
  <si>
    <t>SFC - Requires improvement - second inspection</t>
  </si>
  <si>
    <t>1307102015/16</t>
  </si>
  <si>
    <t>Herefordshire &amp; Ludlow College</t>
  </si>
  <si>
    <t>1307132015/16</t>
  </si>
  <si>
    <t>Heart of Worcestershire College</t>
  </si>
  <si>
    <t>1307192015/16</t>
  </si>
  <si>
    <t>Worcester Sixth Form College</t>
  </si>
  <si>
    <t>1307212015/16</t>
  </si>
  <si>
    <t>North Hertfordshire College</t>
  </si>
  <si>
    <t>1307222015/16</t>
  </si>
  <si>
    <t>Hertford Regional College</t>
  </si>
  <si>
    <t>1307232015/16</t>
  </si>
  <si>
    <t>Oaklands College</t>
  </si>
  <si>
    <t>1307342015/16</t>
  </si>
  <si>
    <t>Accrington and Rossendale College</t>
  </si>
  <si>
    <t>1307372015/16</t>
  </si>
  <si>
    <t>Lancaster and Morecambe College</t>
  </si>
  <si>
    <t>1307562015/16</t>
  </si>
  <si>
    <t>Wyggeston and Queen Elizabeth I College</t>
  </si>
  <si>
    <t>1307572015/16</t>
  </si>
  <si>
    <t>Regent College</t>
  </si>
  <si>
    <t>1307592015/16</t>
  </si>
  <si>
    <t>Grantham College</t>
  </si>
  <si>
    <t>1307622015/16</t>
  </si>
  <si>
    <t>Lincoln College</t>
  </si>
  <si>
    <t>1307682015/16</t>
  </si>
  <si>
    <t>Paston Sixth Form College</t>
  </si>
  <si>
    <t>1307712015/16</t>
  </si>
  <si>
    <t>1307722015/16</t>
  </si>
  <si>
    <t>Moulton College</t>
  </si>
  <si>
    <t>1307762015/16</t>
  </si>
  <si>
    <t>New College Nottingham</t>
  </si>
  <si>
    <t>1307832015/16</t>
  </si>
  <si>
    <t>Central College Nottingham</t>
  </si>
  <si>
    <t>1307892015/16</t>
  </si>
  <si>
    <t>The Henley College</t>
  </si>
  <si>
    <t>1307962015/16</t>
  </si>
  <si>
    <t>Telford College of Arts and Technology</t>
  </si>
  <si>
    <t>1307972015/16</t>
  </si>
  <si>
    <t>1308092015/16</t>
  </si>
  <si>
    <t>Burton and South Derbyshire College</t>
  </si>
  <si>
    <t>1308132015/16</t>
  </si>
  <si>
    <t>Stafford College</t>
  </si>
  <si>
    <t>1308182015/16</t>
  </si>
  <si>
    <t>West Suffolk College</t>
  </si>
  <si>
    <t>1308192015/16</t>
  </si>
  <si>
    <t>Lowestoft College</t>
  </si>
  <si>
    <t>1308202015/16</t>
  </si>
  <si>
    <t>Suffolk New College</t>
  </si>
  <si>
    <t>1308222015/16</t>
  </si>
  <si>
    <t>North East Surrey College of Technology</t>
  </si>
  <si>
    <t>1308312015/16</t>
  </si>
  <si>
    <t>Woking College</t>
  </si>
  <si>
    <t>1308452015/16</t>
  </si>
  <si>
    <t>Worthing College</t>
  </si>
  <si>
    <t>1310942015/16</t>
  </si>
  <si>
    <t>City of Bristol College</t>
  </si>
  <si>
    <t>1313472015/16</t>
  </si>
  <si>
    <t>City of Sunderland College</t>
  </si>
  <si>
    <t>1318402015/16</t>
  </si>
  <si>
    <t>Beaumont College - A Scope College</t>
  </si>
  <si>
    <t>1318632015/16</t>
  </si>
  <si>
    <t>Leicester College co Freemen's Park Campus</t>
  </si>
  <si>
    <t>1318642015/16</t>
  </si>
  <si>
    <t>Harrow College</t>
  </si>
  <si>
    <t>1318752015/16</t>
  </si>
  <si>
    <t>Fairfield Farm College (Fairfield Farm Trust)</t>
  </si>
  <si>
    <t>1318782015/16</t>
  </si>
  <si>
    <t>Farleigh Further Education College - Frome</t>
  </si>
  <si>
    <t>1318912015/16</t>
  </si>
  <si>
    <t>The Fortune Centre of Riding Therapy</t>
  </si>
  <si>
    <t>1319102015/16</t>
  </si>
  <si>
    <t>Langdon College</t>
  </si>
  <si>
    <t>1319212015/16</t>
  </si>
  <si>
    <t>Cambian Lufton College</t>
  </si>
  <si>
    <t>1319242015/16</t>
  </si>
  <si>
    <t>Nash College</t>
  </si>
  <si>
    <t>1319472015/16</t>
  </si>
  <si>
    <t>Oakwood Court College (Phoenix Learning Care Ltd)</t>
  </si>
  <si>
    <t>1319502015/16</t>
  </si>
  <si>
    <t>Orpheus Centre</t>
  </si>
  <si>
    <t>1319632015/16</t>
  </si>
  <si>
    <t>Queen Alexandra College</t>
  </si>
  <si>
    <t>1320022015/16</t>
  </si>
  <si>
    <t>Freeman College</t>
  </si>
  <si>
    <t>1320042015/16</t>
  </si>
  <si>
    <t>Glasshouse College</t>
  </si>
  <si>
    <t>1320152015/16</t>
  </si>
  <si>
    <t>St Elizabeth's College (The Congregation of the Daughters of the Cross of the Liege)</t>
  </si>
  <si>
    <t>1320302015/16</t>
  </si>
  <si>
    <t>Thornbeck College - North East Autism Society</t>
  </si>
  <si>
    <t>1320422015/16</t>
  </si>
  <si>
    <t>Wesc Foundation College</t>
  </si>
  <si>
    <t>1320672015/16</t>
  </si>
  <si>
    <t>William Morris Camphill Community</t>
  </si>
  <si>
    <t>1330012015/16</t>
  </si>
  <si>
    <t>Dorton College</t>
  </si>
  <si>
    <t>1330422015/16</t>
  </si>
  <si>
    <t>Sutton College of Learning for Adults</t>
  </si>
  <si>
    <t>1331732015/16</t>
  </si>
  <si>
    <t>Derwen College</t>
  </si>
  <si>
    <t>1334352015/16</t>
  </si>
  <si>
    <t>Sussex Downs College</t>
  </si>
  <si>
    <t>1335852015/16</t>
  </si>
  <si>
    <t>Derby College</t>
  </si>
  <si>
    <t>1336082015/16</t>
  </si>
  <si>
    <t>The Brooke House Sixth Form College</t>
  </si>
  <si>
    <t>1338122015/16</t>
  </si>
  <si>
    <t>University of Durham</t>
  </si>
  <si>
    <t>1338212015/16</t>
  </si>
  <si>
    <t>University College for the Creative Arts</t>
  </si>
  <si>
    <t>1339912015/16</t>
  </si>
  <si>
    <t>Longley Park Sixth Form College</t>
  </si>
  <si>
    <t>1349162015/16</t>
  </si>
  <si>
    <t>Tyne Metropolitan College</t>
  </si>
  <si>
    <t>1357712015/16</t>
  </si>
  <si>
    <t>Leeds City College</t>
  </si>
  <si>
    <t>1389662015/16</t>
  </si>
  <si>
    <t>Shooters Hill Post-16 Campus</t>
  </si>
  <si>
    <t>1392512015/16</t>
  </si>
  <si>
    <t>Lakeside Early Adult Provision - Leap College (Wargrave House Ltd)</t>
  </si>
  <si>
    <t>1393632015/16</t>
  </si>
  <si>
    <t>Haringey Sixth Form Centre</t>
  </si>
  <si>
    <t>1394332015/16</t>
  </si>
  <si>
    <t>The Maltings College</t>
  </si>
  <si>
    <t>1397932015/16</t>
  </si>
  <si>
    <t>1412402015/16</t>
  </si>
  <si>
    <t>Percy Hedley College</t>
  </si>
  <si>
    <t>1412432015/16</t>
  </si>
  <si>
    <t>Ambitious College (Grahame Park Campus)</t>
  </si>
  <si>
    <t>1417032015/16</t>
  </si>
  <si>
    <t>11840912015/16</t>
  </si>
  <si>
    <t>B C Arch Limited</t>
  </si>
  <si>
    <t>500102015/16</t>
  </si>
  <si>
    <t>Liverpool Theatre School &amp; College Limited</t>
  </si>
  <si>
    <t>500302015/16</t>
  </si>
  <si>
    <t>Italia Conti Academy of Theatre Arts</t>
  </si>
  <si>
    <t>500832014/15</t>
  </si>
  <si>
    <t>A4e Ltd</t>
  </si>
  <si>
    <t>Independent Learning Provider</t>
  </si>
  <si>
    <t>ITS461179</t>
  </si>
  <si>
    <t>2014/15</t>
  </si>
  <si>
    <t>500982014/15</t>
  </si>
  <si>
    <t>Local Authority Provider</t>
  </si>
  <si>
    <t>501002014/15</t>
  </si>
  <si>
    <t>Building Engineering Services Training Limited</t>
  </si>
  <si>
    <t>ITS447338</t>
  </si>
  <si>
    <t>501042014/15</t>
  </si>
  <si>
    <t>The CADCentre (UK) Limited</t>
  </si>
  <si>
    <t>Swansea</t>
  </si>
  <si>
    <t>ITS455574</t>
  </si>
  <si>
    <t>501262014/15</t>
  </si>
  <si>
    <t>Focus Training (SW) Limited</t>
  </si>
  <si>
    <t>ITS452974</t>
  </si>
  <si>
    <t>501322014/15</t>
  </si>
  <si>
    <t>Herbert of Liverpool (Training) Ltd</t>
  </si>
  <si>
    <t>ITS455920</t>
  </si>
  <si>
    <t>501382014/15</t>
  </si>
  <si>
    <t>In Touch Care Limited</t>
  </si>
  <si>
    <t>ITS446599</t>
  </si>
  <si>
    <t>501392014/15</t>
  </si>
  <si>
    <t>In-Comm Training Services Limited</t>
  </si>
  <si>
    <t>ITS455575</t>
  </si>
  <si>
    <t>501922014/15</t>
  </si>
  <si>
    <t>ITS430258</t>
  </si>
  <si>
    <t>502022014/15</t>
  </si>
  <si>
    <t>Steps to Work (Walsall) Ltd</t>
  </si>
  <si>
    <t>Not for Profit Organisation</t>
  </si>
  <si>
    <t>ITS455576</t>
  </si>
  <si>
    <t>502192014/15</t>
  </si>
  <si>
    <t>Durham County Council</t>
  </si>
  <si>
    <t>ITS434393</t>
  </si>
  <si>
    <t>502292014/15</t>
  </si>
  <si>
    <t>North Yorkshire County Council</t>
  </si>
  <si>
    <t>ITS446660</t>
  </si>
  <si>
    <t>502462014/15</t>
  </si>
  <si>
    <t>ITS452599</t>
  </si>
  <si>
    <t>502622014/15</t>
  </si>
  <si>
    <t>Woodspeen Training Limited</t>
  </si>
  <si>
    <t>ITS446598</t>
  </si>
  <si>
    <t>503042014/15</t>
  </si>
  <si>
    <t>ITS430249</t>
  </si>
  <si>
    <t>503142014/15</t>
  </si>
  <si>
    <t>Access Training Limited</t>
  </si>
  <si>
    <t>ITS455577</t>
  </si>
  <si>
    <t>504102014/15</t>
  </si>
  <si>
    <t>504422014/15</t>
  </si>
  <si>
    <t>Archway Academy</t>
  </si>
  <si>
    <t>ITS446034</t>
  </si>
  <si>
    <t>505842014/15</t>
  </si>
  <si>
    <t>B L Training Limited</t>
  </si>
  <si>
    <t>ITS455578</t>
  </si>
  <si>
    <t>505862014/15</t>
  </si>
  <si>
    <t>Babington Business College Limited</t>
  </si>
  <si>
    <t>ITS452977</t>
  </si>
  <si>
    <t>507132014/15</t>
  </si>
  <si>
    <t>Birmingham Electrical Training Ltd</t>
  </si>
  <si>
    <t>ITS446037</t>
  </si>
  <si>
    <t>Employer - Requires improvement - second inspection</t>
  </si>
  <si>
    <t>510722014/15</t>
  </si>
  <si>
    <t>Central Training Academy Limited</t>
  </si>
  <si>
    <t>ITS452978</t>
  </si>
  <si>
    <t>510902014/15</t>
  </si>
  <si>
    <t>ITS430251</t>
  </si>
  <si>
    <t>511042014/15</t>
  </si>
  <si>
    <t>Chamber Training (Humber) Limited</t>
  </si>
  <si>
    <t>ITS429795</t>
  </si>
  <si>
    <t>512592014/15</t>
  </si>
  <si>
    <t>Community Training Services Limited</t>
  </si>
  <si>
    <t>ITS452979</t>
  </si>
  <si>
    <t>513492014/15</t>
  </si>
  <si>
    <t>The Cornwall Council</t>
  </si>
  <si>
    <t>ITS430293</t>
  </si>
  <si>
    <t>515252014/15</t>
  </si>
  <si>
    <t>Derby Skillbuild</t>
  </si>
  <si>
    <t>ITS434401</t>
  </si>
  <si>
    <t>515502014/15</t>
  </si>
  <si>
    <t>Didac Limited</t>
  </si>
  <si>
    <t>ITS452601</t>
  </si>
  <si>
    <t>515732014/15</t>
  </si>
  <si>
    <t>Boots Opticians Professional Services Limited</t>
  </si>
  <si>
    <t>Employer Provider</t>
  </si>
  <si>
    <t>ITS455579</t>
  </si>
  <si>
    <t>515782014/15</t>
  </si>
  <si>
    <t>Doncaster Metropolitan Borough Council</t>
  </si>
  <si>
    <t>ITS463030</t>
  </si>
  <si>
    <t>516192014/15</t>
  </si>
  <si>
    <t>Big Creative Training LTD</t>
  </si>
  <si>
    <t>ITS446600</t>
  </si>
  <si>
    <t>516462014/15</t>
  </si>
  <si>
    <t>East London Advanced Technology Training</t>
  </si>
  <si>
    <t>ITS452602</t>
  </si>
  <si>
    <t>517662014/15</t>
  </si>
  <si>
    <t>518002014/15</t>
  </si>
  <si>
    <t>518932014/15</t>
  </si>
  <si>
    <t>Four Counties Training Limited</t>
  </si>
  <si>
    <t>ITS446601</t>
  </si>
  <si>
    <t>519052014/15</t>
  </si>
  <si>
    <t>519442014/15</t>
  </si>
  <si>
    <t>G B Training (UK) Ltd</t>
  </si>
  <si>
    <t>ITS452603</t>
  </si>
  <si>
    <t>519612014/15</t>
  </si>
  <si>
    <t>GHQ Training Limited</t>
  </si>
  <si>
    <t>ITS445774</t>
  </si>
  <si>
    <t>523962014/15</t>
  </si>
  <si>
    <t>Hudson &amp; Hughes Training Limited</t>
  </si>
  <si>
    <t>ITS452604</t>
  </si>
  <si>
    <t>524182014/15</t>
  </si>
  <si>
    <t>HYA Training Limited</t>
  </si>
  <si>
    <t>ITS444472</t>
  </si>
  <si>
    <t>526382014/15</t>
  </si>
  <si>
    <t>John Laing Training Ltd</t>
  </si>
  <si>
    <t>ITS452605</t>
  </si>
  <si>
    <t>528962014/15</t>
  </si>
  <si>
    <t>Kwik-Fit (GB) Limited</t>
  </si>
  <si>
    <t>ITS434402</t>
  </si>
  <si>
    <t>529112014/15</t>
  </si>
  <si>
    <t>ITS446661</t>
  </si>
  <si>
    <t>529982014/15</t>
  </si>
  <si>
    <t>Leicestershire County Council</t>
  </si>
  <si>
    <t>ITS452656</t>
  </si>
  <si>
    <t>530682014/15</t>
  </si>
  <si>
    <t>Lite (Stockport) Limited</t>
  </si>
  <si>
    <t>ITS463358</t>
  </si>
  <si>
    <t>531082014/15</t>
  </si>
  <si>
    <t>Bromley London Borough Council</t>
  </si>
  <si>
    <t>ITS452606</t>
  </si>
  <si>
    <t>531162014/15</t>
  </si>
  <si>
    <t>Enfield London Borough Council</t>
  </si>
  <si>
    <t>ITS452607</t>
  </si>
  <si>
    <t>531242014/15</t>
  </si>
  <si>
    <t>531272014/15</t>
  </si>
  <si>
    <t>Havering London Borough Council</t>
  </si>
  <si>
    <t>ITS434068</t>
  </si>
  <si>
    <t>531322014/15</t>
  </si>
  <si>
    <t>Hounslow Adult and Community Education</t>
  </si>
  <si>
    <t>ITS446662</t>
  </si>
  <si>
    <t>531412014/15</t>
  </si>
  <si>
    <t>Redbridge Institute of Adult Education</t>
  </si>
  <si>
    <t>ITS452608</t>
  </si>
  <si>
    <t>531522014/15</t>
  </si>
  <si>
    <t>ITS446663</t>
  </si>
  <si>
    <t>532012014/15</t>
  </si>
  <si>
    <t>Luton Borough Council</t>
  </si>
  <si>
    <t>ITS434069</t>
  </si>
  <si>
    <t>532332014/15</t>
  </si>
  <si>
    <t>532392014/15</t>
  </si>
  <si>
    <t>Manor Training and Resource Centre Limited</t>
  </si>
  <si>
    <t>ITS446664</t>
  </si>
  <si>
    <t>532682014/15</t>
  </si>
  <si>
    <t>Matrix Training and Development Limited</t>
  </si>
  <si>
    <t>ITS446602</t>
  </si>
  <si>
    <t>532952014/15</t>
  </si>
  <si>
    <t>Medway Council</t>
  </si>
  <si>
    <t>ITS446029</t>
  </si>
  <si>
    <t>533302014/15</t>
  </si>
  <si>
    <t>534222014/15</t>
  </si>
  <si>
    <t>Morthyng Group Limited</t>
  </si>
  <si>
    <t>ITS452205</t>
  </si>
  <si>
    <t>535452014/15</t>
  </si>
  <si>
    <t>ITS452610</t>
  </si>
  <si>
    <t>535502014/15</t>
  </si>
  <si>
    <t>Norfolk Training Services Limited</t>
  </si>
  <si>
    <t>ITS452611</t>
  </si>
  <si>
    <t>535652014/15</t>
  </si>
  <si>
    <t>Westward Pathfinder</t>
  </si>
  <si>
    <t>ITS452785</t>
  </si>
  <si>
    <t>535752014/15</t>
  </si>
  <si>
    <t>536152014/15</t>
  </si>
  <si>
    <t>North West Training Council</t>
  </si>
  <si>
    <t>ITS440402</t>
  </si>
  <si>
    <t>536642014/15</t>
  </si>
  <si>
    <t>Nottingham City Council</t>
  </si>
  <si>
    <t>ITS423419</t>
  </si>
  <si>
    <t>536712014/15</t>
  </si>
  <si>
    <t>NHTA Limited</t>
  </si>
  <si>
    <t>ITS446030</t>
  </si>
  <si>
    <t>536742014/15</t>
  </si>
  <si>
    <t>Nottinghamshire County Council</t>
  </si>
  <si>
    <t>ITS455583</t>
  </si>
  <si>
    <t>536932014/15</t>
  </si>
  <si>
    <t>Midlands Training and Development</t>
  </si>
  <si>
    <t>ITS452612</t>
  </si>
  <si>
    <t>536972014/15</t>
  </si>
  <si>
    <t>537462014/15</t>
  </si>
  <si>
    <t>Open Door Adult Learning Centre</t>
  </si>
  <si>
    <t>ITS452615</t>
  </si>
  <si>
    <t>539362014/15</t>
  </si>
  <si>
    <t>Skills and Learning: Bournemouth, Dorset and Poole</t>
  </si>
  <si>
    <t>ITS455585</t>
  </si>
  <si>
    <t>539812014/15</t>
  </si>
  <si>
    <t>ProCo NW Limited</t>
  </si>
  <si>
    <t>ITS440404</t>
  </si>
  <si>
    <t>539822014/15</t>
  </si>
  <si>
    <t>Professional Business &amp; Training Solutions Limited</t>
  </si>
  <si>
    <t>ITS429226</t>
  </si>
  <si>
    <t>539922014/15</t>
  </si>
  <si>
    <t>Project Management (Staffordshire) Limited</t>
  </si>
  <si>
    <t>ITS452980</t>
  </si>
  <si>
    <t>540872014/15</t>
  </si>
  <si>
    <t>Redcar &amp; Cleveland Adult Learning Service</t>
  </si>
  <si>
    <t>ITS446665</t>
  </si>
  <si>
    <t>541582014/15</t>
  </si>
  <si>
    <t>ITS446603</t>
  </si>
  <si>
    <t>541752014/15</t>
  </si>
  <si>
    <t>Roots and Shoots</t>
  </si>
  <si>
    <t>ITS434051</t>
  </si>
  <si>
    <t>541912014/15</t>
  </si>
  <si>
    <t>Ministry of Defence (RAF)</t>
  </si>
  <si>
    <t>ITS446605</t>
  </si>
  <si>
    <t>541962014/15</t>
  </si>
  <si>
    <t>Royal Borough of Kingston upon Thames Council</t>
  </si>
  <si>
    <t>ITS434390</t>
  </si>
  <si>
    <t>542292014/15</t>
  </si>
  <si>
    <t>Rutland County Council</t>
  </si>
  <si>
    <t>ITS446028</t>
  </si>
  <si>
    <t>542452014/15</t>
  </si>
  <si>
    <t>Safe in Tees Valley Limited</t>
  </si>
  <si>
    <t>ITS451617</t>
  </si>
  <si>
    <t>542712014/15</t>
  </si>
  <si>
    <t>ITS452616</t>
  </si>
  <si>
    <t>542772014/15</t>
  </si>
  <si>
    <t>ITS446604</t>
  </si>
  <si>
    <t>543732014/15</t>
  </si>
  <si>
    <t>The Shropshire Council</t>
  </si>
  <si>
    <t>ITS440287</t>
  </si>
  <si>
    <t>545042014/15</t>
  </si>
  <si>
    <t>545192014/15</t>
  </si>
  <si>
    <t>Southend-on-Sea Borough Council</t>
  </si>
  <si>
    <t>ITS446666</t>
  </si>
  <si>
    <t>546402014/15</t>
  </si>
  <si>
    <t>546432014/15</t>
  </si>
  <si>
    <t>546662014/15</t>
  </si>
  <si>
    <t>Sunderland City Metropolitan Borough Council</t>
  </si>
  <si>
    <t>ITS446667</t>
  </si>
  <si>
    <t>547262014/15</t>
  </si>
  <si>
    <t>547442014/15</t>
  </si>
  <si>
    <t>Targeted Training Projects Limited</t>
  </si>
  <si>
    <t>ITS446606</t>
  </si>
  <si>
    <t>548032014/15</t>
  </si>
  <si>
    <t>The Academy Hair &amp; Beauty Ltd</t>
  </si>
  <si>
    <t>ITS452617</t>
  </si>
  <si>
    <t>549462014/15</t>
  </si>
  <si>
    <t>549472014/15</t>
  </si>
  <si>
    <t>The Vocational College Limited</t>
  </si>
  <si>
    <t>ITS452204</t>
  </si>
  <si>
    <t>550452014/15</t>
  </si>
  <si>
    <t>Training 2000 Limited</t>
  </si>
  <si>
    <t>ITS452982</t>
  </si>
  <si>
    <t>550532014/15</t>
  </si>
  <si>
    <t>552082014/15</t>
  </si>
  <si>
    <t>Venture Learning Limited</t>
  </si>
  <si>
    <t>ITS429009</t>
  </si>
  <si>
    <t>552682014/15</t>
  </si>
  <si>
    <t>Warrington Borough Council</t>
  </si>
  <si>
    <t>ITS446668</t>
  </si>
  <si>
    <t>552872014/15</t>
  </si>
  <si>
    <t>552942014/15</t>
  </si>
  <si>
    <t>Webs Training Limited</t>
  </si>
  <si>
    <t>ITS452618</t>
  </si>
  <si>
    <t>552952014/15</t>
  </si>
  <si>
    <t>Weir Training Limited</t>
  </si>
  <si>
    <t>ITS452984</t>
  </si>
  <si>
    <t>553632014/15</t>
  </si>
  <si>
    <t>Whitbread PLC</t>
  </si>
  <si>
    <t>ITS446607</t>
  </si>
  <si>
    <t>554132014/15</t>
  </si>
  <si>
    <t>Wolverhampton Adult Education Service</t>
  </si>
  <si>
    <t>Wolverhampton</t>
  </si>
  <si>
    <t>ITS446669</t>
  </si>
  <si>
    <t>554222014/15</t>
  </si>
  <si>
    <t>ITS451949</t>
  </si>
  <si>
    <t>554592014/15</t>
  </si>
  <si>
    <t>Barford Education and Training (North East) Limited</t>
  </si>
  <si>
    <t>ITS430250</t>
  </si>
  <si>
    <t>568172014/15</t>
  </si>
  <si>
    <t>ITS429793</t>
  </si>
  <si>
    <t>575982014/15</t>
  </si>
  <si>
    <t>576802014/15</t>
  </si>
  <si>
    <t>578382014/15</t>
  </si>
  <si>
    <t>ITS452620</t>
  </si>
  <si>
    <t>578602014/15</t>
  </si>
  <si>
    <t>HIT Training Ltd</t>
  </si>
  <si>
    <t>ITS455591</t>
  </si>
  <si>
    <t>578772014/15</t>
  </si>
  <si>
    <t>ID Training</t>
  </si>
  <si>
    <t>ITS452986</t>
  </si>
  <si>
    <t>581322014/15</t>
  </si>
  <si>
    <t>Yorkshire Training Partnership Limited</t>
  </si>
  <si>
    <t>ITS443134</t>
  </si>
  <si>
    <t>581682014/15</t>
  </si>
  <si>
    <t>TQ Workforce Development Limited</t>
  </si>
  <si>
    <t>ITS430261</t>
  </si>
  <si>
    <t>581702014/15</t>
  </si>
  <si>
    <t>Blue Training (U.K.) Limited</t>
  </si>
  <si>
    <t>ITS461265</t>
  </si>
  <si>
    <t>581792014/15</t>
  </si>
  <si>
    <t>Veolia Environment Development Centre Limited</t>
  </si>
  <si>
    <t>ITS440392</t>
  </si>
  <si>
    <t>581822014/15</t>
  </si>
  <si>
    <t>Lawn Tennis Association Limited</t>
  </si>
  <si>
    <t>ITS446609</t>
  </si>
  <si>
    <t>581842014/15</t>
  </si>
  <si>
    <t>Thomas Cook Group UK Limited</t>
  </si>
  <si>
    <t>ITS452987</t>
  </si>
  <si>
    <t>582292014/15</t>
  </si>
  <si>
    <t>Baltic Training Services Limited</t>
  </si>
  <si>
    <t>ITS452988</t>
  </si>
  <si>
    <t>583142014/15</t>
  </si>
  <si>
    <t>St Paul's</t>
  </si>
  <si>
    <t>ITS455596</t>
  </si>
  <si>
    <t>583232014/15</t>
  </si>
  <si>
    <t>KATS Ltd</t>
  </si>
  <si>
    <t>ITS452621</t>
  </si>
  <si>
    <t>583402014/15</t>
  </si>
  <si>
    <t>583622014/15</t>
  </si>
  <si>
    <t>Mainstream Training Limited</t>
  </si>
  <si>
    <t>ITS446612</t>
  </si>
  <si>
    <t>583702014/15</t>
  </si>
  <si>
    <t>MI ComputSolutions Incorporated</t>
  </si>
  <si>
    <t>ITS451598</t>
  </si>
  <si>
    <t>583832014/15</t>
  </si>
  <si>
    <t>583972014/15</t>
  </si>
  <si>
    <t>QDOS Training Limited</t>
  </si>
  <si>
    <t>ITS465164</t>
  </si>
  <si>
    <t>WBL (national) - Reinspection</t>
  </si>
  <si>
    <t>ITS452989</t>
  </si>
  <si>
    <t>584032014/15</t>
  </si>
  <si>
    <t>Ministry of Defence (Navy)</t>
  </si>
  <si>
    <t>ITS452622</t>
  </si>
  <si>
    <t>584372014/15</t>
  </si>
  <si>
    <t>584672014/15</t>
  </si>
  <si>
    <t>The Child Care Company (Old Windsor) Limited</t>
  </si>
  <si>
    <t>ITS446611</t>
  </si>
  <si>
    <t>585072014/15</t>
  </si>
  <si>
    <t>585152014/15</t>
  </si>
  <si>
    <t>ITS445777</t>
  </si>
  <si>
    <t>585702014/15</t>
  </si>
  <si>
    <t>VQ Solutions Ltd</t>
  </si>
  <si>
    <t>ITS455597</t>
  </si>
  <si>
    <t>586112014/15</t>
  </si>
  <si>
    <t>London Learning Consortium Community Interest Company</t>
  </si>
  <si>
    <t>ITS430254</t>
  </si>
  <si>
    <t>586142014/15</t>
  </si>
  <si>
    <t>Retail Motor Industry Training Limited</t>
  </si>
  <si>
    <t>ITS429794</t>
  </si>
  <si>
    <t>587312014/15</t>
  </si>
  <si>
    <t>ITS452990</t>
  </si>
  <si>
    <t>587812014/15</t>
  </si>
  <si>
    <t>N.T.S. Limited</t>
  </si>
  <si>
    <t>ITS440391</t>
  </si>
  <si>
    <t>588052014/15</t>
  </si>
  <si>
    <t>Compass Group UK &amp; Ireland</t>
  </si>
  <si>
    <t>ITS430252</t>
  </si>
  <si>
    <t>588202014/15</t>
  </si>
  <si>
    <t>t2 business solutions</t>
  </si>
  <si>
    <t>Cardiff</t>
  </si>
  <si>
    <t>ITS455599</t>
  </si>
  <si>
    <t>588412014/15</t>
  </si>
  <si>
    <t>City Gateway</t>
  </si>
  <si>
    <t>ITS452623</t>
  </si>
  <si>
    <t>589132014/15</t>
  </si>
  <si>
    <t>589302014/15</t>
  </si>
  <si>
    <t>Cheshire West and Chester Council</t>
  </si>
  <si>
    <t>ITS452624</t>
  </si>
  <si>
    <t>589332014/15</t>
  </si>
  <si>
    <t>589382014/15</t>
  </si>
  <si>
    <t>ITS452625</t>
  </si>
  <si>
    <t>590422014/15</t>
  </si>
  <si>
    <t>Select Service Partner UK Limited</t>
  </si>
  <si>
    <t>ITS451098</t>
  </si>
  <si>
    <t>590722014/15</t>
  </si>
  <si>
    <t>Beacon Employment</t>
  </si>
  <si>
    <t>ITS434036</t>
  </si>
  <si>
    <t>590752014/15</t>
  </si>
  <si>
    <t>Staffline Recruitment Limited</t>
  </si>
  <si>
    <t>ITS433768</t>
  </si>
  <si>
    <t>591082014/15</t>
  </si>
  <si>
    <t>Priory Central Services Limited</t>
  </si>
  <si>
    <t>ITS434394</t>
  </si>
  <si>
    <t>591132014/15</t>
  </si>
  <si>
    <t>ITS434062</t>
  </si>
  <si>
    <t>591222014/15</t>
  </si>
  <si>
    <t>Be Totally You</t>
  </si>
  <si>
    <t>ITS452784</t>
  </si>
  <si>
    <t>591242014/15</t>
  </si>
  <si>
    <t>All Trades Training Limited</t>
  </si>
  <si>
    <t>ITS440400</t>
  </si>
  <si>
    <t>591292014/15</t>
  </si>
  <si>
    <t>Training Strategies Ltd.</t>
  </si>
  <si>
    <t>ITS433767</t>
  </si>
  <si>
    <t>591422014/15</t>
  </si>
  <si>
    <t>591472014/15</t>
  </si>
  <si>
    <t>Apprentice Funding Assistant Limited</t>
  </si>
  <si>
    <t>ITS455602</t>
  </si>
  <si>
    <t>591492014/15</t>
  </si>
  <si>
    <t>PROVIDENT TRAINING LIMITED</t>
  </si>
  <si>
    <t>ITS464717</t>
  </si>
  <si>
    <t>591502014/15</t>
  </si>
  <si>
    <t>Creative Process</t>
  </si>
  <si>
    <t>ITS452627</t>
  </si>
  <si>
    <t>591532014/15</t>
  </si>
  <si>
    <t>JBC Computer Training Limited</t>
  </si>
  <si>
    <t>ITS446618</t>
  </si>
  <si>
    <t>591552014/15</t>
  </si>
  <si>
    <t>591572014/15</t>
  </si>
  <si>
    <t>591592014/15</t>
  </si>
  <si>
    <t>ITS452693</t>
  </si>
  <si>
    <t>591612014/15</t>
  </si>
  <si>
    <t>591622014/15</t>
  </si>
  <si>
    <t>The Real Apprenticeship Company Limited</t>
  </si>
  <si>
    <t>ITS455608</t>
  </si>
  <si>
    <t>591632014/15</t>
  </si>
  <si>
    <t>Training Synergy Limited</t>
  </si>
  <si>
    <t>ITS455609</t>
  </si>
  <si>
    <t>591642014/15</t>
  </si>
  <si>
    <t>Trans-plant Training Limited</t>
  </si>
  <si>
    <t>ITS446619</t>
  </si>
  <si>
    <t>591662014/15</t>
  </si>
  <si>
    <t>Urban Futures London Limited</t>
  </si>
  <si>
    <t>ITS455610</t>
  </si>
  <si>
    <t>591672014/15</t>
  </si>
  <si>
    <t>ITS456390</t>
  </si>
  <si>
    <t>591682014/15</t>
  </si>
  <si>
    <t>Astute Minds Ltd</t>
  </si>
  <si>
    <t>ITS455611</t>
  </si>
  <si>
    <t>591732014/15</t>
  </si>
  <si>
    <t>PeoplePlus Group Limited</t>
  </si>
  <si>
    <t>ITS452630</t>
  </si>
  <si>
    <t>591762014/15</t>
  </si>
  <si>
    <t>591782014/15</t>
  </si>
  <si>
    <t>Alpha Building Services Engineering Ltd</t>
  </si>
  <si>
    <t>ITS446621</t>
  </si>
  <si>
    <t>591792014/15</t>
  </si>
  <si>
    <t>Provq Limited</t>
  </si>
  <si>
    <t>ITS461246</t>
  </si>
  <si>
    <t>591802014/15</t>
  </si>
  <si>
    <t>Next Retail Ltd</t>
  </si>
  <si>
    <t>ITS455614</t>
  </si>
  <si>
    <t>591812014/15</t>
  </si>
  <si>
    <t>Chapman Bennett Associates Limited</t>
  </si>
  <si>
    <t>ITS461247</t>
  </si>
  <si>
    <t>591822014/15</t>
  </si>
  <si>
    <t>Eden Training Solutions Limited</t>
  </si>
  <si>
    <t>ITS455616</t>
  </si>
  <si>
    <t>591842014/15</t>
  </si>
  <si>
    <t>SR Education</t>
  </si>
  <si>
    <t>ITS455617</t>
  </si>
  <si>
    <t>591852014/15</t>
  </si>
  <si>
    <t>Aspire Achieve Advance Limited</t>
  </si>
  <si>
    <t>ITS451933</t>
  </si>
  <si>
    <t>591862014/15</t>
  </si>
  <si>
    <t>Training Futures (UK) Limited</t>
  </si>
  <si>
    <t>ITS461248</t>
  </si>
  <si>
    <t>591872014/15</t>
  </si>
  <si>
    <t>MPower Training Solutions Ltd</t>
  </si>
  <si>
    <t>ITS461249</t>
  </si>
  <si>
    <t>591892014/15</t>
  </si>
  <si>
    <t>The Consultancy Home Counties Limited</t>
  </si>
  <si>
    <t>ITS461250</t>
  </si>
  <si>
    <t>591902014/15</t>
  </si>
  <si>
    <t>ITS452631</t>
  </si>
  <si>
    <t>591912014/15</t>
  </si>
  <si>
    <t>DV8 TRAINING (BRIGHTON) LIMITED</t>
  </si>
  <si>
    <t>ITS455621</t>
  </si>
  <si>
    <t>591932014/15</t>
  </si>
  <si>
    <t>Working Rite</t>
  </si>
  <si>
    <t>City of Edinburgh</t>
  </si>
  <si>
    <t>ITS455622</t>
  </si>
  <si>
    <t>591942014/15</t>
  </si>
  <si>
    <t>PERA Training Limited</t>
  </si>
  <si>
    <t>ITS452632</t>
  </si>
  <si>
    <t>591952014/15</t>
  </si>
  <si>
    <t>Health Education North East</t>
  </si>
  <si>
    <t>ITS452633</t>
  </si>
  <si>
    <t>591962014/15</t>
  </si>
  <si>
    <t>EQL Solutions Limited</t>
  </si>
  <si>
    <t>ITS463394</t>
  </si>
  <si>
    <t>592162014/15</t>
  </si>
  <si>
    <t>Meadowhall Training Limited</t>
  </si>
  <si>
    <t>ITS463248</t>
  </si>
  <si>
    <t>1217772014/15</t>
  </si>
  <si>
    <t>Henshaw's College</t>
  </si>
  <si>
    <t>Independent Specialist College</t>
  </si>
  <si>
    <t>Yorkshire and the Humber</t>
  </si>
  <si>
    <t>ITS455466</t>
  </si>
  <si>
    <t>1293832014/15</t>
  </si>
  <si>
    <t>1304042014/15</t>
  </si>
  <si>
    <t>The Mary Ward Centre (AE Centre)</t>
  </si>
  <si>
    <t>Specialist Designated Institution</t>
  </si>
  <si>
    <t>ITS452634</t>
  </si>
  <si>
    <t>1304052014/15</t>
  </si>
  <si>
    <t>ITS430272</t>
  </si>
  <si>
    <t>1304102014/15</t>
  </si>
  <si>
    <t>1304132014/15</t>
  </si>
  <si>
    <t>1304142014/15</t>
  </si>
  <si>
    <t>ITS446670</t>
  </si>
  <si>
    <t>1304152014/15</t>
  </si>
  <si>
    <t>LeSoCo</t>
  </si>
  <si>
    <t>ITS440233</t>
  </si>
  <si>
    <t>1304522014/15</t>
  </si>
  <si>
    <t>ITS452156</t>
  </si>
  <si>
    <t>1304562014/15</t>
  </si>
  <si>
    <t>1304662014/15</t>
  </si>
  <si>
    <t>1304682014/15</t>
  </si>
  <si>
    <t>Joseph Chamberlain Sixth Form College</t>
  </si>
  <si>
    <t>ITS430285</t>
  </si>
  <si>
    <t>1304742014/15</t>
  </si>
  <si>
    <t>1304812014/15</t>
  </si>
  <si>
    <t>1304842014/15</t>
  </si>
  <si>
    <t>City of Wolverhampton College</t>
  </si>
  <si>
    <t>ITS430270</t>
  </si>
  <si>
    <t>1304902014/15</t>
  </si>
  <si>
    <t>Hugh Baird College</t>
  </si>
  <si>
    <t>ITS452484</t>
  </si>
  <si>
    <t>1304922014/15</t>
  </si>
  <si>
    <t>ITS446535</t>
  </si>
  <si>
    <t>1304952014/15</t>
  </si>
  <si>
    <t>1305052014/15</t>
  </si>
  <si>
    <t>1305122014/15</t>
  </si>
  <si>
    <t>1305162014/15</t>
  </si>
  <si>
    <t>1305192014/15</t>
  </si>
  <si>
    <t>Trafford College</t>
  </si>
  <si>
    <t>ITS452485</t>
  </si>
  <si>
    <t>1305212014/15</t>
  </si>
  <si>
    <t>1305322014/15</t>
  </si>
  <si>
    <t>Bradford College</t>
  </si>
  <si>
    <t>ITS446537</t>
  </si>
  <si>
    <t>1305512014/15</t>
  </si>
  <si>
    <t>Gateshead College</t>
  </si>
  <si>
    <t>ITS446027</t>
  </si>
  <si>
    <t>1305682014/15</t>
  </si>
  <si>
    <t>ITS446538</t>
  </si>
  <si>
    <t>1305752014/15</t>
  </si>
  <si>
    <t>Prior Pursglove College</t>
  </si>
  <si>
    <t>ITS446543</t>
  </si>
  <si>
    <t>1305802014/15</t>
  </si>
  <si>
    <t>Wilberforce College</t>
  </si>
  <si>
    <t>ITS434399</t>
  </si>
  <si>
    <t>1305992014/15</t>
  </si>
  <si>
    <t>ITS447145</t>
  </si>
  <si>
    <t>1306022014/15</t>
  </si>
  <si>
    <t>Newbury College</t>
  </si>
  <si>
    <t>ITS452486</t>
  </si>
  <si>
    <t>1306062014/15</t>
  </si>
  <si>
    <t>Berkshire College of Agriculture</t>
  </si>
  <si>
    <t>Windsor and Maidenhead</t>
  </si>
  <si>
    <t>ITS447345</t>
  </si>
  <si>
    <t>1306082014/15</t>
  </si>
  <si>
    <t>ITS430268</t>
  </si>
  <si>
    <t>1306092014/15</t>
  </si>
  <si>
    <t>Milton Keynes College</t>
  </si>
  <si>
    <t>ITS447346</t>
  </si>
  <si>
    <t>1306122014/15</t>
  </si>
  <si>
    <t>1306172014/15</t>
  </si>
  <si>
    <t>ITS447146</t>
  </si>
  <si>
    <t>1306332014/15</t>
  </si>
  <si>
    <t>Furness College</t>
  </si>
  <si>
    <t>ITS452487</t>
  </si>
  <si>
    <t>1306372014/15</t>
  </si>
  <si>
    <t>Barrow-in-Furness Sixth Form College</t>
  </si>
  <si>
    <t>ITS440399</t>
  </si>
  <si>
    <t>1306532014/15</t>
  </si>
  <si>
    <t>ITS430282</t>
  </si>
  <si>
    <t>1306552014/15</t>
  </si>
  <si>
    <t>Kingston Maurward College</t>
  </si>
  <si>
    <t>ITS430267</t>
  </si>
  <si>
    <t>1306562014/15</t>
  </si>
  <si>
    <t>ITS452549</t>
  </si>
  <si>
    <t>1306722014/15</t>
  </si>
  <si>
    <t>South Essex College of Further and Higher Education</t>
  </si>
  <si>
    <t>ITS440398</t>
  </si>
  <si>
    <t>1306772014/15</t>
  </si>
  <si>
    <t>1306812014/15</t>
  </si>
  <si>
    <t>1306872014/15</t>
  </si>
  <si>
    <t>Hartpury College</t>
  </si>
  <si>
    <t>ITS452550</t>
  </si>
  <si>
    <t>1306992014/15</t>
  </si>
  <si>
    <t>Totton College</t>
  </si>
  <si>
    <t>ITS446036</t>
  </si>
  <si>
    <t>1307262014/15</t>
  </si>
  <si>
    <t>1307302014/15</t>
  </si>
  <si>
    <t>Canterbury College</t>
  </si>
  <si>
    <t>ITS440396</t>
  </si>
  <si>
    <t>1307502014/15</t>
  </si>
  <si>
    <t>South Leicestershire College</t>
  </si>
  <si>
    <t>ITS430277</t>
  </si>
  <si>
    <t>1307602014/15</t>
  </si>
  <si>
    <t>New College Stamford</t>
  </si>
  <si>
    <t>ITS452490</t>
  </si>
  <si>
    <t>1307832014/15</t>
  </si>
  <si>
    <t>ITS430278</t>
  </si>
  <si>
    <t>1307872014/15</t>
  </si>
  <si>
    <t>1307972014/15</t>
  </si>
  <si>
    <t>ITS430280</t>
  </si>
  <si>
    <t>1308012014/15</t>
  </si>
  <si>
    <t>1308062014/15</t>
  </si>
  <si>
    <t>Strode College</t>
  </si>
  <si>
    <t>ITS446539</t>
  </si>
  <si>
    <t>1308132014/15</t>
  </si>
  <si>
    <t>ITS430279</t>
  </si>
  <si>
    <t>1308172014/15</t>
  </si>
  <si>
    <t>City of Stoke-on-Trent Sixth Form College</t>
  </si>
  <si>
    <t>ITS446035</t>
  </si>
  <si>
    <t>1308192014/15</t>
  </si>
  <si>
    <t>ITS430274</t>
  </si>
  <si>
    <t>1308232014/15</t>
  </si>
  <si>
    <t>Guildford College of Further and Higher Education</t>
  </si>
  <si>
    <t>ITS455460</t>
  </si>
  <si>
    <t>1308242014/15</t>
  </si>
  <si>
    <t>East Surrey College</t>
  </si>
  <si>
    <t>ITS446540</t>
  </si>
  <si>
    <t>1308332014/15</t>
  </si>
  <si>
    <t>1308352014/15</t>
  </si>
  <si>
    <t>Warwickshire College Group</t>
  </si>
  <si>
    <t>ITS461394</t>
  </si>
  <si>
    <t>1308372014/15</t>
  </si>
  <si>
    <t>Stratford-upon-Avon College</t>
  </si>
  <si>
    <t>ITS433769</t>
  </si>
  <si>
    <t>1308402014/15</t>
  </si>
  <si>
    <t>King Edward VI College Nuneaton</t>
  </si>
  <si>
    <t>ITS443135</t>
  </si>
  <si>
    <t>1308452014/15</t>
  </si>
  <si>
    <t>ITS430283</t>
  </si>
  <si>
    <t>1308512014/15</t>
  </si>
  <si>
    <t>New College Swindon</t>
  </si>
  <si>
    <t>ITS446541</t>
  </si>
  <si>
    <t>1310952014/15</t>
  </si>
  <si>
    <t>Richmond Adult Community College</t>
  </si>
  <si>
    <t>ITS447348</t>
  </si>
  <si>
    <t>1318692014/15</t>
  </si>
  <si>
    <t>Communication Specialist College - Doncaster</t>
  </si>
  <si>
    <t>ITS429190</t>
  </si>
  <si>
    <t>1319502014/15</t>
  </si>
  <si>
    <t>ITS446687</t>
  </si>
  <si>
    <t>1320212014/15</t>
  </si>
  <si>
    <t>Strathmore College</t>
  </si>
  <si>
    <t>ITS446033</t>
  </si>
  <si>
    <t>1327792014/15</t>
  </si>
  <si>
    <t>Wiltshire College</t>
  </si>
  <si>
    <t>ITS447349</t>
  </si>
  <si>
    <t>1330362014/15</t>
  </si>
  <si>
    <t>Ruskin Mill College</t>
  </si>
  <si>
    <t>ITS447351</t>
  </si>
  <si>
    <t>1338252014/15</t>
  </si>
  <si>
    <t>Kingston University</t>
  </si>
  <si>
    <t>Higher Education Institution</t>
  </si>
  <si>
    <t>ITS446542</t>
  </si>
  <si>
    <t>1338402014/15</t>
  </si>
  <si>
    <t>Northern School of Contemporary Dance</t>
  </si>
  <si>
    <t>ITS444690</t>
  </si>
  <si>
    <t>1362552014/15</t>
  </si>
  <si>
    <t>Lowestoft Sixth Form College</t>
  </si>
  <si>
    <t>ITS444483</t>
  </si>
  <si>
    <t>1392382014/15</t>
  </si>
  <si>
    <t>South Gloucestershire and Stroud College</t>
  </si>
  <si>
    <t>ITS452493</t>
  </si>
  <si>
    <t>1392432014/15</t>
  </si>
  <si>
    <t>1392452014/15</t>
  </si>
  <si>
    <t>Midstream (West Lancs) Ltd</t>
  </si>
  <si>
    <t>ITS446689</t>
  </si>
  <si>
    <t>1392492014/15</t>
  </si>
  <si>
    <t>Sheiling College</t>
  </si>
  <si>
    <t>ITS451325</t>
  </si>
  <si>
    <t>1394332014/15</t>
  </si>
  <si>
    <t>16-19 Free School</t>
  </si>
  <si>
    <t>ITS452498</t>
  </si>
  <si>
    <t>1397302014/15</t>
  </si>
  <si>
    <t>1397932014/15</t>
  </si>
  <si>
    <t>ITS452500</t>
  </si>
  <si>
    <t>1397982014/15</t>
  </si>
  <si>
    <t>1398962014/15</t>
  </si>
  <si>
    <t>Sir Isaac Newton Sixth Form Free School</t>
  </si>
  <si>
    <t>ITS452502</t>
  </si>
  <si>
    <t>1414352014/15</t>
  </si>
  <si>
    <t>Calthorpe Vocational Trust</t>
  </si>
  <si>
    <t>ITS455855</t>
  </si>
  <si>
    <t>1414912014/15</t>
  </si>
  <si>
    <t>16-19 Academy Sponsor Led</t>
  </si>
  <si>
    <t>1414922014/15</t>
  </si>
  <si>
    <t>Inroads (Essex) Ltd</t>
  </si>
  <si>
    <t>ITS455854</t>
  </si>
  <si>
    <t>1415032014/15</t>
  </si>
  <si>
    <t>Groundwork South Tyneside and Newcastle</t>
  </si>
  <si>
    <t>ITS455856</t>
  </si>
  <si>
    <t>500832013/14</t>
  </si>
  <si>
    <t>ITS422197</t>
  </si>
  <si>
    <t>2013/14</t>
  </si>
  <si>
    <t>501002013/14</t>
  </si>
  <si>
    <t>ITS429125</t>
  </si>
  <si>
    <t>501122013/14</t>
  </si>
  <si>
    <t>Claverham Community College</t>
  </si>
  <si>
    <t>ITS429296</t>
  </si>
  <si>
    <t>501162013/14</t>
  </si>
  <si>
    <t>Derbyshire and Nottinghamshire Chamber of Commerce and Industry</t>
  </si>
  <si>
    <t>ITS434044</t>
  </si>
  <si>
    <t>501242013/14</t>
  </si>
  <si>
    <t>Enham Trust</t>
  </si>
  <si>
    <t>ITS429294</t>
  </si>
  <si>
    <t>501282013/14</t>
  </si>
  <si>
    <t>Adult Education In Gloucestershire</t>
  </si>
  <si>
    <t>ITS429144</t>
  </si>
  <si>
    <t>501322013/14</t>
  </si>
  <si>
    <t>ITS424335</t>
  </si>
  <si>
    <t>501502013/14</t>
  </si>
  <si>
    <t>CTC Kingshurst Academy</t>
  </si>
  <si>
    <t>ITS429105</t>
  </si>
  <si>
    <t>501702013/14</t>
  </si>
  <si>
    <t>NACRO</t>
  </si>
  <si>
    <t>ITS422202</t>
  </si>
  <si>
    <t>501932013/14</t>
  </si>
  <si>
    <t>Seetec Business Technology Centre Limited</t>
  </si>
  <si>
    <t>ITS429135</t>
  </si>
  <si>
    <t>502132013/14</t>
  </si>
  <si>
    <t>Birmingham City Council</t>
  </si>
  <si>
    <t>ITS430076</t>
  </si>
  <si>
    <t>502152013/14</t>
  </si>
  <si>
    <t>Forster Community College Limited</t>
  </si>
  <si>
    <t>ITS429141</t>
  </si>
  <si>
    <t>502192013/14</t>
  </si>
  <si>
    <t>ITS423431</t>
  </si>
  <si>
    <t>502272013/14</t>
  </si>
  <si>
    <t>Harrow London Borough Council</t>
  </si>
  <si>
    <t>ITS423412</t>
  </si>
  <si>
    <t>502342013/14</t>
  </si>
  <si>
    <t>Rotherham Borough Council</t>
  </si>
  <si>
    <t>ITS429299</t>
  </si>
  <si>
    <t>502412013/14</t>
  </si>
  <si>
    <t>TBG Learning Ltd</t>
  </si>
  <si>
    <t>ITS424452</t>
  </si>
  <si>
    <t>502432013/14</t>
  </si>
  <si>
    <t>ITS429218</t>
  </si>
  <si>
    <t>502572013/14</t>
  </si>
  <si>
    <t>5 E Ltd.</t>
  </si>
  <si>
    <t>ITS424453</t>
  </si>
  <si>
    <t>503032013/14</t>
  </si>
  <si>
    <t>Acacia Training and Development Ltd</t>
  </si>
  <si>
    <t>ITS434034</t>
  </si>
  <si>
    <t>503052013/14</t>
  </si>
  <si>
    <t>Academy Education Limited</t>
  </si>
  <si>
    <t>ITS429259</t>
  </si>
  <si>
    <t>503492013/14</t>
  </si>
  <si>
    <t>Adult College for Rural East Sussex (ACRES)</t>
  </si>
  <si>
    <t>ITS429297</t>
  </si>
  <si>
    <t>504422013/14</t>
  </si>
  <si>
    <t>ITS429100</t>
  </si>
  <si>
    <t>505822013/14</t>
  </si>
  <si>
    <t>Azure Charitable Enterprises</t>
  </si>
  <si>
    <t>ITS429276</t>
  </si>
  <si>
    <t>505852013/14</t>
  </si>
  <si>
    <t>ITS429260</t>
  </si>
  <si>
    <t>506042013/14</t>
  </si>
  <si>
    <t xml:space="preserve">Barnardo's Employment, Training and Skills </t>
  </si>
  <si>
    <t>ITS434035</t>
  </si>
  <si>
    <t>507132013/14</t>
  </si>
  <si>
    <t>ITS429219</t>
  </si>
  <si>
    <t>507822013/14</t>
  </si>
  <si>
    <t>ITS423756</t>
  </si>
  <si>
    <t>508062013/14</t>
  </si>
  <si>
    <t>City Of Bradford Metropolitan District Council</t>
  </si>
  <si>
    <t>ITS429146</t>
  </si>
  <si>
    <t>508272013/14</t>
  </si>
  <si>
    <t>ITS429103</t>
  </si>
  <si>
    <t>508882013/14</t>
  </si>
  <si>
    <t>Building Crafts College</t>
  </si>
  <si>
    <t>ITS429140</t>
  </si>
  <si>
    <t>509922013/14</t>
  </si>
  <si>
    <t>510052013/14</t>
  </si>
  <si>
    <t>ITS429126</t>
  </si>
  <si>
    <t>510132013/14</t>
  </si>
  <si>
    <t>Career Development Center Limited</t>
  </si>
  <si>
    <t>ITS434040</t>
  </si>
  <si>
    <t>510252013/14</t>
  </si>
  <si>
    <t>ITS429271</t>
  </si>
  <si>
    <t>510972013/14</t>
  </si>
  <si>
    <t>Community Learning in Partnership (CLIP) CIC</t>
  </si>
  <si>
    <t>ITS429087</t>
  </si>
  <si>
    <t>511212013/14</t>
  </si>
  <si>
    <t>Chelmer Training Limited</t>
  </si>
  <si>
    <t>ITS429104</t>
  </si>
  <si>
    <t>511422013/14</t>
  </si>
  <si>
    <t>Cheynes Training</t>
  </si>
  <si>
    <t>ITS429261</t>
  </si>
  <si>
    <t>511522013/14</t>
  </si>
  <si>
    <t>ITS434042</t>
  </si>
  <si>
    <t>513852013/14</t>
  </si>
  <si>
    <t>Coventry City Council</t>
  </si>
  <si>
    <t>ITS423414</t>
  </si>
  <si>
    <t>514332013/14</t>
  </si>
  <si>
    <t>514362013/14</t>
  </si>
  <si>
    <t>Rightstep Careers Limited</t>
  </si>
  <si>
    <t>National Careers Service Contractor</t>
  </si>
  <si>
    <t>ITS422626</t>
  </si>
  <si>
    <t>Nextstep - inspection Historic</t>
  </si>
  <si>
    <t>515252013/14</t>
  </si>
  <si>
    <t>ITS423742</t>
  </si>
  <si>
    <t>515352013/14</t>
  </si>
  <si>
    <t>Developing Initiatives for Support in the Community</t>
  </si>
  <si>
    <t>ITS429106</t>
  </si>
  <si>
    <t>515512013/14</t>
  </si>
  <si>
    <t>ITS429107</t>
  </si>
  <si>
    <t>516532013/14</t>
  </si>
  <si>
    <t>ITS429243</t>
  </si>
  <si>
    <t>516862013/14</t>
  </si>
  <si>
    <t>Bedfordshire &amp; Luton Education Business Partnership</t>
  </si>
  <si>
    <t>ITS429088</t>
  </si>
  <si>
    <t>516872013/14</t>
  </si>
  <si>
    <t>ITS429269</t>
  </si>
  <si>
    <t>517792013/14</t>
  </si>
  <si>
    <t>E Training</t>
  </si>
  <si>
    <t>ITS433754</t>
  </si>
  <si>
    <t>518502013/14</t>
  </si>
  <si>
    <t>519052013/14</t>
  </si>
  <si>
    <t>ITS429142</t>
  </si>
  <si>
    <t>519092013/14</t>
  </si>
  <si>
    <t>Furniture Recycling Project</t>
  </si>
  <si>
    <t>ITS429220</t>
  </si>
  <si>
    <t>519272013/14</t>
  </si>
  <si>
    <t>G4S Care &amp; Justice Services (UK) Ltd</t>
  </si>
  <si>
    <t>ITS428105</t>
  </si>
  <si>
    <t>520942013/14</t>
  </si>
  <si>
    <t>Hair and Beauty Industry Training Limited</t>
  </si>
  <si>
    <t>ITS424454</t>
  </si>
  <si>
    <t>521352013/14</t>
  </si>
  <si>
    <t>Harrogate Training Services</t>
  </si>
  <si>
    <t>ITS423743</t>
  </si>
  <si>
    <t>521372013/14</t>
  </si>
  <si>
    <t>Hartlepool Borough Council</t>
  </si>
  <si>
    <t>ITS423416</t>
  </si>
  <si>
    <t>521472013/14</t>
  </si>
  <si>
    <t>Hawk Management (UK) Limited</t>
  </si>
  <si>
    <t>ITS424455</t>
  </si>
  <si>
    <t>521542013/14</t>
  </si>
  <si>
    <t>Head to Head Training</t>
  </si>
  <si>
    <t>ITS429109</t>
  </si>
  <si>
    <t>521572013/14</t>
  </si>
  <si>
    <t>The Headmasters Partnership Limited</t>
  </si>
  <si>
    <t>ITS429221</t>
  </si>
  <si>
    <t>522102013/14</t>
  </si>
  <si>
    <t>524102013/14</t>
  </si>
  <si>
    <t>Humberside Engineering Training Association Limited</t>
  </si>
  <si>
    <t>ITS423753</t>
  </si>
  <si>
    <t>524182013/14</t>
  </si>
  <si>
    <t>ITS407133</t>
  </si>
  <si>
    <t>524352013/14</t>
  </si>
  <si>
    <t>Aspire-Igen LTD</t>
  </si>
  <si>
    <t>ITS429110</t>
  </si>
  <si>
    <t>524592013/14</t>
  </si>
  <si>
    <t>Independent Training Services Limited</t>
  </si>
  <si>
    <t>ITS429272</t>
  </si>
  <si>
    <t>524892013/14</t>
  </si>
  <si>
    <t>Inter Training Services Limited</t>
  </si>
  <si>
    <t>ITS445775</t>
  </si>
  <si>
    <t>525442013/14</t>
  </si>
  <si>
    <t>Adult and Community Learning Service, Isle of Wight Council</t>
  </si>
  <si>
    <t>ITS429244</t>
  </si>
  <si>
    <t>525982013/14</t>
  </si>
  <si>
    <t>ITS429089</t>
  </si>
  <si>
    <t>527942013/14</t>
  </si>
  <si>
    <t>528432013/14</t>
  </si>
  <si>
    <t>ITS429223</t>
  </si>
  <si>
    <t>528592013/14</t>
  </si>
  <si>
    <t>ITS429224</t>
  </si>
  <si>
    <t>528672013/14</t>
  </si>
  <si>
    <t>Kirkdale Industrial Training Services Limited</t>
  </si>
  <si>
    <t>ITS429111</t>
  </si>
  <si>
    <t>528702013/14</t>
  </si>
  <si>
    <t>Kirklees Council Adult and Community Learning</t>
  </si>
  <si>
    <t>ITS423417</t>
  </si>
  <si>
    <t>528962013/14</t>
  </si>
  <si>
    <t>ITS423719</t>
  </si>
  <si>
    <t>529282013/14</t>
  </si>
  <si>
    <t>Languages Training and Development</t>
  </si>
  <si>
    <t>ITS434063</t>
  </si>
  <si>
    <t>529942013/14</t>
  </si>
  <si>
    <t>Leicester Adult Skills &amp; Learning</t>
  </si>
  <si>
    <t>ITS427779</t>
  </si>
  <si>
    <t>530102013/14</t>
  </si>
  <si>
    <t>Leslie Frances (Hair Fashions) Limited</t>
  </si>
  <si>
    <t>ITS423776</t>
  </si>
  <si>
    <t>530252013/14</t>
  </si>
  <si>
    <t>ITS429231</t>
  </si>
  <si>
    <t>530322013/14</t>
  </si>
  <si>
    <t>ITS434059</t>
  </si>
  <si>
    <t>530692013/14</t>
  </si>
  <si>
    <t>ITS434045</t>
  </si>
  <si>
    <t>531372013/14</t>
  </si>
  <si>
    <t>Lewisham London Borough Council</t>
  </si>
  <si>
    <t>ITS429148</t>
  </si>
  <si>
    <t>531462013/14</t>
  </si>
  <si>
    <t>Sutton London Borough Council</t>
  </si>
  <si>
    <t>ITS441287</t>
  </si>
  <si>
    <t>531682013/14</t>
  </si>
  <si>
    <t>London Electronics College Limited</t>
  </si>
  <si>
    <t>ITS434065</t>
  </si>
  <si>
    <t>532252013/14</t>
  </si>
  <si>
    <t>Management and Personnel Services Limited</t>
  </si>
  <si>
    <t>ITS424458</t>
  </si>
  <si>
    <t>532302013/14</t>
  </si>
  <si>
    <t>Manchester City Council</t>
  </si>
  <si>
    <t>ITS423418</t>
  </si>
  <si>
    <t>532322013/14</t>
  </si>
  <si>
    <t>Economic Solutions</t>
  </si>
  <si>
    <t>ITS422625</t>
  </si>
  <si>
    <t>532372013/14</t>
  </si>
  <si>
    <t>Mantra Learning Limited</t>
  </si>
  <si>
    <t>ITS433721</t>
  </si>
  <si>
    <t>532592013/14</t>
  </si>
  <si>
    <t>Marson Garages (Wolstanton) Limited</t>
  </si>
  <si>
    <t>ITS424459</t>
  </si>
  <si>
    <t>532952013/14</t>
  </si>
  <si>
    <t>ITS422200</t>
  </si>
  <si>
    <t>Adult and Community - reinspection Historic</t>
  </si>
  <si>
    <t>533052013/14</t>
  </si>
  <si>
    <t>ITS429114</t>
  </si>
  <si>
    <t>533732013/14</t>
  </si>
  <si>
    <t>Midland Group Training Services Limited</t>
  </si>
  <si>
    <t>ITS429002</t>
  </si>
  <si>
    <t>533922013/14</t>
  </si>
  <si>
    <t>Milton Keynes Christian Foundation Limited</t>
  </si>
  <si>
    <t>ITS429273</t>
  </si>
  <si>
    <t>534292013/14</t>
  </si>
  <si>
    <t>M I T Skills Limited</t>
  </si>
  <si>
    <t>ITS429232</t>
  </si>
  <si>
    <t>535042013/14</t>
  </si>
  <si>
    <t>Newcastle upon Tyne City Council</t>
  </si>
  <si>
    <t>ITS434070</t>
  </si>
  <si>
    <t>535352013/14</t>
  </si>
  <si>
    <t>NLT Training Services Ltd</t>
  </si>
  <si>
    <t>ITS429263</t>
  </si>
  <si>
    <t>535652013/14</t>
  </si>
  <si>
    <t>ITS429122</t>
  </si>
  <si>
    <t>535742013/14</t>
  </si>
  <si>
    <t>North East Employment &amp; Training Agency Ltd</t>
  </si>
  <si>
    <t>ITS429225</t>
  </si>
  <si>
    <t>535752013/14</t>
  </si>
  <si>
    <t>ITS429149</t>
  </si>
  <si>
    <t>536152013/14</t>
  </si>
  <si>
    <t>ITS410920</t>
  </si>
  <si>
    <t>536442013/14</t>
  </si>
  <si>
    <t>The Northumberland Council</t>
  </si>
  <si>
    <t>ITS429150</t>
  </si>
  <si>
    <t>536712013/14</t>
  </si>
  <si>
    <t>ITS429116</t>
  </si>
  <si>
    <t>536822013/14</t>
  </si>
  <si>
    <t>ITS423811</t>
  </si>
  <si>
    <t>537292013/14</t>
  </si>
  <si>
    <t>Omega Training Services Limited</t>
  </si>
  <si>
    <t>ITS429133</t>
  </si>
  <si>
    <t>537492013/14</t>
  </si>
  <si>
    <t>Oracle Training Consultants Limited</t>
  </si>
  <si>
    <t>ITS429264</t>
  </si>
  <si>
    <t>537742013/14</t>
  </si>
  <si>
    <t>EMBS Community College Limited</t>
  </si>
  <si>
    <t>ITS429108</t>
  </si>
  <si>
    <t>537922013/14</t>
  </si>
  <si>
    <t>ITS434047</t>
  </si>
  <si>
    <t>538192013/14</t>
  </si>
  <si>
    <t>ITS434048</t>
  </si>
  <si>
    <t>538612013/14</t>
  </si>
  <si>
    <t>PETA Limited</t>
  </si>
  <si>
    <t>ITS429859</t>
  </si>
  <si>
    <t>538952013/14</t>
  </si>
  <si>
    <t>ITS434049</t>
  </si>
  <si>
    <t>539272013/14</t>
  </si>
  <si>
    <t>ITS423420</t>
  </si>
  <si>
    <t>539412013/14</t>
  </si>
  <si>
    <t>ITS423421</t>
  </si>
  <si>
    <t>539812013/14</t>
  </si>
  <si>
    <t>ITS410129</t>
  </si>
  <si>
    <t>539972013/14</t>
  </si>
  <si>
    <t>Prospect Training Organisations Limited</t>
  </si>
  <si>
    <t>ITS410688</t>
  </si>
  <si>
    <t>539982013/14</t>
  </si>
  <si>
    <t>540042013/14</t>
  </si>
  <si>
    <t>Prospects Learning Foundation Limited</t>
  </si>
  <si>
    <t>ITS423773</t>
  </si>
  <si>
    <t>540222013/14</t>
  </si>
  <si>
    <t>QA Limited</t>
  </si>
  <si>
    <t>ITS423793</t>
  </si>
  <si>
    <t>540712013/14</t>
  </si>
  <si>
    <t>Rathbone Training</t>
  </si>
  <si>
    <t>ITS441445</t>
  </si>
  <si>
    <t>540952013/14</t>
  </si>
  <si>
    <t>Reed in Partnership Limited</t>
  </si>
  <si>
    <t>ITS424461</t>
  </si>
  <si>
    <t>541132013/14</t>
  </si>
  <si>
    <t>Rewards Training Recruitment Consultancy Limited</t>
  </si>
  <si>
    <t>ITS434050</t>
  </si>
  <si>
    <t>541312013/14</t>
  </si>
  <si>
    <t>Ridgemond Training Ltd.</t>
  </si>
  <si>
    <t>ITS429118</t>
  </si>
  <si>
    <t>541942013/14</t>
  </si>
  <si>
    <t>Royal Borough of Kensington and Chelsea Council</t>
  </si>
  <si>
    <t>ITS434071</t>
  </si>
  <si>
    <t>541962013/14</t>
  </si>
  <si>
    <t>ITS423422</t>
  </si>
  <si>
    <t>542152013/14</t>
  </si>
  <si>
    <t>ITS429274</t>
  </si>
  <si>
    <t>542292013/14</t>
  </si>
  <si>
    <t>ITS423423</t>
  </si>
  <si>
    <t>542352013/14</t>
  </si>
  <si>
    <t>S &amp; B Automotive Academy Limited</t>
  </si>
  <si>
    <t>ITS429858</t>
  </si>
  <si>
    <t>543332013/14</t>
  </si>
  <si>
    <t>ITS429275</t>
  </si>
  <si>
    <t>543492013/14</t>
  </si>
  <si>
    <t>Sheffield City Council</t>
  </si>
  <si>
    <t>ITS429095</t>
  </si>
  <si>
    <t>543732013/14</t>
  </si>
  <si>
    <t>ITS423424</t>
  </si>
  <si>
    <t>543972013/14</t>
  </si>
  <si>
    <t>ITS429119</t>
  </si>
  <si>
    <t>544142013/14</t>
  </si>
  <si>
    <t>544602013/14</t>
  </si>
  <si>
    <t>Somerset Local Authority</t>
  </si>
  <si>
    <t>ITS423425</t>
  </si>
  <si>
    <t>544952013/14</t>
  </si>
  <si>
    <t>S.W. Durham Training Limited</t>
  </si>
  <si>
    <t>ITS429278</t>
  </si>
  <si>
    <t>545322013/14</t>
  </si>
  <si>
    <t>Span Training &amp; Development Limited</t>
  </si>
  <si>
    <t>ITS434052</t>
  </si>
  <si>
    <t>546302013/14</t>
  </si>
  <si>
    <t>Tees Achieve</t>
  </si>
  <si>
    <t>ITS434072</t>
  </si>
  <si>
    <t>546572013/14</t>
  </si>
  <si>
    <t>Suffolk County Council</t>
  </si>
  <si>
    <t>ITS429298</t>
  </si>
  <si>
    <t>546982013/14</t>
  </si>
  <si>
    <t>547142013/14</t>
  </si>
  <si>
    <t>Swarthmore Education Centre</t>
  </si>
  <si>
    <t>ITS429151</t>
  </si>
  <si>
    <t>547192013/14</t>
  </si>
  <si>
    <t>SWINDON UNITARY AUTHORITY</t>
  </si>
  <si>
    <t>ITS423429</t>
  </si>
  <si>
    <t>547252013/14</t>
  </si>
  <si>
    <t>Brighter Futures Merseyside Limited</t>
  </si>
  <si>
    <t>ITS424462</t>
  </si>
  <si>
    <t>547852013/14</t>
  </si>
  <si>
    <t>Tesco Stores Limited</t>
  </si>
  <si>
    <t>ITS423718</t>
  </si>
  <si>
    <t>548732013/14</t>
  </si>
  <si>
    <t>Maritime + Engineering College North West</t>
  </si>
  <si>
    <t>ITS445776</t>
  </si>
  <si>
    <t>549162013/14</t>
  </si>
  <si>
    <t>549692013/14</t>
  </si>
  <si>
    <t>Pertemps People Development Group Limited</t>
  </si>
  <si>
    <t>ITS424468</t>
  </si>
  <si>
    <t>550562013/14</t>
  </si>
  <si>
    <t>Talent Training (UK) LLP</t>
  </si>
  <si>
    <t>ITS410655</t>
  </si>
  <si>
    <t>551052013/14</t>
  </si>
  <si>
    <t>Trinity Training Services Ltd</t>
  </si>
  <si>
    <t>ITS423819</t>
  </si>
  <si>
    <t>551132013/14</t>
  </si>
  <si>
    <t>TTE Training Limited</t>
  </si>
  <si>
    <t>ITS428258</t>
  </si>
  <si>
    <t>552192013/14</t>
  </si>
  <si>
    <t>Visage School of Beauty Therapy Limited</t>
  </si>
  <si>
    <t>ITS429011</t>
  </si>
  <si>
    <t>553062013/14</t>
  </si>
  <si>
    <t>554162013/14</t>
  </si>
  <si>
    <t>ITS423426</t>
  </si>
  <si>
    <t>554512013/14</t>
  </si>
  <si>
    <t>Wiltshire Transport Training &amp; Development Limited</t>
  </si>
  <si>
    <t>ITS429014</t>
  </si>
  <si>
    <t>557042013/14</t>
  </si>
  <si>
    <t>TCV Employment &amp; Training Services</t>
  </si>
  <si>
    <t>ITS434056</t>
  </si>
  <si>
    <t>578812013/14</t>
  </si>
  <si>
    <t>Learning Curve (JAA) Limited</t>
  </si>
  <si>
    <t>ITS429801</t>
  </si>
  <si>
    <t>579422013/14</t>
  </si>
  <si>
    <t>Northern Care Training Limited</t>
  </si>
  <si>
    <t>ITS429006</t>
  </si>
  <si>
    <t>581182013/14</t>
  </si>
  <si>
    <t>West Yorkshire Learning Providers Ltd</t>
  </si>
  <si>
    <t>ITS429233</t>
  </si>
  <si>
    <t>581322013/14</t>
  </si>
  <si>
    <t>ITS420897</t>
  </si>
  <si>
    <t>581592013/14</t>
  </si>
  <si>
    <t>ITS429003</t>
  </si>
  <si>
    <t>581612013/14</t>
  </si>
  <si>
    <t>ITS429234</t>
  </si>
  <si>
    <t>581632013/14</t>
  </si>
  <si>
    <t>Buzz Learning Limited</t>
  </si>
  <si>
    <t>ITS434038</t>
  </si>
  <si>
    <t>581792013/14</t>
  </si>
  <si>
    <t>ITS423725</t>
  </si>
  <si>
    <t>581802013/14</t>
  </si>
  <si>
    <t>West London Training Limited</t>
  </si>
  <si>
    <t>ITS423774</t>
  </si>
  <si>
    <t>581922013/14</t>
  </si>
  <si>
    <t>Voyage Group Limited</t>
  </si>
  <si>
    <t>ITS429236</t>
  </si>
  <si>
    <t>581952013/14</t>
  </si>
  <si>
    <t>BHS Limited</t>
  </si>
  <si>
    <t>ITS429237</t>
  </si>
  <si>
    <t>581992013/14</t>
  </si>
  <si>
    <t>Superdrug Stores PLC</t>
  </si>
  <si>
    <t>ITS411372</t>
  </si>
  <si>
    <t>582372013/14</t>
  </si>
  <si>
    <t>582602013/14</t>
  </si>
  <si>
    <t>ITS410648</t>
  </si>
  <si>
    <t>582732013/14</t>
  </si>
  <si>
    <t>582772013/14</t>
  </si>
  <si>
    <t>Steadfast Training Ltd</t>
  </si>
  <si>
    <t>ITS434054</t>
  </si>
  <si>
    <t>583802013/14</t>
  </si>
  <si>
    <t>583832013/14</t>
  </si>
  <si>
    <t>ITS423836</t>
  </si>
  <si>
    <t>583852013/14</t>
  </si>
  <si>
    <t>ITS429102</t>
  </si>
  <si>
    <t>584002013/14</t>
  </si>
  <si>
    <t>North Liverpool Regeneration Company Ltd</t>
  </si>
  <si>
    <t>ITS404560</t>
  </si>
  <si>
    <t>584442013/14</t>
  </si>
  <si>
    <t>584612013/14</t>
  </si>
  <si>
    <t>Manchester International College</t>
  </si>
  <si>
    <t>ITS446610</t>
  </si>
  <si>
    <t>584682013/14</t>
  </si>
  <si>
    <t>ITS434043</t>
  </si>
  <si>
    <t>584692013/14</t>
  </si>
  <si>
    <t>BSS</t>
  </si>
  <si>
    <t>ITS422636</t>
  </si>
  <si>
    <t>584722013/14</t>
  </si>
  <si>
    <t>Inspire 2 Independence (I2I) Ltd</t>
  </si>
  <si>
    <t>ITS429265</t>
  </si>
  <si>
    <t>585042013/14</t>
  </si>
  <si>
    <t>ITS444791</t>
  </si>
  <si>
    <t>585132013/14</t>
  </si>
  <si>
    <t>Prevista Ltd</t>
  </si>
  <si>
    <t>ITS429041</t>
  </si>
  <si>
    <t>585182013/14</t>
  </si>
  <si>
    <t>Liverpool Chamber Training Ltd</t>
  </si>
  <si>
    <t>ITS429112</t>
  </si>
  <si>
    <t>585192013/14</t>
  </si>
  <si>
    <t>585632013/14</t>
  </si>
  <si>
    <t>585872013/14</t>
  </si>
  <si>
    <t>587252013/14</t>
  </si>
  <si>
    <t>Skills UK Ltd</t>
  </si>
  <si>
    <t>ITS423813</t>
  </si>
  <si>
    <t>587292013/14</t>
  </si>
  <si>
    <t>London Skills &amp; Development Network Limited</t>
  </si>
  <si>
    <t>ITS429137</t>
  </si>
  <si>
    <t>587662013/14</t>
  </si>
  <si>
    <t>587812013/14</t>
  </si>
  <si>
    <t>ITS410128</t>
  </si>
  <si>
    <t>587912013/14</t>
  </si>
  <si>
    <t>Vector Aerospace International Limited</t>
  </si>
  <si>
    <t>ITS434061</t>
  </si>
  <si>
    <t>588062013/14</t>
  </si>
  <si>
    <t>The Military Preparation College</t>
  </si>
  <si>
    <t>ITS434058</t>
  </si>
  <si>
    <t>588502013/14</t>
  </si>
  <si>
    <t>Business Impact UK Limited</t>
  </si>
  <si>
    <t>ITS429267</t>
  </si>
  <si>
    <t>588512013/14</t>
  </si>
  <si>
    <t>London Skills Academy</t>
  </si>
  <si>
    <t>ITS429113</t>
  </si>
  <si>
    <t>588642013/14</t>
  </si>
  <si>
    <t>CfBT</t>
  </si>
  <si>
    <t>ITS422622</t>
  </si>
  <si>
    <t>589292013/14</t>
  </si>
  <si>
    <t>ITS434046</t>
  </si>
  <si>
    <t>590172013/14</t>
  </si>
  <si>
    <t>Cheshire East Council</t>
  </si>
  <si>
    <t>ITS434067</t>
  </si>
  <si>
    <t>590422013/14</t>
  </si>
  <si>
    <t>ITS429777</t>
  </si>
  <si>
    <t>590652013/14</t>
  </si>
  <si>
    <t>Kentucky Fried Chicken</t>
  </si>
  <si>
    <t>ITS429093</t>
  </si>
  <si>
    <t>590742013/14</t>
  </si>
  <si>
    <t>Housing &amp; Care 21</t>
  </si>
  <si>
    <t>ITS424466</t>
  </si>
  <si>
    <t>590752013/14</t>
  </si>
  <si>
    <t>ITS424465</t>
  </si>
  <si>
    <t>590762013/14</t>
  </si>
  <si>
    <t>Tribal</t>
  </si>
  <si>
    <t>ITS422635</t>
  </si>
  <si>
    <t>590792013/14</t>
  </si>
  <si>
    <t>Consortium of Vocational and Educational Trainers Limited</t>
  </si>
  <si>
    <t>ITS423822</t>
  </si>
  <si>
    <t>590802013/14</t>
  </si>
  <si>
    <t>Enlightenment Partnership Limited</t>
  </si>
  <si>
    <t>ITS429229</t>
  </si>
  <si>
    <t>590822013/14</t>
  </si>
  <si>
    <t>Apprenticeships &amp; Training Services Consortium Limited</t>
  </si>
  <si>
    <t>ITS423829</t>
  </si>
  <si>
    <t>590832013/14</t>
  </si>
  <si>
    <t>Consortia Training Limited</t>
  </si>
  <si>
    <t>ITS423838</t>
  </si>
  <si>
    <t>590942013/14</t>
  </si>
  <si>
    <t>ESG (Skills) Limited</t>
  </si>
  <si>
    <t>ITS423830</t>
  </si>
  <si>
    <t>591062013/14</t>
  </si>
  <si>
    <t>Intercontinental Hotels Group Services Company</t>
  </si>
  <si>
    <t>ITS423729</t>
  </si>
  <si>
    <t>591082013/14</t>
  </si>
  <si>
    <t>ITS423727</t>
  </si>
  <si>
    <t>591092013/14</t>
  </si>
  <si>
    <t>591222013/14</t>
  </si>
  <si>
    <t>ITS423832</t>
  </si>
  <si>
    <t>591242013/14</t>
  </si>
  <si>
    <t>ITS423816</t>
  </si>
  <si>
    <t>591262013/14</t>
  </si>
  <si>
    <t>ITS429007</t>
  </si>
  <si>
    <t>591292013/14</t>
  </si>
  <si>
    <t>ITS423817</t>
  </si>
  <si>
    <t>591412013/14</t>
  </si>
  <si>
    <t>Serco Listening</t>
  </si>
  <si>
    <t>ITS422637</t>
  </si>
  <si>
    <t>591722013/14</t>
  </si>
  <si>
    <t>SYSCO BUSINESS SKILLS ACADEMY LIMITED</t>
  </si>
  <si>
    <t>ITS433553</t>
  </si>
  <si>
    <t>591992013/14</t>
  </si>
  <si>
    <t>Prospects Services</t>
  </si>
  <si>
    <t>ITS424463</t>
  </si>
  <si>
    <t>592172013/14</t>
  </si>
  <si>
    <t>Clarkson Evans Training Limited</t>
  </si>
  <si>
    <t>ITS423751</t>
  </si>
  <si>
    <t>592272013/14</t>
  </si>
  <si>
    <t>Gordon Franks Training Limited</t>
  </si>
  <si>
    <t>ITS429130</t>
  </si>
  <si>
    <t>1304072013/14</t>
  </si>
  <si>
    <t>ITS429164</t>
  </si>
  <si>
    <t>1304082013/14</t>
  </si>
  <si>
    <t>ITS429160</t>
  </si>
  <si>
    <t>1304102013/14</t>
  </si>
  <si>
    <t>ITS423347</t>
  </si>
  <si>
    <t>1304152013/14</t>
  </si>
  <si>
    <t>ITS420390</t>
  </si>
  <si>
    <t>1304182013/14</t>
  </si>
  <si>
    <t>Tower Hamlets College</t>
  </si>
  <si>
    <t>ITS423349</t>
  </si>
  <si>
    <t>1304192013/14</t>
  </si>
  <si>
    <t>Workers' Educational Association</t>
  </si>
  <si>
    <t>ITS423428</t>
  </si>
  <si>
    <t>1304222013/14</t>
  </si>
  <si>
    <t>ITS423374</t>
  </si>
  <si>
    <t>1304282013/14</t>
  </si>
  <si>
    <t>Bexley College</t>
  </si>
  <si>
    <t>ITS429288</t>
  </si>
  <si>
    <t>1304292013/14</t>
  </si>
  <si>
    <t>ITS434086</t>
  </si>
  <si>
    <t>1304322013/14</t>
  </si>
  <si>
    <t>Croydon College</t>
  </si>
  <si>
    <t>ITS429245</t>
  </si>
  <si>
    <t>1304332013/14</t>
  </si>
  <si>
    <t>Coulsdon Sixth Form College</t>
  </si>
  <si>
    <t>ITS421038</t>
  </si>
  <si>
    <t>1304342013/14</t>
  </si>
  <si>
    <t>John Ruskin College</t>
  </si>
  <si>
    <t>ITS423375</t>
  </si>
  <si>
    <t>1304392013/14</t>
  </si>
  <si>
    <t>The College of Haringey, Enfield and North East London</t>
  </si>
  <si>
    <t>ITS429171</t>
  </si>
  <si>
    <t>1304402013/14</t>
  </si>
  <si>
    <t>ITS429170</t>
  </si>
  <si>
    <t>1304452013/14</t>
  </si>
  <si>
    <t>1304472013/14</t>
  </si>
  <si>
    <t>West Thames College</t>
  </si>
  <si>
    <t>ITS429174</t>
  </si>
  <si>
    <t>1304532013/14</t>
  </si>
  <si>
    <t>ITS434082</t>
  </si>
  <si>
    <t>1304542013/14</t>
  </si>
  <si>
    <t>ITS429246</t>
  </si>
  <si>
    <t>1304552013/14</t>
  </si>
  <si>
    <t>Carshalton College</t>
  </si>
  <si>
    <t>ITS434079</t>
  </si>
  <si>
    <t>1304592013/14</t>
  </si>
  <si>
    <t>1304672013/14</t>
  </si>
  <si>
    <t>Fircroft College of Adult Education</t>
  </si>
  <si>
    <t>ITS434066</t>
  </si>
  <si>
    <t>1304692013/14</t>
  </si>
  <si>
    <t>1304722013/14</t>
  </si>
  <si>
    <t>1304732013/14</t>
  </si>
  <si>
    <t>ITS423151</t>
  </si>
  <si>
    <t>1304742013/14</t>
  </si>
  <si>
    <t>ITS423397</t>
  </si>
  <si>
    <t>1304792013/14</t>
  </si>
  <si>
    <t>Sandwell College</t>
  </si>
  <si>
    <t>ITS434083</t>
  </si>
  <si>
    <t>1304822013/14</t>
  </si>
  <si>
    <t>The Sixth Form College, Solihull</t>
  </si>
  <si>
    <t>ITS423376</t>
  </si>
  <si>
    <t>1304872013/14</t>
  </si>
  <si>
    <t>ITS422207</t>
  </si>
  <si>
    <t>1304882013/14</t>
  </si>
  <si>
    <t>St Helens College</t>
  </si>
  <si>
    <t>ITS429169</t>
  </si>
  <si>
    <t>1305122013/14</t>
  </si>
  <si>
    <t>ITS427743</t>
  </si>
  <si>
    <t>1305142013/14</t>
  </si>
  <si>
    <t>1305152013/14</t>
  </si>
  <si>
    <t>1305252013/14</t>
  </si>
  <si>
    <t>Northern College for Residential Adult Education Limited</t>
  </si>
  <si>
    <t>ITS411064</t>
  </si>
  <si>
    <t>1305292013/14</t>
  </si>
  <si>
    <t>Dearne Valley College</t>
  </si>
  <si>
    <t>ITS429159</t>
  </si>
  <si>
    <t>1305302013/14</t>
  </si>
  <si>
    <t>Thomas Rotherham College</t>
  </si>
  <si>
    <t>ITS429254</t>
  </si>
  <si>
    <t>1305352013/14</t>
  </si>
  <si>
    <t>Calderdale College</t>
  </si>
  <si>
    <t>ITS429155</t>
  </si>
  <si>
    <t>1305422013/14</t>
  </si>
  <si>
    <t>Leeds College of Building</t>
  </si>
  <si>
    <t>ITS429281</t>
  </si>
  <si>
    <t>1305492013/14</t>
  </si>
  <si>
    <t>Wakefield College</t>
  </si>
  <si>
    <t>ITS429172</t>
  </si>
  <si>
    <t>1305502013/14</t>
  </si>
  <si>
    <t>New College Pontefract</t>
  </si>
  <si>
    <t>ITS423377</t>
  </si>
  <si>
    <t>1305512013/14</t>
  </si>
  <si>
    <t>ITS429163</t>
  </si>
  <si>
    <t>1305592013/14</t>
  </si>
  <si>
    <t>Norton Radstock College</t>
  </si>
  <si>
    <t>Bath and North East Somerset</t>
  </si>
  <si>
    <t>ITS429282</t>
  </si>
  <si>
    <t>1305642013/14</t>
  </si>
  <si>
    <t>Weston College</t>
  </si>
  <si>
    <t>North Somerset</t>
  </si>
  <si>
    <t>ITS423351</t>
  </si>
  <si>
    <t>1305672013/14</t>
  </si>
  <si>
    <t>Hartlepool College of Further Education</t>
  </si>
  <si>
    <t>ITS429289</t>
  </si>
  <si>
    <t>1305732013/14</t>
  </si>
  <si>
    <t>ITS429283</t>
  </si>
  <si>
    <t>1305752013/14</t>
  </si>
  <si>
    <t>ITS423378</t>
  </si>
  <si>
    <t>1305762013/14</t>
  </si>
  <si>
    <t>Stockton Riverside College</t>
  </si>
  <si>
    <t>ITS429247</t>
  </si>
  <si>
    <t>1305772013/14</t>
  </si>
  <si>
    <t>Stockton Sixth Form College</t>
  </si>
  <si>
    <t>ITS429255</t>
  </si>
  <si>
    <t>1305802013/14</t>
  </si>
  <si>
    <t>ITS423379</t>
  </si>
  <si>
    <t>1305812013/14</t>
  </si>
  <si>
    <t>Wyke Sixth Form College</t>
  </si>
  <si>
    <t>ITS423380</t>
  </si>
  <si>
    <t>1305842013/14</t>
  </si>
  <si>
    <t>1305852013/14</t>
  </si>
  <si>
    <t>Grimsby Institute of Further and Higher Education</t>
  </si>
  <si>
    <t>ITS423352</t>
  </si>
  <si>
    <t>1305872013/14</t>
  </si>
  <si>
    <t>North Lindsey College</t>
  </si>
  <si>
    <t>ITS434081</t>
  </si>
  <si>
    <t>1305882013/14</t>
  </si>
  <si>
    <t>John Leggott Sixth Form College</t>
  </si>
  <si>
    <t>ITS429291</t>
  </si>
  <si>
    <t>1305942013/14</t>
  </si>
  <si>
    <t>York College</t>
  </si>
  <si>
    <t>ITS423353</t>
  </si>
  <si>
    <t>1305972013/14</t>
  </si>
  <si>
    <t>Bedford College</t>
  </si>
  <si>
    <t>ITS429153</t>
  </si>
  <si>
    <t>1305982013/14</t>
  </si>
  <si>
    <t>ITS423354</t>
  </si>
  <si>
    <t>1306032013/14</t>
  </si>
  <si>
    <t>Bracknell and Wokingham College</t>
  </si>
  <si>
    <t>ITS423355</t>
  </si>
  <si>
    <t>1306062013/14</t>
  </si>
  <si>
    <t>ITS423371</t>
  </si>
  <si>
    <t>1306092013/14</t>
  </si>
  <si>
    <t>ITS429166</t>
  </si>
  <si>
    <t>1306162013/14</t>
  </si>
  <si>
    <t>1306182013/14</t>
  </si>
  <si>
    <t>ITS429173</t>
  </si>
  <si>
    <t>1306372013/14</t>
  </si>
  <si>
    <t>ITS423381</t>
  </si>
  <si>
    <t>1306382013/14</t>
  </si>
  <si>
    <t>Chesterfield College</t>
  </si>
  <si>
    <t>ITS423356</t>
  </si>
  <si>
    <t>1306452013/14</t>
  </si>
  <si>
    <t>Exeter College</t>
  </si>
  <si>
    <t>ITS429162</t>
  </si>
  <si>
    <t>1306652013/14</t>
  </si>
  <si>
    <t>Sussex Coast College Hastings</t>
  </si>
  <si>
    <t>ITS429284</t>
  </si>
  <si>
    <t>1306722013/14</t>
  </si>
  <si>
    <t>ITS423357</t>
  </si>
  <si>
    <t>1306742013/14</t>
  </si>
  <si>
    <t>ITS429158</t>
  </si>
  <si>
    <t>1306792013/14</t>
  </si>
  <si>
    <t>ITS429156</t>
  </si>
  <si>
    <t>1306822013/14</t>
  </si>
  <si>
    <t>ITS423382</t>
  </si>
  <si>
    <t>1306982013/14</t>
  </si>
  <si>
    <t>Sparsholt College Hampshire</t>
  </si>
  <si>
    <t>ITS429182</t>
  </si>
  <si>
    <t>1306992013/14</t>
  </si>
  <si>
    <t>ITS429256</t>
  </si>
  <si>
    <t>1307042013/14</t>
  </si>
  <si>
    <t>1307052013/14</t>
  </si>
  <si>
    <t>ITS429292</t>
  </si>
  <si>
    <t>1307072013/14</t>
  </si>
  <si>
    <t>Richard Taunton Sixth Form College</t>
  </si>
  <si>
    <t>ITS423384</t>
  </si>
  <si>
    <t>1307092013/14</t>
  </si>
  <si>
    <t>South Worcestershire College</t>
  </si>
  <si>
    <t>ITS411685</t>
  </si>
  <si>
    <t>1307112013/14</t>
  </si>
  <si>
    <t>Kidderminster College</t>
  </si>
  <si>
    <t>ITS423358</t>
  </si>
  <si>
    <t>1307122013/14</t>
  </si>
  <si>
    <t>Worcester College of Technology</t>
  </si>
  <si>
    <t>ITS434091</t>
  </si>
  <si>
    <t>1307142013/14</t>
  </si>
  <si>
    <t>Hereford College of Arts</t>
  </si>
  <si>
    <t>ITS423372</t>
  </si>
  <si>
    <t>1307252013/14</t>
  </si>
  <si>
    <t>NORTH KENT COLLEGE</t>
  </si>
  <si>
    <t>ITS429167</t>
  </si>
  <si>
    <t>1307272013/14</t>
  </si>
  <si>
    <t>West Kent and Ashford College</t>
  </si>
  <si>
    <t>ITS428116</t>
  </si>
  <si>
    <t>1307302013/14</t>
  </si>
  <si>
    <t>ITS423359</t>
  </si>
  <si>
    <t>1307392013/14</t>
  </si>
  <si>
    <t>Blackpool and the Fylde College</t>
  </si>
  <si>
    <t>Blackpool</t>
  </si>
  <si>
    <t>ITS423360</t>
  </si>
  <si>
    <t>1307402013/14</t>
  </si>
  <si>
    <t>1307462013/14</t>
  </si>
  <si>
    <t>St Mary's College</t>
  </si>
  <si>
    <t>ITS423385</t>
  </si>
  <si>
    <t>1307472013/14</t>
  </si>
  <si>
    <t>Stephenson College</t>
  </si>
  <si>
    <t>ITS423362</t>
  </si>
  <si>
    <t>1307552013/14</t>
  </si>
  <si>
    <t>1307612013/14</t>
  </si>
  <si>
    <t>Boston College</t>
  </si>
  <si>
    <t>ITS429285</t>
  </si>
  <si>
    <t>1307652013/14</t>
  </si>
  <si>
    <t>Great Yarmouth College</t>
  </si>
  <si>
    <t>ITS423363</t>
  </si>
  <si>
    <t>1307672013/14</t>
  </si>
  <si>
    <t>1307762013/14</t>
  </si>
  <si>
    <t>ITS429286</t>
  </si>
  <si>
    <t>1307932013/14</t>
  </si>
  <si>
    <t>Abingdon and Witney College</t>
  </si>
  <si>
    <t>ITS429152</t>
  </si>
  <si>
    <t>1307982013/14</t>
  </si>
  <si>
    <t>Shrewsbury College of Arts and Technology</t>
  </si>
  <si>
    <t>ITS434084</t>
  </si>
  <si>
    <t>1308002013/14</t>
  </si>
  <si>
    <t>Shrewsbury Sixth Form College</t>
  </si>
  <si>
    <t>ITS423388</t>
  </si>
  <si>
    <t>1308122013/14</t>
  </si>
  <si>
    <t>Newcastle-under-Lyme College</t>
  </si>
  <si>
    <t>1308152013/14</t>
  </si>
  <si>
    <t>1308172013/14</t>
  </si>
  <si>
    <t>ITS429257</t>
  </si>
  <si>
    <t>1308202013/14</t>
  </si>
  <si>
    <t>ITS434085</t>
  </si>
  <si>
    <t>1308252013/14</t>
  </si>
  <si>
    <t>Brooklands College</t>
  </si>
  <si>
    <t>ITS423366</t>
  </si>
  <si>
    <t>1308372013/14</t>
  </si>
  <si>
    <t>ITS423367</t>
  </si>
  <si>
    <t>1308402013/14</t>
  </si>
  <si>
    <t>ITS423390</t>
  </si>
  <si>
    <t>1308422013/14</t>
  </si>
  <si>
    <t>Northbrook College, Sussex</t>
  </si>
  <si>
    <t>ITS423368</t>
  </si>
  <si>
    <t>1308432013/14</t>
  </si>
  <si>
    <t>Chichester College</t>
  </si>
  <si>
    <t>ITS429157</t>
  </si>
  <si>
    <t>1310942013/14</t>
  </si>
  <si>
    <t>ITS423149</t>
  </si>
  <si>
    <t>1310952013/14</t>
  </si>
  <si>
    <t>ITS429168</t>
  </si>
  <si>
    <t>1318572013/14</t>
  </si>
  <si>
    <t>Condover College Limited</t>
  </si>
  <si>
    <t>ITS429252</t>
  </si>
  <si>
    <t>1318592013/14</t>
  </si>
  <si>
    <t>East Durham College</t>
  </si>
  <si>
    <t>ITS429161</t>
  </si>
  <si>
    <t>1318672013/14</t>
  </si>
  <si>
    <t>Bolton Sixth Form College</t>
  </si>
  <si>
    <t>ITS423391</t>
  </si>
  <si>
    <t>1318882013/14</t>
  </si>
  <si>
    <t>1318932013/14</t>
  </si>
  <si>
    <t>Homefield College</t>
  </si>
  <si>
    <t>ITS423398</t>
  </si>
  <si>
    <t>1319002013/14</t>
  </si>
  <si>
    <t>Landmarks</t>
  </si>
  <si>
    <t>ITS429279</t>
  </si>
  <si>
    <t>1319212013/14</t>
  </si>
  <si>
    <t>ITS410626</t>
  </si>
  <si>
    <t>1319232013/14</t>
  </si>
  <si>
    <t>Mount Camphill Community</t>
  </si>
  <si>
    <t>ITS429193</t>
  </si>
  <si>
    <t>1319352013/14</t>
  </si>
  <si>
    <t>Arden College</t>
  </si>
  <si>
    <t>ITS430266</t>
  </si>
  <si>
    <t>1319482013/14</t>
  </si>
  <si>
    <t>Orchard Hill College of Further Education</t>
  </si>
  <si>
    <t>ITS423399</t>
  </si>
  <si>
    <t>1319582013/14</t>
  </si>
  <si>
    <t>Pennine Camphill Community</t>
  </si>
  <si>
    <t>ITS434076</t>
  </si>
  <si>
    <t>1319592013/14</t>
  </si>
  <si>
    <t>Portland College</t>
  </si>
  <si>
    <t>ITS429097</t>
  </si>
  <si>
    <t>1319682013/14</t>
  </si>
  <si>
    <t>ITS429194</t>
  </si>
  <si>
    <t>1319902013/14</t>
  </si>
  <si>
    <t>RNIB College Loughborough</t>
  </si>
  <si>
    <t>ITS423402</t>
  </si>
  <si>
    <t>1320012013/14</t>
  </si>
  <si>
    <t>Exeter Royal Academy for Deaf Education</t>
  </si>
  <si>
    <t>ITS434075</t>
  </si>
  <si>
    <t>1320112013/14</t>
  </si>
  <si>
    <t>1320152013/14</t>
  </si>
  <si>
    <t>ITS434077</t>
  </si>
  <si>
    <t>1320212013/14</t>
  </si>
  <si>
    <t>ITS429195</t>
  </si>
  <si>
    <t>1320422013/14</t>
  </si>
  <si>
    <t>ITS423403</t>
  </si>
  <si>
    <t>1327792013/14</t>
  </si>
  <si>
    <t>ITS423369</t>
  </si>
  <si>
    <t>1330362013/14</t>
  </si>
  <si>
    <t>ITS443549</t>
  </si>
  <si>
    <t>1330532013/14</t>
  </si>
  <si>
    <t>Hillcroft College</t>
  </si>
  <si>
    <t>ITS420901</t>
  </si>
  <si>
    <t>1331082013/14</t>
  </si>
  <si>
    <t>Royal National College for the Blind</t>
  </si>
  <si>
    <t>ITS423404</t>
  </si>
  <si>
    <t>1334352013/14</t>
  </si>
  <si>
    <t>ITS429249</t>
  </si>
  <si>
    <t>1335852013/14</t>
  </si>
  <si>
    <t>ITS434080</t>
  </si>
  <si>
    <t>1337942013/14</t>
  </si>
  <si>
    <t>University of Bolton</t>
  </si>
  <si>
    <t>ITS429185</t>
  </si>
  <si>
    <t>1338042013/14</t>
  </si>
  <si>
    <t>Writtle College</t>
  </si>
  <si>
    <t>ITS429189</t>
  </si>
  <si>
    <t>1338082013/14</t>
  </si>
  <si>
    <t>Coventry University</t>
  </si>
  <si>
    <t>ITS429183</t>
  </si>
  <si>
    <t>1338112013/14</t>
  </si>
  <si>
    <t>1338332013/14</t>
  </si>
  <si>
    <t>De Montfort University</t>
  </si>
  <si>
    <t>ITS408444</t>
  </si>
  <si>
    <t>1338362013/14</t>
  </si>
  <si>
    <t>University of Lincoln</t>
  </si>
  <si>
    <t>ITS429187</t>
  </si>
  <si>
    <t>1338552013/14</t>
  </si>
  <si>
    <t>The Nottingham Trent University</t>
  </si>
  <si>
    <t>ITS429250</t>
  </si>
  <si>
    <t>FE in HE - Requires improvement</t>
  </si>
  <si>
    <t>1338642013/14</t>
  </si>
  <si>
    <t>Oxford Brookes University</t>
  </si>
  <si>
    <t>ITS399161</t>
  </si>
  <si>
    <t>1338812013/14</t>
  </si>
  <si>
    <t>University of Sunderland</t>
  </si>
  <si>
    <t>ITS429188</t>
  </si>
  <si>
    <t>1339012013/14</t>
  </si>
  <si>
    <t>University of West London</t>
  </si>
  <si>
    <t>ITS420015</t>
  </si>
  <si>
    <t>1339912013/14</t>
  </si>
  <si>
    <t>ITS429293</t>
  </si>
  <si>
    <t>1341432013/14</t>
  </si>
  <si>
    <t>Bridge College</t>
  </si>
  <si>
    <t>ITS423405</t>
  </si>
  <si>
    <t>1341532013/14</t>
  </si>
  <si>
    <t>Activate Learning</t>
  </si>
  <si>
    <t>ITS424324</t>
  </si>
  <si>
    <t>1349162013/14</t>
  </si>
  <si>
    <t>ITS434088</t>
  </si>
  <si>
    <t>1355242013/14</t>
  </si>
  <si>
    <t xml:space="preserve">The Manchester College </t>
  </si>
  <si>
    <t>ITS409444</t>
  </si>
  <si>
    <t>1362552013/14</t>
  </si>
  <si>
    <t>ITS429176</t>
  </si>
  <si>
    <t>1382622013/14</t>
  </si>
  <si>
    <t xml:space="preserve"> City Gateway 14-19 Provision </t>
  </si>
  <si>
    <t>ITS443325</t>
  </si>
  <si>
    <t>1384032013/14</t>
  </si>
  <si>
    <t>London Academy of Excellence</t>
  </si>
  <si>
    <t>ITS430419</t>
  </si>
  <si>
    <t>1386702013/14</t>
  </si>
  <si>
    <t>Easton &amp; Otley College</t>
  </si>
  <si>
    <t>ITS423373</t>
  </si>
  <si>
    <t>1389662013/14</t>
  </si>
  <si>
    <t>16-19 Academy Converter</t>
  </si>
  <si>
    <t>ITS430418</t>
  </si>
  <si>
    <t>1393632013/14</t>
  </si>
  <si>
    <t>ITS430420</t>
  </si>
  <si>
    <t>1412412013/14</t>
  </si>
  <si>
    <t>Young Epilepsy (The National Centre for Young People with Epilepsy)</t>
  </si>
  <si>
    <t>ITS429197</t>
  </si>
  <si>
    <t>506562013/14</t>
  </si>
  <si>
    <t>500132012/13</t>
  </si>
  <si>
    <t>Dance and Drama College</t>
  </si>
  <si>
    <t>ITS409438</t>
  </si>
  <si>
    <t>2012/13</t>
  </si>
  <si>
    <t>500832012/13</t>
  </si>
  <si>
    <t>ITS408487</t>
  </si>
  <si>
    <t>500842012/13</t>
  </si>
  <si>
    <t>Age UK Trading CIC</t>
  </si>
  <si>
    <t>ITS408488</t>
  </si>
  <si>
    <t>500922012/13</t>
  </si>
  <si>
    <t>ITS399122</t>
  </si>
  <si>
    <t>501032012/13</t>
  </si>
  <si>
    <t>501122012/13</t>
  </si>
  <si>
    <t>ITS408461</t>
  </si>
  <si>
    <t>501242012/13</t>
  </si>
  <si>
    <t>ITS410147</t>
  </si>
  <si>
    <t>501382012/13</t>
  </si>
  <si>
    <t>ITS408498</t>
  </si>
  <si>
    <t>501392012/13</t>
  </si>
  <si>
    <t>ITS406788</t>
  </si>
  <si>
    <t>501522012/13</t>
  </si>
  <si>
    <t>ITS408532</t>
  </si>
  <si>
    <t>501652012/13</t>
  </si>
  <si>
    <t>501692012/13</t>
  </si>
  <si>
    <t>501702012/13</t>
  </si>
  <si>
    <t>ITS408503</t>
  </si>
  <si>
    <t>501742012/13</t>
  </si>
  <si>
    <t>NETA Training Trust</t>
  </si>
  <si>
    <t>ITS408505</t>
  </si>
  <si>
    <t>501922012/13</t>
  </si>
  <si>
    <t>ITS410652</t>
  </si>
  <si>
    <t>502102012/13</t>
  </si>
  <si>
    <t>Working Links (Employment) Limited</t>
  </si>
  <si>
    <t>ITS399091</t>
  </si>
  <si>
    <t>502282012/13</t>
  </si>
  <si>
    <t>Myrrh Limited</t>
  </si>
  <si>
    <t>ITS410123</t>
  </si>
  <si>
    <t>502292012/13</t>
  </si>
  <si>
    <t>ITS408465</t>
  </si>
  <si>
    <t>502342012/13</t>
  </si>
  <si>
    <t>ITS408466</t>
  </si>
  <si>
    <t>502432012/13</t>
  </si>
  <si>
    <t>ITS399132</t>
  </si>
  <si>
    <t>502622012/13</t>
  </si>
  <si>
    <t>ITS410699</t>
  </si>
  <si>
    <t>503042012/13</t>
  </si>
  <si>
    <t>ITS410640</t>
  </si>
  <si>
    <t>503052012/13</t>
  </si>
  <si>
    <t>ITS408523</t>
  </si>
  <si>
    <t>503132012/13</t>
  </si>
  <si>
    <t>ITS411227</t>
  </si>
  <si>
    <t>503152012/13</t>
  </si>
  <si>
    <t>503422012/13</t>
  </si>
  <si>
    <t>Acton Training Centre Limited</t>
  </si>
  <si>
    <t>ITS408518</t>
  </si>
  <si>
    <t>503492012/13</t>
  </si>
  <si>
    <t>ITS408460</t>
  </si>
  <si>
    <t>503872012/13</t>
  </si>
  <si>
    <t>Alliance Learning</t>
  </si>
  <si>
    <t>ITS408489</t>
  </si>
  <si>
    <t>505242012/13</t>
  </si>
  <si>
    <t>Arthur Rank Training Unit</t>
  </si>
  <si>
    <t>ITS406805</t>
  </si>
  <si>
    <t>505822012/13</t>
  </si>
  <si>
    <t>ITS408491</t>
  </si>
  <si>
    <t>505852012/13</t>
  </si>
  <si>
    <t>ITS408492</t>
  </si>
  <si>
    <t>506092012/13</t>
  </si>
  <si>
    <t>506212012/13</t>
  </si>
  <si>
    <t>Basingstoke ITEC</t>
  </si>
  <si>
    <t>ITS404581</t>
  </si>
  <si>
    <t>506382012/13</t>
  </si>
  <si>
    <t>Bedford Training Group Limited</t>
  </si>
  <si>
    <t>ITS408525</t>
  </si>
  <si>
    <t>507132012/13</t>
  </si>
  <si>
    <t>ITS399096</t>
  </si>
  <si>
    <t>507372012/13</t>
  </si>
  <si>
    <t>BLACKPOOL UNITARY AUTHORITY</t>
  </si>
  <si>
    <t>ITS404218</t>
  </si>
  <si>
    <t>507432012/13</t>
  </si>
  <si>
    <t>507982012/13</t>
  </si>
  <si>
    <t>ITS408817</t>
  </si>
  <si>
    <t>508572012/13</t>
  </si>
  <si>
    <t>ITS408526</t>
  </si>
  <si>
    <t>509332012/13</t>
  </si>
  <si>
    <t>Business Training Enterprise Ltd</t>
  </si>
  <si>
    <t>ITS407135</t>
  </si>
  <si>
    <t>509362012/13</t>
  </si>
  <si>
    <t>509922012/13</t>
  </si>
  <si>
    <t>ITS408519</t>
  </si>
  <si>
    <t>510252012/13</t>
  </si>
  <si>
    <t>ITS408490</t>
  </si>
  <si>
    <t>510302012/13</t>
  </si>
  <si>
    <t>Babcock</t>
  </si>
  <si>
    <t>ITS420094</t>
  </si>
  <si>
    <t>510362012/13</t>
  </si>
  <si>
    <t>510712012/13</t>
  </si>
  <si>
    <t>Central Training UK Limited</t>
  </si>
  <si>
    <t>ITS399074</t>
  </si>
  <si>
    <t>510902012/13</t>
  </si>
  <si>
    <t>ITS422425</t>
  </si>
  <si>
    <t>510972012/13</t>
  </si>
  <si>
    <t>ITS408406</t>
  </si>
  <si>
    <t>511042012/13</t>
  </si>
  <si>
    <t>ITS404575</t>
  </si>
  <si>
    <t>511372012/13</t>
  </si>
  <si>
    <t>Surrey Hills Onward Learning</t>
  </si>
  <si>
    <t>ITS399145</t>
  </si>
  <si>
    <t>511422012/13</t>
  </si>
  <si>
    <t>ITS408527</t>
  </si>
  <si>
    <t>511702012/13</t>
  </si>
  <si>
    <t>National Construction College</t>
  </si>
  <si>
    <t>ITS388432</t>
  </si>
  <si>
    <t>512242012/13</t>
  </si>
  <si>
    <t>ITS406785</t>
  </si>
  <si>
    <t>513492012/13</t>
  </si>
  <si>
    <t>ITS410630</t>
  </si>
  <si>
    <t>514352012/13</t>
  </si>
  <si>
    <t>ITS408509</t>
  </si>
  <si>
    <t>515102012/13</t>
  </si>
  <si>
    <t>Defence Equipment &amp; Support, Defence Munitions (DM) Gosport</t>
  </si>
  <si>
    <t>ITS404561</t>
  </si>
  <si>
    <t>515362012/13</t>
  </si>
  <si>
    <t>DCET Training</t>
  </si>
  <si>
    <t>ITS407166</t>
  </si>
  <si>
    <t>515402012/13</t>
  </si>
  <si>
    <t>Devon County Council Adult and Community Learning</t>
  </si>
  <si>
    <t>ITS410631</t>
  </si>
  <si>
    <t>515722012/13</t>
  </si>
  <si>
    <t>ITS404567</t>
  </si>
  <si>
    <t>515782012/13</t>
  </si>
  <si>
    <t>ITS399147</t>
  </si>
  <si>
    <t>516232012/13</t>
  </si>
  <si>
    <t>E.Quality Training Limited</t>
  </si>
  <si>
    <t>ITS408483</t>
  </si>
  <si>
    <t>516272012/13</t>
  </si>
  <si>
    <t>EAGIT Ltd.</t>
  </si>
  <si>
    <t>ITS410682</t>
  </si>
  <si>
    <t>516532012/13</t>
  </si>
  <si>
    <t>ITS399155</t>
  </si>
  <si>
    <t>516862012/13</t>
  </si>
  <si>
    <t>ITS406802</t>
  </si>
  <si>
    <t>516872012/13</t>
  </si>
  <si>
    <t>ITS408530</t>
  </si>
  <si>
    <t>518002012/13</t>
  </si>
  <si>
    <t>ITS408494</t>
  </si>
  <si>
    <t>519092012/13</t>
  </si>
  <si>
    <t>ITS399126</t>
  </si>
  <si>
    <t>520042012/13</t>
  </si>
  <si>
    <t>ITS408496</t>
  </si>
  <si>
    <t>521042012/13</t>
  </si>
  <si>
    <t>Halton Borough Council</t>
  </si>
  <si>
    <t>ITS410632</t>
  </si>
  <si>
    <t>521502012/13</t>
  </si>
  <si>
    <t>ITS406779</t>
  </si>
  <si>
    <t>521572012/13</t>
  </si>
  <si>
    <t>ITS387977</t>
  </si>
  <si>
    <t>521652012/13</t>
  </si>
  <si>
    <t>Heathercroft Training Services Limited</t>
  </si>
  <si>
    <t>ITS385483</t>
  </si>
  <si>
    <t>522102012/13</t>
  </si>
  <si>
    <t>ITS408531</t>
  </si>
  <si>
    <t>523952012/13</t>
  </si>
  <si>
    <t>ITS408423</t>
  </si>
  <si>
    <t>524592012/13</t>
  </si>
  <si>
    <t>ITS420118</t>
  </si>
  <si>
    <t>524872012/13</t>
  </si>
  <si>
    <t>525292012/13</t>
  </si>
  <si>
    <t>Introtrain (ACE) Limited</t>
  </si>
  <si>
    <t>ITS408520</t>
  </si>
  <si>
    <t>525442012/13</t>
  </si>
  <si>
    <t>ITS399154</t>
  </si>
  <si>
    <t>525502012/13</t>
  </si>
  <si>
    <t>525632012/13</t>
  </si>
  <si>
    <t>525652012/13</t>
  </si>
  <si>
    <t>ITS Training Ltd</t>
  </si>
  <si>
    <t>ITS406806</t>
  </si>
  <si>
    <t>525852012/13</t>
  </si>
  <si>
    <t>ITS406812</t>
  </si>
  <si>
    <t>525982012/13</t>
  </si>
  <si>
    <t>ITS406909</t>
  </si>
  <si>
    <t>526022012/13</t>
  </si>
  <si>
    <t>Jigsaw Training Limited</t>
  </si>
  <si>
    <t>ITS408500</t>
  </si>
  <si>
    <t>526272012/13</t>
  </si>
  <si>
    <t>ITS410645</t>
  </si>
  <si>
    <t>527952012/13</t>
  </si>
  <si>
    <t>ITS410646</t>
  </si>
  <si>
    <t>528042012/13</t>
  </si>
  <si>
    <t>528432012/13</t>
  </si>
  <si>
    <t>ITS406804</t>
  </si>
  <si>
    <t>528592012/13</t>
  </si>
  <si>
    <t>ITS406787</t>
  </si>
  <si>
    <t>528832012/13</t>
  </si>
  <si>
    <t>ITS404215</t>
  </si>
  <si>
    <t>529242012/13</t>
  </si>
  <si>
    <t>529852012/13</t>
  </si>
  <si>
    <t>529982012/13</t>
  </si>
  <si>
    <t>ITS399151</t>
  </si>
  <si>
    <t>530252012/13</t>
  </si>
  <si>
    <t>ITS408412</t>
  </si>
  <si>
    <t>530422012/13</t>
  </si>
  <si>
    <t>ITS410125</t>
  </si>
  <si>
    <t>531002012/13</t>
  </si>
  <si>
    <t>531042012/13</t>
  </si>
  <si>
    <t>ITS410629</t>
  </si>
  <si>
    <t>531172012/13</t>
  </si>
  <si>
    <t>Royal Borough of Greenwich</t>
  </si>
  <si>
    <t>ITS410635</t>
  </si>
  <si>
    <t>531242012/13</t>
  </si>
  <si>
    <t>ITS410633</t>
  </si>
  <si>
    <t>531482012/13</t>
  </si>
  <si>
    <t>531602012/13</t>
  </si>
  <si>
    <t>The London College of Beauty Therapy Limited</t>
  </si>
  <si>
    <t>ITS410656</t>
  </si>
  <si>
    <t>532802012/13</t>
  </si>
  <si>
    <t>532952012/13</t>
  </si>
  <si>
    <t>ITS408469</t>
  </si>
  <si>
    <t>533882012/13</t>
  </si>
  <si>
    <t>Youngsave Company Limited</t>
  </si>
  <si>
    <t>ITS410686</t>
  </si>
  <si>
    <t>533922012/13</t>
  </si>
  <si>
    <t>ITS404573</t>
  </si>
  <si>
    <t>534072012/13</t>
  </si>
  <si>
    <t>ITS408502</t>
  </si>
  <si>
    <t>534182012/13</t>
  </si>
  <si>
    <t>MORE Training Limited</t>
  </si>
  <si>
    <t>ITS406793</t>
  </si>
  <si>
    <t>534292012/13</t>
  </si>
  <si>
    <t>ITS404562</t>
  </si>
  <si>
    <t>534772012/13</t>
  </si>
  <si>
    <t>Network Rail Infrastructure Limited</t>
  </si>
  <si>
    <t>ITS410638</t>
  </si>
  <si>
    <t>535082012/13</t>
  </si>
  <si>
    <t>535342012/13</t>
  </si>
  <si>
    <t>NITAL</t>
  </si>
  <si>
    <t>ITS399109</t>
  </si>
  <si>
    <t>535352012/13</t>
  </si>
  <si>
    <t>ITS408534</t>
  </si>
  <si>
    <t>535742012/13</t>
  </si>
  <si>
    <t>ITS406813</t>
  </si>
  <si>
    <t>535892012/13</t>
  </si>
  <si>
    <t>ITS408464</t>
  </si>
  <si>
    <t>536032012/13</t>
  </si>
  <si>
    <t>North Tyneside Metropolitan Borough Council</t>
  </si>
  <si>
    <t>ITS408506</t>
  </si>
  <si>
    <t>536112012/13</t>
  </si>
  <si>
    <t>ITS410687</t>
  </si>
  <si>
    <t>536152012/13</t>
  </si>
  <si>
    <t>ITS399110</t>
  </si>
  <si>
    <t>536742012/13</t>
  </si>
  <si>
    <t>ITS399152</t>
  </si>
  <si>
    <t>536932012/13</t>
  </si>
  <si>
    <t>ITS406792</t>
  </si>
  <si>
    <t>537492012/13</t>
  </si>
  <si>
    <t>ITS408507</t>
  </si>
  <si>
    <t>538082012/13</t>
  </si>
  <si>
    <t>Nottingham amd Nottinghamshire Futures</t>
  </si>
  <si>
    <t>ITS422648</t>
  </si>
  <si>
    <t>538632012/13</t>
  </si>
  <si>
    <t>Peter Pyne (Training School) Limited</t>
  </si>
  <si>
    <t>ITS406798</t>
  </si>
  <si>
    <t>538752012/13</t>
  </si>
  <si>
    <t>PGL Training (Plumbing) Limited</t>
  </si>
  <si>
    <t>ITS423825</t>
  </si>
  <si>
    <t>539482012/13</t>
  </si>
  <si>
    <t>ITS408536</t>
  </si>
  <si>
    <t>539822012/13</t>
  </si>
  <si>
    <t>ITS399104</t>
  </si>
  <si>
    <t>541552012/13</t>
  </si>
  <si>
    <t>ITS404559</t>
  </si>
  <si>
    <t>541582012/13</t>
  </si>
  <si>
    <t>ITS410691</t>
  </si>
  <si>
    <t>541702012/13</t>
  </si>
  <si>
    <t>Rolls-Royce - PLC</t>
  </si>
  <si>
    <t>ITS408537</t>
  </si>
  <si>
    <t>542152012/13</t>
  </si>
  <si>
    <t>ITS406777</t>
  </si>
  <si>
    <t>542322012/13</t>
  </si>
  <si>
    <t>ITS410689</t>
  </si>
  <si>
    <t>542372012/13</t>
  </si>
  <si>
    <t>Shildon and Darlington Training Limited</t>
  </si>
  <si>
    <t>ITS408540</t>
  </si>
  <si>
    <t>542452012/13</t>
  </si>
  <si>
    <t>ITS409409</t>
  </si>
  <si>
    <t>542492012/13</t>
  </si>
  <si>
    <t>ITS399130</t>
  </si>
  <si>
    <t>542522012/13</t>
  </si>
  <si>
    <t>Salford City Council</t>
  </si>
  <si>
    <t>ITS404217</t>
  </si>
  <si>
    <t>543332012/13</t>
  </si>
  <si>
    <t>ITS408539</t>
  </si>
  <si>
    <t>543492012/13</t>
  </si>
  <si>
    <t>ITS399149</t>
  </si>
  <si>
    <t>543642012/13</t>
  </si>
  <si>
    <t>Shire Training Workshops Limited</t>
  </si>
  <si>
    <t>ITS410693</t>
  </si>
  <si>
    <t>544142012/13</t>
  </si>
  <si>
    <t>ITS406782</t>
  </si>
  <si>
    <t>544342012/13</t>
  </si>
  <si>
    <t>Smart Training and Recruitment Limited</t>
  </si>
  <si>
    <t>ITS398455</t>
  </si>
  <si>
    <t>544722012/13</t>
  </si>
  <si>
    <t>Southbank Training Limited</t>
  </si>
  <si>
    <t>ITS393390</t>
  </si>
  <si>
    <t>544922012/13</t>
  </si>
  <si>
    <t>544952012/13</t>
  </si>
  <si>
    <t>ITS408538</t>
  </si>
  <si>
    <t>545012012/13</t>
  </si>
  <si>
    <t>545042012/13</t>
  </si>
  <si>
    <t>ITS410692</t>
  </si>
  <si>
    <t>545092012/13</t>
  </si>
  <si>
    <t>Southampton City Council</t>
  </si>
  <si>
    <t>ITS410636</t>
  </si>
  <si>
    <t>545102012/13</t>
  </si>
  <si>
    <t>545472012/13</t>
  </si>
  <si>
    <t>Springboard Bromley Trust</t>
  </si>
  <si>
    <t>ITS406783</t>
  </si>
  <si>
    <t>545492012/13</t>
  </si>
  <si>
    <t>Springboard Islington Trust</t>
  </si>
  <si>
    <t>ITS404565</t>
  </si>
  <si>
    <t>545622012/13</t>
  </si>
  <si>
    <t>ITS366034</t>
  </si>
  <si>
    <t>545842012/13</t>
  </si>
  <si>
    <t>546242012/13</t>
  </si>
  <si>
    <t>ITS408543</t>
  </si>
  <si>
    <t>546362012/13</t>
  </si>
  <si>
    <t>ITS399148</t>
  </si>
  <si>
    <t>546432012/13</t>
  </si>
  <si>
    <t>ITS408544</t>
  </si>
  <si>
    <t>546572012/13</t>
  </si>
  <si>
    <t>ITS408510</t>
  </si>
  <si>
    <t>546682012/13</t>
  </si>
  <si>
    <t>Sunderland Engineering Training Association Limited</t>
  </si>
  <si>
    <t>ITS408522</t>
  </si>
  <si>
    <t>547262012/13</t>
  </si>
  <si>
    <t>ITS404578</t>
  </si>
  <si>
    <t>547552012/13</t>
  </si>
  <si>
    <t>ITS410694</t>
  </si>
  <si>
    <t>548052012/13</t>
  </si>
  <si>
    <t>Ministry of Defence (Army)</t>
  </si>
  <si>
    <t>ITS408533</t>
  </si>
  <si>
    <t>548102012/13</t>
  </si>
  <si>
    <t>The Bassetlaw Training Agency Limited</t>
  </si>
  <si>
    <t>ITS408407</t>
  </si>
  <si>
    <t>548372012/13</t>
  </si>
  <si>
    <t>Farriers registration council</t>
  </si>
  <si>
    <t>ITS411560</t>
  </si>
  <si>
    <t>548772012/13</t>
  </si>
  <si>
    <t>ITS404220</t>
  </si>
  <si>
    <t>548952012/13</t>
  </si>
  <si>
    <t>549752012/13</t>
  </si>
  <si>
    <t>Thurrock Adult Community College</t>
  </si>
  <si>
    <t>ITS408463</t>
  </si>
  <si>
    <t>550092012/13</t>
  </si>
  <si>
    <t>Tomorrow's People Trust Limited</t>
  </si>
  <si>
    <t>ITS410695</t>
  </si>
  <si>
    <t>550222012/13</t>
  </si>
  <si>
    <t>Total People Limited</t>
  </si>
  <si>
    <t>ITS385754</t>
  </si>
  <si>
    <t>550512012/13</t>
  </si>
  <si>
    <t>The Training &amp; Learning Company</t>
  </si>
  <si>
    <t>ITS410657</t>
  </si>
  <si>
    <t>550652012/13</t>
  </si>
  <si>
    <t>Training for Travel Limited</t>
  </si>
  <si>
    <t>ITS410659</t>
  </si>
  <si>
    <t>550742012/13</t>
  </si>
  <si>
    <t>ITS399088</t>
  </si>
  <si>
    <t>551122012/13</t>
  </si>
  <si>
    <t>The TTE Technical Training Group</t>
  </si>
  <si>
    <t>ITS410658</t>
  </si>
  <si>
    <t>551412012/13</t>
  </si>
  <si>
    <t>Learndirect Limited</t>
  </si>
  <si>
    <t>ITS408501</t>
  </si>
  <si>
    <t>551492012/13</t>
  </si>
  <si>
    <t>UK Training &amp; Development Limited</t>
  </si>
  <si>
    <t>ITS399105</t>
  </si>
  <si>
    <t>552582012/13</t>
  </si>
  <si>
    <t>552872012/13</t>
  </si>
  <si>
    <t>ITS410697</t>
  </si>
  <si>
    <t>553062012/13</t>
  </si>
  <si>
    <t>ITS406786</t>
  </si>
  <si>
    <t>553072012/13</t>
  </si>
  <si>
    <t>ITS408471</t>
  </si>
  <si>
    <t>553082012/13</t>
  </si>
  <si>
    <t>West Berkshire Training Consortium</t>
  </si>
  <si>
    <t>ITS410698</t>
  </si>
  <si>
    <t>553782012/13</t>
  </si>
  <si>
    <t>ITS408468</t>
  </si>
  <si>
    <t>554482012/13</t>
  </si>
  <si>
    <t>W S Training Ltd.</t>
  </si>
  <si>
    <t>ITS408547</t>
  </si>
  <si>
    <t>554592012/13</t>
  </si>
  <si>
    <t>ITS423508</t>
  </si>
  <si>
    <t>554662012/13</t>
  </si>
  <si>
    <t>YH Training Services Limited</t>
  </si>
  <si>
    <t>ITS408548</t>
  </si>
  <si>
    <t>567762012/13</t>
  </si>
  <si>
    <t>568172012/13</t>
  </si>
  <si>
    <t>ITS410696</t>
  </si>
  <si>
    <t>576802012/13</t>
  </si>
  <si>
    <t>ITS410641</t>
  </si>
  <si>
    <t>578202012/13</t>
  </si>
  <si>
    <t>Booths</t>
  </si>
  <si>
    <t>ITS399123</t>
  </si>
  <si>
    <t>580472012/13</t>
  </si>
  <si>
    <t>ITS410131</t>
  </si>
  <si>
    <t>580542012/13</t>
  </si>
  <si>
    <t>ITS407163</t>
  </si>
  <si>
    <t>581182012/13</t>
  </si>
  <si>
    <t>ITS399117</t>
  </si>
  <si>
    <t>581322012/13</t>
  </si>
  <si>
    <t>ITS399120</t>
  </si>
  <si>
    <t>581482012/13</t>
  </si>
  <si>
    <t>Anne Clarke Associates Limited</t>
  </si>
  <si>
    <t>ITS399069</t>
  </si>
  <si>
    <t>581522012/13</t>
  </si>
  <si>
    <t>PRESET Charitable Trust</t>
  </si>
  <si>
    <t>ITS399129</t>
  </si>
  <si>
    <t>581612012/13</t>
  </si>
  <si>
    <t>ITS399112</t>
  </si>
  <si>
    <t>581662012/13</t>
  </si>
  <si>
    <t>ITS399115</t>
  </si>
  <si>
    <t>581682012/13</t>
  </si>
  <si>
    <t>ITS408546</t>
  </si>
  <si>
    <t>581702012/13</t>
  </si>
  <si>
    <t>ITS399072</t>
  </si>
  <si>
    <t>581712012/13</t>
  </si>
  <si>
    <t>Rugby Football Union</t>
  </si>
  <si>
    <t>ITS399114</t>
  </si>
  <si>
    <t>581732012/13</t>
  </si>
  <si>
    <t>Above Bar College Limited</t>
  </si>
  <si>
    <t>ITS399121</t>
  </si>
  <si>
    <t>581762012/13</t>
  </si>
  <si>
    <t>HSBC Bank PLC</t>
  </si>
  <si>
    <t>ITS424337</t>
  </si>
  <si>
    <t>581772012/13</t>
  </si>
  <si>
    <t>Capita PLC</t>
  </si>
  <si>
    <t>ITS404579</t>
  </si>
  <si>
    <t>581872012/13</t>
  </si>
  <si>
    <t>Start Training Ltd</t>
  </si>
  <si>
    <t>ITS410654</t>
  </si>
  <si>
    <t>581922012/13</t>
  </si>
  <si>
    <t>ITS399087</t>
  </si>
  <si>
    <t>581952012/13</t>
  </si>
  <si>
    <t>ITS399107</t>
  </si>
  <si>
    <t>581992012/13</t>
  </si>
  <si>
    <t>ITS399083</t>
  </si>
  <si>
    <t>582192012/13</t>
  </si>
  <si>
    <t>Health &amp; Safety Training Limited</t>
  </si>
  <si>
    <t>ITS408497</t>
  </si>
  <si>
    <t>582312012/13</t>
  </si>
  <si>
    <t>Baldwin Training Limited</t>
  </si>
  <si>
    <t>ITS410681</t>
  </si>
  <si>
    <t>582732012/13</t>
  </si>
  <si>
    <t>ITS399119</t>
  </si>
  <si>
    <t>583402012/13</t>
  </si>
  <si>
    <t>ITS410653</t>
  </si>
  <si>
    <t>583562012/13</t>
  </si>
  <si>
    <t>Arcanum Solutions Ltd</t>
  </si>
  <si>
    <t>ITS399106</t>
  </si>
  <si>
    <t>584372012/13</t>
  </si>
  <si>
    <t>ITS410651</t>
  </si>
  <si>
    <t>584392012/13</t>
  </si>
  <si>
    <t>Norfolk &amp; Suffolk Care Support Limited</t>
  </si>
  <si>
    <t>ITS408485</t>
  </si>
  <si>
    <t>584542012/13</t>
  </si>
  <si>
    <t>Engineering Construction Training Limited</t>
  </si>
  <si>
    <t>ITS409408</t>
  </si>
  <si>
    <t>584562012/13</t>
  </si>
  <si>
    <t>Mercedes-Benz UK Limited</t>
  </si>
  <si>
    <t>ITS404571</t>
  </si>
  <si>
    <t>584722012/13</t>
  </si>
  <si>
    <t>ITS408499</t>
  </si>
  <si>
    <t>585132012/13</t>
  </si>
  <si>
    <t>ITS410647</t>
  </si>
  <si>
    <t>585462012/13</t>
  </si>
  <si>
    <t>Ruskin Private Hire Limited</t>
  </si>
  <si>
    <t>ITS406781</t>
  </si>
  <si>
    <t>585532012/13</t>
  </si>
  <si>
    <t>ITS406776</t>
  </si>
  <si>
    <t>585602012/13</t>
  </si>
  <si>
    <t>585872012/13</t>
  </si>
  <si>
    <t>ITS388334</t>
  </si>
  <si>
    <t>585902012/13</t>
  </si>
  <si>
    <t>ITS404582</t>
  </si>
  <si>
    <t>586112012/13</t>
  </si>
  <si>
    <t>ITS399131</t>
  </si>
  <si>
    <t>586142012/13</t>
  </si>
  <si>
    <t>ITS410650</t>
  </si>
  <si>
    <t>586952012/13</t>
  </si>
  <si>
    <t>Derbyshire Learning &amp; Development Consortium</t>
  </si>
  <si>
    <t>ITS409857</t>
  </si>
  <si>
    <t>587822012/13</t>
  </si>
  <si>
    <t>588052012/13</t>
  </si>
  <si>
    <t>ITS408528</t>
  </si>
  <si>
    <t>588182012/13</t>
  </si>
  <si>
    <t>ITS410683</t>
  </si>
  <si>
    <t>588502012/13</t>
  </si>
  <si>
    <t>ITS408493</t>
  </si>
  <si>
    <t>588632012/13</t>
  </si>
  <si>
    <t>Realise Futures</t>
  </si>
  <si>
    <t>ITS420097</t>
  </si>
  <si>
    <t>588652012/13</t>
  </si>
  <si>
    <t>GMCP</t>
  </si>
  <si>
    <t>ITS422630</t>
  </si>
  <si>
    <t>588662012/13</t>
  </si>
  <si>
    <t>Careers South West</t>
  </si>
  <si>
    <t>ITS422633</t>
  </si>
  <si>
    <t>588672012/13</t>
  </si>
  <si>
    <t>Prospects Services Ltd</t>
  </si>
  <si>
    <t>ITS420096</t>
  </si>
  <si>
    <t>588682012/13</t>
  </si>
  <si>
    <t>Careers Yorkshire and the Humber</t>
  </si>
  <si>
    <t>ITS420095</t>
  </si>
  <si>
    <t>589272012/13</t>
  </si>
  <si>
    <t>ISS UK Limited</t>
  </si>
  <si>
    <t>ITS399348</t>
  </si>
  <si>
    <t>589352012/13</t>
  </si>
  <si>
    <t>Market Driven Training Limited</t>
  </si>
  <si>
    <t>ITS408484</t>
  </si>
  <si>
    <t>589512012/13</t>
  </si>
  <si>
    <t>Greenbank Services Limited</t>
  </si>
  <si>
    <t>ITS388115</t>
  </si>
  <si>
    <t>589662012/13</t>
  </si>
  <si>
    <t>ITS393392</t>
  </si>
  <si>
    <t>590382012/13</t>
  </si>
  <si>
    <t>Elmfield Training Ltd</t>
  </si>
  <si>
    <t>ITS410644</t>
  </si>
  <si>
    <t>590652012/13</t>
  </si>
  <si>
    <t>ITS404671</t>
  </si>
  <si>
    <t>590662012/13</t>
  </si>
  <si>
    <t>590682012/13</t>
  </si>
  <si>
    <t>Northgate Information Solutions UK Limited</t>
  </si>
  <si>
    <t>ITS399111</t>
  </si>
  <si>
    <t>590802012/13</t>
  </si>
  <si>
    <t>ITS393643</t>
  </si>
  <si>
    <t>590932012/13</t>
  </si>
  <si>
    <t>ITS408541</t>
  </si>
  <si>
    <t>591092012/13</t>
  </si>
  <si>
    <t>ITS408524</t>
  </si>
  <si>
    <t>592022012/13</t>
  </si>
  <si>
    <t>ITS410661</t>
  </si>
  <si>
    <t>1293832012/13</t>
  </si>
  <si>
    <t>ITS409298</t>
  </si>
  <si>
    <t>1304032012/13</t>
  </si>
  <si>
    <t>The Working Men's College</t>
  </si>
  <si>
    <t>ITS408472</t>
  </si>
  <si>
    <t>1304052012/13</t>
  </si>
  <si>
    <t>ITS410612</t>
  </si>
  <si>
    <t>1304132012/13</t>
  </si>
  <si>
    <t>ITS397442</t>
  </si>
  <si>
    <t>1304232012/13</t>
  </si>
  <si>
    <t>City of Westminster College</t>
  </si>
  <si>
    <t>ITS410609</t>
  </si>
  <si>
    <t>1304242012/13</t>
  </si>
  <si>
    <t>Barking and Dagenham College</t>
  </si>
  <si>
    <t>ITS408436</t>
  </si>
  <si>
    <t>1304282012/13</t>
  </si>
  <si>
    <t>ITS408437</t>
  </si>
  <si>
    <t>1304302012/13</t>
  </si>
  <si>
    <t>Bromley College of Further and Higher Education</t>
  </si>
  <si>
    <t>ITS408438</t>
  </si>
  <si>
    <t>1304322012/13</t>
  </si>
  <si>
    <t>ITS404130</t>
  </si>
  <si>
    <t>1304332012/13</t>
  </si>
  <si>
    <t>ITS408456</t>
  </si>
  <si>
    <t>1304382012/13</t>
  </si>
  <si>
    <t>1304452012/13</t>
  </si>
  <si>
    <t>ITS409400</t>
  </si>
  <si>
    <t>1304482012/13</t>
  </si>
  <si>
    <t>ITS409319</t>
  </si>
  <si>
    <t>1304512012/13</t>
  </si>
  <si>
    <t>ITS408441</t>
  </si>
  <si>
    <t>1304542012/13</t>
  </si>
  <si>
    <t>ITS388026</t>
  </si>
  <si>
    <t>1304562012/13</t>
  </si>
  <si>
    <t>ITS410622</t>
  </si>
  <si>
    <t>1304572012/13</t>
  </si>
  <si>
    <t>ITS409401</t>
  </si>
  <si>
    <t>1304582012/13</t>
  </si>
  <si>
    <t>ITS404168</t>
  </si>
  <si>
    <t>1304682012/13</t>
  </si>
  <si>
    <t>ITS421160</t>
  </si>
  <si>
    <t>1304692012/13</t>
  </si>
  <si>
    <t>ITS399016</t>
  </si>
  <si>
    <t>1304732012/13</t>
  </si>
  <si>
    <t>ITS408426</t>
  </si>
  <si>
    <t>1304752012/13</t>
  </si>
  <si>
    <t>Dudley College of Technology</t>
  </si>
  <si>
    <t>ITS409299</t>
  </si>
  <si>
    <t>1304762012/13</t>
  </si>
  <si>
    <t>Halesowen College</t>
  </si>
  <si>
    <t>ITS409317</t>
  </si>
  <si>
    <t>1304772012/13</t>
  </si>
  <si>
    <t>Stourbridge College</t>
  </si>
  <si>
    <t>ITS376137</t>
  </si>
  <si>
    <t>1304832012/13</t>
  </si>
  <si>
    <t>Walsall College</t>
  </si>
  <si>
    <t>ITS408430</t>
  </si>
  <si>
    <t>1304842012/13</t>
  </si>
  <si>
    <t>ITS397446</t>
  </si>
  <si>
    <t>1304862012/13</t>
  </si>
  <si>
    <t>ITS395074</t>
  </si>
  <si>
    <t>1304872012/13</t>
  </si>
  <si>
    <t>ITS408433</t>
  </si>
  <si>
    <t>1304912012/13</t>
  </si>
  <si>
    <t>ITS408435</t>
  </si>
  <si>
    <t>1304942012/13</t>
  </si>
  <si>
    <t>1305062012/13</t>
  </si>
  <si>
    <t>1305152012/13</t>
  </si>
  <si>
    <t>ITS404166</t>
  </si>
  <si>
    <t>1305232012/13</t>
  </si>
  <si>
    <t>1305262012/13</t>
  </si>
  <si>
    <t>ITS410610</t>
  </si>
  <si>
    <t>1305272012/13</t>
  </si>
  <si>
    <t>RNN Group</t>
  </si>
  <si>
    <t>ITS410616</t>
  </si>
  <si>
    <t>1305302012/13</t>
  </si>
  <si>
    <t>ITS399023</t>
  </si>
  <si>
    <t>1305312012/13</t>
  </si>
  <si>
    <t>ITS410620</t>
  </si>
  <si>
    <t>1305342012/13</t>
  </si>
  <si>
    <t>1305372012/13</t>
  </si>
  <si>
    <t>Kirklees College</t>
  </si>
  <si>
    <t>ITS385831</t>
  </si>
  <si>
    <t>1305422012/13</t>
  </si>
  <si>
    <t>ITS408432</t>
  </si>
  <si>
    <t>1305552012/13</t>
  </si>
  <si>
    <t>ITS404161</t>
  </si>
  <si>
    <t>1305582012/13</t>
  </si>
  <si>
    <t>Bath College</t>
  </si>
  <si>
    <t>ITS408439</t>
  </si>
  <si>
    <t>1305592012/13</t>
  </si>
  <si>
    <t>ITS404160</t>
  </si>
  <si>
    <t>1305632012/13</t>
  </si>
  <si>
    <t>1305672012/13</t>
  </si>
  <si>
    <t>ITS408431</t>
  </si>
  <si>
    <t>1305732012/13</t>
  </si>
  <si>
    <t>ITS409323</t>
  </si>
  <si>
    <t>1305762012/13</t>
  </si>
  <si>
    <t>ITS404163</t>
  </si>
  <si>
    <t>1305772012/13</t>
  </si>
  <si>
    <t>ITS399022</t>
  </si>
  <si>
    <t>1305862012/13</t>
  </si>
  <si>
    <t>1305882012/13</t>
  </si>
  <si>
    <t>ITS388326</t>
  </si>
  <si>
    <t>1306042012/13</t>
  </si>
  <si>
    <t>1306072012/13</t>
  </si>
  <si>
    <t>Aylesbury College</t>
  </si>
  <si>
    <t>ITS410606</t>
  </si>
  <si>
    <t>1306082012/13</t>
  </si>
  <si>
    <t>ITS409443</t>
  </si>
  <si>
    <t>1306102012/13</t>
  </si>
  <si>
    <t>1306122012/13</t>
  </si>
  <si>
    <t>ITS409318</t>
  </si>
  <si>
    <t>1306212012/13</t>
  </si>
  <si>
    <t>ITS397444</t>
  </si>
  <si>
    <t>1306492012/13</t>
  </si>
  <si>
    <t>ITS398997</t>
  </si>
  <si>
    <t>1306502012/13</t>
  </si>
  <si>
    <t>Plymouth College of Art</t>
  </si>
  <si>
    <t>ITS410605</t>
  </si>
  <si>
    <t>1306512012/13</t>
  </si>
  <si>
    <t>Bicton College</t>
  </si>
  <si>
    <t>ITS398992</t>
  </si>
  <si>
    <t>1306532012/13</t>
  </si>
  <si>
    <t>ITS409327</t>
  </si>
  <si>
    <t>1306552012/13</t>
  </si>
  <si>
    <t>ITS410603</t>
  </si>
  <si>
    <t>1306652012/13</t>
  </si>
  <si>
    <t>ITS388328</t>
  </si>
  <si>
    <t>1306682012/13</t>
  </si>
  <si>
    <t>1306692012/13</t>
  </si>
  <si>
    <t>Brighton Hove and Sussex Sixth Form College</t>
  </si>
  <si>
    <t>ITS399015</t>
  </si>
  <si>
    <t>1306772012/13</t>
  </si>
  <si>
    <t>ITS410611</t>
  </si>
  <si>
    <t>1306802012/13</t>
  </si>
  <si>
    <t>The Sixth Form College Colchester</t>
  </si>
  <si>
    <t>ITS408452</t>
  </si>
  <si>
    <t>1306812012/13</t>
  </si>
  <si>
    <t>ITS409324</t>
  </si>
  <si>
    <t>1306832012/13</t>
  </si>
  <si>
    <t>1306882012/13</t>
  </si>
  <si>
    <t>ITS410608</t>
  </si>
  <si>
    <t>1306932012/13</t>
  </si>
  <si>
    <t>Fareham College</t>
  </si>
  <si>
    <t>ITS409445</t>
  </si>
  <si>
    <t>1306992012/13</t>
  </si>
  <si>
    <t>ITS388332</t>
  </si>
  <si>
    <t>1307022012/13</t>
  </si>
  <si>
    <t>ITS409442</t>
  </si>
  <si>
    <t>1307052012/13</t>
  </si>
  <si>
    <t>ITS409441</t>
  </si>
  <si>
    <t>1307062012/13</t>
  </si>
  <si>
    <t>Portsmouth College</t>
  </si>
  <si>
    <t>ITS408458</t>
  </si>
  <si>
    <t>1307092012/13</t>
  </si>
  <si>
    <t>ITS404162</t>
  </si>
  <si>
    <t>1307132012/13</t>
  </si>
  <si>
    <t>ITS408427</t>
  </si>
  <si>
    <t>1307192012/13</t>
  </si>
  <si>
    <t>ITS406868</t>
  </si>
  <si>
    <t>1307222012/13</t>
  </si>
  <si>
    <t>ITS410614</t>
  </si>
  <si>
    <t>1307282012/13</t>
  </si>
  <si>
    <t>1307372012/13</t>
  </si>
  <si>
    <t>ITS399135</t>
  </si>
  <si>
    <t>1307432012/13</t>
  </si>
  <si>
    <t>Myerscough College</t>
  </si>
  <si>
    <t>ITS410604</t>
  </si>
  <si>
    <t>1307482012/13</t>
  </si>
  <si>
    <t>Loughborough College</t>
  </si>
  <si>
    <t>ITS409320</t>
  </si>
  <si>
    <t>1307502012/13</t>
  </si>
  <si>
    <t>ITS410617</t>
  </si>
  <si>
    <t>1307542012/13</t>
  </si>
  <si>
    <t>1307552012/13</t>
  </si>
  <si>
    <t>ITS404167</t>
  </si>
  <si>
    <t>1307572012/13</t>
  </si>
  <si>
    <t>ITS409440</t>
  </si>
  <si>
    <t>1307612012/13</t>
  </si>
  <si>
    <t>ITS409297</t>
  </si>
  <si>
    <t>1307632012/13</t>
  </si>
  <si>
    <t>1307642012/13</t>
  </si>
  <si>
    <t>1307692012/13</t>
  </si>
  <si>
    <t>Northampton College</t>
  </si>
  <si>
    <t>ITS408428</t>
  </si>
  <si>
    <t>1307732012/13</t>
  </si>
  <si>
    <t>Northumberland College</t>
  </si>
  <si>
    <t>ITS408434</t>
  </si>
  <si>
    <t>1307762012/13</t>
  </si>
  <si>
    <t>ITS409322</t>
  </si>
  <si>
    <t>1307792012/13</t>
  </si>
  <si>
    <t>North Nottinghamshire College</t>
  </si>
  <si>
    <t>ITS399001</t>
  </si>
  <si>
    <t>1307832012/13</t>
  </si>
  <si>
    <t>ITS410618</t>
  </si>
  <si>
    <t>1307942012/13</t>
  </si>
  <si>
    <t>1307972012/13</t>
  </si>
  <si>
    <t>ITS410621</t>
  </si>
  <si>
    <t>1308012012/13</t>
  </si>
  <si>
    <t>ITS408451</t>
  </si>
  <si>
    <t>1308132012/13</t>
  </si>
  <si>
    <t>ITS410716</t>
  </si>
  <si>
    <t>1308172012/13</t>
  </si>
  <si>
    <t>ITS399017</t>
  </si>
  <si>
    <t>1308192012/13</t>
  </si>
  <si>
    <t>ITS409321</t>
  </si>
  <si>
    <t>1308452012/13</t>
  </si>
  <si>
    <t>ITS409328</t>
  </si>
  <si>
    <t>1308492012/13</t>
  </si>
  <si>
    <t>Swindon College</t>
  </si>
  <si>
    <t>ITS408443</t>
  </si>
  <si>
    <t>1310942012/13</t>
  </si>
  <si>
    <t>ITS408440</t>
  </si>
  <si>
    <t>1318572012/13</t>
  </si>
  <si>
    <t>ITS399010</t>
  </si>
  <si>
    <t>1318602012/13</t>
  </si>
  <si>
    <t>The David Lewis Centre</t>
  </si>
  <si>
    <t>ITS399011</t>
  </si>
  <si>
    <t>1318642012/13</t>
  </si>
  <si>
    <t>ITS410613</t>
  </si>
  <si>
    <t>1318682012/13</t>
  </si>
  <si>
    <t>Cambian Dilston College</t>
  </si>
  <si>
    <t>ITS408447</t>
  </si>
  <si>
    <t>1318782012/13</t>
  </si>
  <si>
    <t>ITS408449</t>
  </si>
  <si>
    <t>1318922012/13</t>
  </si>
  <si>
    <t>Foxes Academy</t>
  </si>
  <si>
    <t>ITS410623</t>
  </si>
  <si>
    <t>1319002012/13</t>
  </si>
  <si>
    <t>ITS409296</t>
  </si>
  <si>
    <t>1319102012/13</t>
  </si>
  <si>
    <t>ITS410624</t>
  </si>
  <si>
    <t>1319122012/13</t>
  </si>
  <si>
    <t>Lindeth College of Further Education</t>
  </si>
  <si>
    <t>ITS410625</t>
  </si>
  <si>
    <t>1319132012/13</t>
  </si>
  <si>
    <t>1319242012/13</t>
  </si>
  <si>
    <t>ITS404165</t>
  </si>
  <si>
    <t>1319352012/13</t>
  </si>
  <si>
    <t>ITS419900</t>
  </si>
  <si>
    <t>1319472012/13</t>
  </si>
  <si>
    <t>ITS399012</t>
  </si>
  <si>
    <t>1319592012/13</t>
  </si>
  <si>
    <t>ITS399013</t>
  </si>
  <si>
    <t>1320162012/13</t>
  </si>
  <si>
    <t>1329802012/13</t>
  </si>
  <si>
    <t>1330532012/13</t>
  </si>
  <si>
    <t>ITS399157</t>
  </si>
  <si>
    <t>1332502012/13</t>
  </si>
  <si>
    <t>Falmouth University</t>
  </si>
  <si>
    <t>ITS408445</t>
  </si>
  <si>
    <t>1334352012/13</t>
  </si>
  <si>
    <t>ITS399137</t>
  </si>
  <si>
    <t>1336082012/13</t>
  </si>
  <si>
    <t>ITS408459</t>
  </si>
  <si>
    <t>1337972012/13</t>
  </si>
  <si>
    <t>Ravensbourne</t>
  </si>
  <si>
    <t>ITS399006</t>
  </si>
  <si>
    <t>1338232012/13</t>
  </si>
  <si>
    <t>Buckinghamshire New University</t>
  </si>
  <si>
    <t>ITS410058</t>
  </si>
  <si>
    <t>1338342012/13</t>
  </si>
  <si>
    <t>Loughborough University</t>
  </si>
  <si>
    <t>ITS399138</t>
  </si>
  <si>
    <t>1338442012/13</t>
  </si>
  <si>
    <t>The Manchester Metropolitan University</t>
  </si>
  <si>
    <t>ITS399007</t>
  </si>
  <si>
    <t>1338552012/13</t>
  </si>
  <si>
    <t>ITS409295</t>
  </si>
  <si>
    <t>1339912012/13</t>
  </si>
  <si>
    <t>ITS399020</t>
  </si>
  <si>
    <t>1356582012/13</t>
  </si>
  <si>
    <t>1356592012/13</t>
  </si>
  <si>
    <t>Rochdale Sixth Form College</t>
  </si>
  <si>
    <t>ITS409580</t>
  </si>
  <si>
    <t>1392182012/13</t>
  </si>
  <si>
    <t>Royal College Manchester (Seashell Trust)</t>
  </si>
  <si>
    <t>ITS408448</t>
  </si>
  <si>
    <t>ITS387995</t>
  </si>
  <si>
    <t>ITS376308</t>
  </si>
  <si>
    <t>ITS388102</t>
  </si>
  <si>
    <t>ITS376243</t>
  </si>
  <si>
    <t>ITS385911</t>
  </si>
  <si>
    <t>Hertfordshire County Council</t>
  </si>
  <si>
    <t>ITS387973</t>
  </si>
  <si>
    <t>ITS385756</t>
  </si>
  <si>
    <t>ITS382698</t>
  </si>
  <si>
    <t>Springboard</t>
  </si>
  <si>
    <t>ITS385748</t>
  </si>
  <si>
    <t>Derbyshire Adult Community Education Service</t>
  </si>
  <si>
    <t>ITS387974</t>
  </si>
  <si>
    <t>ITS385049</t>
  </si>
  <si>
    <t>ITS399623</t>
  </si>
  <si>
    <t>ITS366030</t>
  </si>
  <si>
    <t>ITS367171</t>
  </si>
  <si>
    <t>ITS385750</t>
  </si>
  <si>
    <t>ITS385313</t>
  </si>
  <si>
    <t>ITS385316</t>
  </si>
  <si>
    <t>Axia Solutions Limited</t>
  </si>
  <si>
    <t>ITS375546</t>
  </si>
  <si>
    <t>ITS385757</t>
  </si>
  <si>
    <t>ITS375547</t>
  </si>
  <si>
    <t>ITS387997</t>
  </si>
  <si>
    <t>ITS375503</t>
  </si>
  <si>
    <t>ITS387988</t>
  </si>
  <si>
    <t>ITS388117</t>
  </si>
  <si>
    <t>ITS375501</t>
  </si>
  <si>
    <t>ITS376221</t>
  </si>
  <si>
    <t>ITS397718</t>
  </si>
  <si>
    <t>Education and Training Skills Ltd</t>
  </si>
  <si>
    <t>ITS366054</t>
  </si>
  <si>
    <t>ITS387996</t>
  </si>
  <si>
    <t>ITS395225</t>
  </si>
  <si>
    <t>ITS376245</t>
  </si>
  <si>
    <t>Francesco Group (Holdings) Limited</t>
  </si>
  <si>
    <t>ITS388126</t>
  </si>
  <si>
    <t>ITS388118</t>
  </si>
  <si>
    <t>ITS376246</t>
  </si>
  <si>
    <t>Honda Motor Europe Limited</t>
  </si>
  <si>
    <t>ITS385727</t>
  </si>
  <si>
    <t>Icon Vocational Training Limited</t>
  </si>
  <si>
    <t>Monmouthshire</t>
  </si>
  <si>
    <t>ITS385765</t>
  </si>
  <si>
    <t>ITS364519</t>
  </si>
  <si>
    <t>ITS388119</t>
  </si>
  <si>
    <t>ITS388107</t>
  </si>
  <si>
    <t>ITS376223</t>
  </si>
  <si>
    <t>League Football Education</t>
  </si>
  <si>
    <t>ITS386017</t>
  </si>
  <si>
    <t>Brent Adult and Community Education Service</t>
  </si>
  <si>
    <t>ITS385052</t>
  </si>
  <si>
    <t>ITS387987</t>
  </si>
  <si>
    <t>ITS395177</t>
  </si>
  <si>
    <t>Adult Skills Pilot Inspection Historic</t>
  </si>
  <si>
    <t>ITS375509</t>
  </si>
  <si>
    <t>ITS387989</t>
  </si>
  <si>
    <t>ITS387972</t>
  </si>
  <si>
    <t>ITS388103</t>
  </si>
  <si>
    <t>ITS388121</t>
  </si>
  <si>
    <t>ITS385050</t>
  </si>
  <si>
    <t>ITS376225</t>
  </si>
  <si>
    <t>ITS385307</t>
  </si>
  <si>
    <t>ITS385054</t>
  </si>
  <si>
    <t>ITS366020</t>
  </si>
  <si>
    <t>ITS385777</t>
  </si>
  <si>
    <t>ITS375507</t>
  </si>
  <si>
    <t>House of Clive (Hair and Beauty) Ltd</t>
  </si>
  <si>
    <t>ITS385762</t>
  </si>
  <si>
    <t>ITS385487</t>
  </si>
  <si>
    <t>ITS404252</t>
  </si>
  <si>
    <t>ITS388013</t>
  </si>
  <si>
    <t>ITS376226</t>
  </si>
  <si>
    <t>ITS385745</t>
  </si>
  <si>
    <t>ITS387983</t>
  </si>
  <si>
    <t>ITS385314</t>
  </si>
  <si>
    <t>ITS385749</t>
  </si>
  <si>
    <t>ITS385752</t>
  </si>
  <si>
    <t>ITS388108</t>
  </si>
  <si>
    <t>ITS375508</t>
  </si>
  <si>
    <t>ITS366024</t>
  </si>
  <si>
    <t>ITS385779</t>
  </si>
  <si>
    <t>ITS388109</t>
  </si>
  <si>
    <t>ITS388462</t>
  </si>
  <si>
    <t>ITS388130</t>
  </si>
  <si>
    <t>ITS388131</t>
  </si>
  <si>
    <t>The Learning Partnership - Bedfordshire and Luton Limited</t>
  </si>
  <si>
    <t>ITS393644</t>
  </si>
  <si>
    <t>ITS388124</t>
  </si>
  <si>
    <t>ITS376250</t>
  </si>
  <si>
    <t>ITS387965</t>
  </si>
  <si>
    <t>ITS387975</t>
  </si>
  <si>
    <t>ITS376252</t>
  </si>
  <si>
    <t>ITS388113</t>
  </si>
  <si>
    <t>ITS387970</t>
  </si>
  <si>
    <t>ITS376254</t>
  </si>
  <si>
    <t>ITS388132</t>
  </si>
  <si>
    <t>ISC - Good Historic</t>
  </si>
  <si>
    <t>College Inspection SFC - Satisfactory Historic</t>
  </si>
  <si>
    <t>ITS376179</t>
  </si>
  <si>
    <t>ITS376180</t>
  </si>
  <si>
    <t>Askham Bryan College</t>
  </si>
  <si>
    <t>ITS376133</t>
  </si>
  <si>
    <t>Peterborough Regional College</t>
  </si>
  <si>
    <t>ITS376139</t>
  </si>
  <si>
    <t>ITS385350</t>
  </si>
  <si>
    <t>ITS376145</t>
  </si>
  <si>
    <t>ITS385338</t>
  </si>
  <si>
    <t>ITS385367</t>
  </si>
  <si>
    <t>Farnborough College of Technology</t>
  </si>
  <si>
    <t>ITS376150</t>
  </si>
  <si>
    <t>Eastleigh College</t>
  </si>
  <si>
    <t>ITS388022</t>
  </si>
  <si>
    <t>ITS387994</t>
  </si>
  <si>
    <t>College Inspection FE - Inadequate Historic</t>
  </si>
  <si>
    <t>West Nottinghamshire College</t>
  </si>
  <si>
    <t>ITS385347</t>
  </si>
  <si>
    <t>ITS376184</t>
  </si>
  <si>
    <t>ITS388037</t>
  </si>
  <si>
    <t>National Star College</t>
  </si>
  <si>
    <t>ITS388039</t>
  </si>
  <si>
    <t>ITS376165</t>
  </si>
  <si>
    <t>ITS376169</t>
  </si>
  <si>
    <t>ITS385364</t>
  </si>
  <si>
    <t>ITS366413</t>
  </si>
  <si>
    <t>ISC - Inadequate Historic</t>
  </si>
  <si>
    <t>ITS385461</t>
  </si>
  <si>
    <t>University College Birmingham</t>
  </si>
  <si>
    <t>ITS385352</t>
  </si>
  <si>
    <t>Birmingham City University</t>
  </si>
  <si>
    <t>ITS388028</t>
  </si>
  <si>
    <t>The Arts University College At Bournemouth</t>
  </si>
  <si>
    <t>ITS385356</t>
  </si>
  <si>
    <t>ITS376152</t>
  </si>
  <si>
    <t>FE in HE - Satisfactory Historic</t>
  </si>
  <si>
    <t>ITS376156</t>
  </si>
  <si>
    <t>FE in HE - New Historic</t>
  </si>
  <si>
    <t>Southampton Solent University</t>
  </si>
  <si>
    <t>ITS376157</t>
  </si>
  <si>
    <t>Train to Gain - full inspection Historic</t>
  </si>
  <si>
    <t>Alpha Care Agency Limited</t>
  </si>
  <si>
    <t>Babcock Skills Development And Training Limited</t>
  </si>
  <si>
    <t>Barnsley College</t>
  </si>
  <si>
    <t>C &amp; G Assessments and Training Limited</t>
  </si>
  <si>
    <t>Crackerjack Training Limited</t>
  </si>
  <si>
    <t>Fareport Training Organisation Limited</t>
  </si>
  <si>
    <t>Finning (UK) Ltd.</t>
  </si>
  <si>
    <t>GenII Engineering &amp; Technology Training Limited</t>
  </si>
  <si>
    <t>Heart of England Training Limited</t>
  </si>
  <si>
    <t>Highbury College</t>
  </si>
  <si>
    <t>Hoople Ltd</t>
  </si>
  <si>
    <t>Integer Training Limited</t>
  </si>
  <si>
    <t>Kendal College</t>
  </si>
  <si>
    <t>Skills to Group Limited</t>
  </si>
  <si>
    <t>Southampton City College</t>
  </si>
  <si>
    <t>Standguide Limited</t>
  </si>
  <si>
    <t>Stella Mann College</t>
  </si>
  <si>
    <t>The Football Association Premier League Limited</t>
  </si>
  <si>
    <t>The Oxford School of Drama</t>
  </si>
  <si>
    <t>Data 3: Most recent full inspection outcomes</t>
  </si>
  <si>
    <t>Date of latest short inspection</t>
  </si>
  <si>
    <t>Number of short inspections since last full inspection</t>
  </si>
  <si>
    <t>Previous first day of inspection</t>
  </si>
  <si>
    <t>Previous event type grouping</t>
  </si>
  <si>
    <t>Improved/declined/stayed the same</t>
  </si>
  <si>
    <t>ITS364905</t>
  </si>
  <si>
    <t>ITS364499</t>
  </si>
  <si>
    <t>ITS364505</t>
  </si>
  <si>
    <t>ITS364504</t>
  </si>
  <si>
    <t>ITS367205</t>
  </si>
  <si>
    <t>ITS364500</t>
  </si>
  <si>
    <t>ITS346192</t>
  </si>
  <si>
    <t>ITS300632</t>
  </si>
  <si>
    <t>ITS321725</t>
  </si>
  <si>
    <t>East Sussex County Council</t>
  </si>
  <si>
    <t>ITS345782</t>
  </si>
  <si>
    <t>ITS301026</t>
  </si>
  <si>
    <t>Adult and Community - reinspection (ALI) Historic</t>
  </si>
  <si>
    <t>ITS329820</t>
  </si>
  <si>
    <t>ITS345785</t>
  </si>
  <si>
    <t>ITS317027</t>
  </si>
  <si>
    <t>ITS301584</t>
  </si>
  <si>
    <t>ITS363134</t>
  </si>
  <si>
    <t>Milton Keynes Council - Community Learning MK</t>
  </si>
  <si>
    <t>ITS329180</t>
  </si>
  <si>
    <t>ITS307265</t>
  </si>
  <si>
    <t>ITS364617</t>
  </si>
  <si>
    <t>ITS300649</t>
  </si>
  <si>
    <t>ITS316585</t>
  </si>
  <si>
    <t>ITS316584</t>
  </si>
  <si>
    <t>ITS301031</t>
  </si>
  <si>
    <t>ITS365877</t>
  </si>
  <si>
    <t>ITS301558</t>
  </si>
  <si>
    <t>ITS321458</t>
  </si>
  <si>
    <t>ITS366053</t>
  </si>
  <si>
    <t>ITS331668</t>
  </si>
  <si>
    <t>ITS366061</t>
  </si>
  <si>
    <t>ITS354638</t>
  </si>
  <si>
    <t>ITS345910</t>
  </si>
  <si>
    <t>Andrew Collinge Training Limited</t>
  </si>
  <si>
    <t>ITS316806</t>
  </si>
  <si>
    <t>Aspect Training Ltd</t>
  </si>
  <si>
    <t>ITS342648</t>
  </si>
  <si>
    <t>ITS307056</t>
  </si>
  <si>
    <t>Work Based Learning - full inspection (ALI) Historic</t>
  </si>
  <si>
    <t>ITS345917</t>
  </si>
  <si>
    <t>ITS306992</t>
  </si>
  <si>
    <t>BAE Systems PLC</t>
  </si>
  <si>
    <t>ITS345916</t>
  </si>
  <si>
    <t>ITS302807</t>
  </si>
  <si>
    <t>Barnardo's Employment, Training and Skills</t>
  </si>
  <si>
    <t>ITS317023</t>
  </si>
  <si>
    <t>ITS343845</t>
  </si>
  <si>
    <t>ITS306779</t>
  </si>
  <si>
    <t>Adult and Community - full (regional) (ALI) Historic</t>
  </si>
  <si>
    <t>ITS363609</t>
  </si>
  <si>
    <t>ITS333091</t>
  </si>
  <si>
    <t>ITS306780</t>
  </si>
  <si>
    <t>British Gas Services Limited</t>
  </si>
  <si>
    <t>ITS317802</t>
  </si>
  <si>
    <t>ITS330813</t>
  </si>
  <si>
    <t>Burleigh College</t>
  </si>
  <si>
    <t>ITS321465</t>
  </si>
  <si>
    <t>ITS342353</t>
  </si>
  <si>
    <t>ITS306892</t>
  </si>
  <si>
    <t>ITS364467</t>
  </si>
  <si>
    <t>ITS307100</t>
  </si>
  <si>
    <t>ITS363131</t>
  </si>
  <si>
    <t>ITS307143</t>
  </si>
  <si>
    <t>ITS343657</t>
  </si>
  <si>
    <t>ITS345936</t>
  </si>
  <si>
    <t>Cheyne's (Management) Limited</t>
  </si>
  <si>
    <t>ITS307160</t>
  </si>
  <si>
    <t>CTS Training</t>
  </si>
  <si>
    <t>ITS316648</t>
  </si>
  <si>
    <t>ITS366023</t>
  </si>
  <si>
    <t>ITS319146</t>
  </si>
  <si>
    <t>ITS342709</t>
  </si>
  <si>
    <t>ITS363191</t>
  </si>
  <si>
    <t>ITS307037</t>
  </si>
  <si>
    <t>ITS316664</t>
  </si>
  <si>
    <t>Davidson Training UK Limited</t>
  </si>
  <si>
    <t>ITS342603</t>
  </si>
  <si>
    <t>ITS342607</t>
  </si>
  <si>
    <t>ITS366690</t>
  </si>
  <si>
    <t>ITS366036</t>
  </si>
  <si>
    <t>ITS316795</t>
  </si>
  <si>
    <t>ITS345880</t>
  </si>
  <si>
    <t>ITS334063</t>
  </si>
  <si>
    <t>ITS307156</t>
  </si>
  <si>
    <t>ITS346191</t>
  </si>
  <si>
    <t>ITS354462</t>
  </si>
  <si>
    <t>ITS307148</t>
  </si>
  <si>
    <t>ITS366057</t>
  </si>
  <si>
    <t>ITS354306</t>
  </si>
  <si>
    <t>ITS343968</t>
  </si>
  <si>
    <t>ITS306830</t>
  </si>
  <si>
    <t>ITS321545</t>
  </si>
  <si>
    <t>ITS345944</t>
  </si>
  <si>
    <t>ITS306875</t>
  </si>
  <si>
    <t>ITS306709</t>
  </si>
  <si>
    <t>Focus Training Limited</t>
  </si>
  <si>
    <t>ITS333479</t>
  </si>
  <si>
    <t>ITS354461</t>
  </si>
  <si>
    <t>ITS307141</t>
  </si>
  <si>
    <t>ITS363205</t>
  </si>
  <si>
    <t>ITS307055</t>
  </si>
  <si>
    <t>ITS321569</t>
  </si>
  <si>
    <t>ITS354322</t>
  </si>
  <si>
    <t>ITS317536</t>
  </si>
  <si>
    <t>ITS333317</t>
  </si>
  <si>
    <t>ITS320068</t>
  </si>
  <si>
    <t>ITS321468</t>
  </si>
  <si>
    <t>ITS354613</t>
  </si>
  <si>
    <t>ITS363230</t>
  </si>
  <si>
    <t>ITS342767</t>
  </si>
  <si>
    <t>ITS307067</t>
  </si>
  <si>
    <t>ITS321470</t>
  </si>
  <si>
    <t>ITS343956</t>
  </si>
  <si>
    <t>ITS306705</t>
  </si>
  <si>
    <t>ITS318252</t>
  </si>
  <si>
    <t>ITS346562</t>
  </si>
  <si>
    <t>ITS307002</t>
  </si>
  <si>
    <t>ITS364904</t>
  </si>
  <si>
    <t>ITS306460</t>
  </si>
  <si>
    <t>ITS329192</t>
  </si>
  <si>
    <t>ITS342751</t>
  </si>
  <si>
    <t>ITS329244</t>
  </si>
  <si>
    <t>ITS354410</t>
  </si>
  <si>
    <t>ITS343971</t>
  </si>
  <si>
    <t>ITS306725</t>
  </si>
  <si>
    <t>ITS316624</t>
  </si>
  <si>
    <t>KT Associates</t>
  </si>
  <si>
    <t>ITS306936</t>
  </si>
  <si>
    <t>ITS306733</t>
  </si>
  <si>
    <t>ITS307171</t>
  </si>
  <si>
    <t>ITS345929</t>
  </si>
  <si>
    <t>ITS306999</t>
  </si>
  <si>
    <t>ITS343087</t>
  </si>
  <si>
    <t>ITS306939</t>
  </si>
  <si>
    <t>ITS333316</t>
  </si>
  <si>
    <t>ITS331447</t>
  </si>
  <si>
    <t>ITS318269</t>
  </si>
  <si>
    <t>ITS333354</t>
  </si>
  <si>
    <t>ITS319225</t>
  </si>
  <si>
    <t>ITS307022</t>
  </si>
  <si>
    <t>ITS345937</t>
  </si>
  <si>
    <t>ITS320022</t>
  </si>
  <si>
    <t>ITS333093</t>
  </si>
  <si>
    <t>ITS366691</t>
  </si>
  <si>
    <t>ITS320890</t>
  </si>
  <si>
    <t>ITS306795</t>
  </si>
  <si>
    <t>ITS366693</t>
  </si>
  <si>
    <t>ITS330816</t>
  </si>
  <si>
    <t>ITS306793</t>
  </si>
  <si>
    <t>ITS363140</t>
  </si>
  <si>
    <t>ITS302906</t>
  </si>
  <si>
    <t>ITS329193</t>
  </si>
  <si>
    <t>ITS363142</t>
  </si>
  <si>
    <t>ITS307149</t>
  </si>
  <si>
    <t>ITS354478</t>
  </si>
  <si>
    <t>ITS345787</t>
  </si>
  <si>
    <t>ITS330815</t>
  </si>
  <si>
    <t>ITS345788</t>
  </si>
  <si>
    <t>ITS307111</t>
  </si>
  <si>
    <t>ITS330982</t>
  </si>
  <si>
    <t>ITS306790</t>
  </si>
  <si>
    <t>ITS322475</t>
  </si>
  <si>
    <t>ITS306731</t>
  </si>
  <si>
    <t>ITS354640</t>
  </si>
  <si>
    <t>ITS307158</t>
  </si>
  <si>
    <t>ITS319220</t>
  </si>
  <si>
    <t>ITS363213</t>
  </si>
  <si>
    <t>ITS316791</t>
  </si>
  <si>
    <t>ITS367206</t>
  </si>
  <si>
    <t>ITS307164</t>
  </si>
  <si>
    <t>ITS343430</t>
  </si>
  <si>
    <t>ITS345356</t>
  </si>
  <si>
    <t>ITS333338</t>
  </si>
  <si>
    <t>ITS333965</t>
  </si>
  <si>
    <t>Nissan Motor Manufacturing (UK) Limited</t>
  </si>
  <si>
    <t>ITS346797</t>
  </si>
  <si>
    <t>ITS319224</t>
  </si>
  <si>
    <t>ITS343878</t>
  </si>
  <si>
    <t>ITS364629</t>
  </si>
  <si>
    <t>ITS329892</t>
  </si>
  <si>
    <t>ITS307086</t>
  </si>
  <si>
    <t>ITS333336</t>
  </si>
  <si>
    <t>ITS367204</t>
  </si>
  <si>
    <t>ITS333248</t>
  </si>
  <si>
    <t>ITS345938</t>
  </si>
  <si>
    <t>ITS319339</t>
  </si>
  <si>
    <t>ITS318324</t>
  </si>
  <si>
    <t>ITS316805</t>
  </si>
  <si>
    <t>Plymouth Adult and Community Learning Service</t>
  </si>
  <si>
    <t>ITS306995</t>
  </si>
  <si>
    <t>ITS363196</t>
  </si>
  <si>
    <t>ITS318265</t>
  </si>
  <si>
    <t>Protocol Consultancy Services</t>
  </si>
  <si>
    <t>ITS307165</t>
  </si>
  <si>
    <t>ITS366055</t>
  </si>
  <si>
    <t>ITS318259</t>
  </si>
  <si>
    <t>ITS345942</t>
  </si>
  <si>
    <t>ITS329358</t>
  </si>
  <si>
    <t>ITS307097</t>
  </si>
  <si>
    <t>ITS306860</t>
  </si>
  <si>
    <t>ITS330776</t>
  </si>
  <si>
    <t>Rolls-Royce PLC</t>
  </si>
  <si>
    <t>ITS345544</t>
  </si>
  <si>
    <t>ITS306849</t>
  </si>
  <si>
    <t>ITS330030</t>
  </si>
  <si>
    <t>ITS342657</t>
  </si>
  <si>
    <t>ITS342624</t>
  </si>
  <si>
    <t>SAKS (Education) Limited</t>
  </si>
  <si>
    <t>ITS307004</t>
  </si>
  <si>
    <t>ITS318237</t>
  </si>
  <si>
    <t>ITS321486</t>
  </si>
  <si>
    <t>ITS316803</t>
  </si>
  <si>
    <t>ITS343658</t>
  </si>
  <si>
    <t>ITS363234</t>
  </si>
  <si>
    <t>ITS317529</t>
  </si>
  <si>
    <t>ITS333318</t>
  </si>
  <si>
    <t>ITS330382</t>
  </si>
  <si>
    <t>ITS364510</t>
  </si>
  <si>
    <t>ITS333092</t>
  </si>
  <si>
    <t>ITS329818</t>
  </si>
  <si>
    <t>Priority Management Limited</t>
  </si>
  <si>
    <t>ITS364782</t>
  </si>
  <si>
    <t>ITS331437</t>
  </si>
  <si>
    <t>ITS363207</t>
  </si>
  <si>
    <t>Stubbing Court Training Limited</t>
  </si>
  <si>
    <t>ITS348867</t>
  </si>
  <si>
    <t>Summerhouse Equestrian and Training Centre LLP</t>
  </si>
  <si>
    <t>ITS342627</t>
  </si>
  <si>
    <t>ITS306596</t>
  </si>
  <si>
    <t>ITS366038</t>
  </si>
  <si>
    <t>ITS354473</t>
  </si>
  <si>
    <t>ITS317570</t>
  </si>
  <si>
    <t>ITS318827</t>
  </si>
  <si>
    <t>ITS365409</t>
  </si>
  <si>
    <t>ITS354465</t>
  </si>
  <si>
    <t>ITS318271</t>
  </si>
  <si>
    <t>ITS343979</t>
  </si>
  <si>
    <t>ITS345912</t>
  </si>
  <si>
    <t>ITS306474</t>
  </si>
  <si>
    <t>ITS345741</t>
  </si>
  <si>
    <t>ITS343088</t>
  </si>
  <si>
    <t>ITS318329</t>
  </si>
  <si>
    <t>ITS345907</t>
  </si>
  <si>
    <t>ITS307058</t>
  </si>
  <si>
    <t>ADVANCED PERSONNEL MANAGEMENT GROUP (UK) LIMITED</t>
  </si>
  <si>
    <t>ITS333368</t>
  </si>
  <si>
    <t>Aspire Training Team Limited - Tops Day Nursery</t>
  </si>
  <si>
    <t>ITS342630</t>
  </si>
  <si>
    <t>ITS321522</t>
  </si>
  <si>
    <t>Training Services 2000 Ltd</t>
  </si>
  <si>
    <t>ITS342772</t>
  </si>
  <si>
    <t>ITS316804</t>
  </si>
  <si>
    <t>ITS362677</t>
  </si>
  <si>
    <t>ITS318241</t>
  </si>
  <si>
    <t>ITS334913</t>
  </si>
  <si>
    <t>Walsall NHS Trust</t>
  </si>
  <si>
    <t>ITS366697</t>
  </si>
  <si>
    <t>ITS316650</t>
  </si>
  <si>
    <t>ITS333250</t>
  </si>
  <si>
    <t>ITS317525</t>
  </si>
  <si>
    <t>ITS321524</t>
  </si>
  <si>
    <t>ITS331468</t>
  </si>
  <si>
    <t>ITS330018</t>
  </si>
  <si>
    <t>ITS365876</t>
  </si>
  <si>
    <t>ITS307138</t>
  </si>
  <si>
    <t>ITS329317</t>
  </si>
  <si>
    <t>ITS363194</t>
  </si>
  <si>
    <t>ITS306454</t>
  </si>
  <si>
    <t>ITS364606</t>
  </si>
  <si>
    <t>ITS330919</t>
  </si>
  <si>
    <t>EXG LIMITED</t>
  </si>
  <si>
    <t>ITS329383</t>
  </si>
  <si>
    <t>ITS321615</t>
  </si>
  <si>
    <t>ITS365561</t>
  </si>
  <si>
    <t>ITS320830</t>
  </si>
  <si>
    <t>ITS321537</t>
  </si>
  <si>
    <t>ITS332129</t>
  </si>
  <si>
    <t>Finmeccanica UK Limited</t>
  </si>
  <si>
    <t>ITS333554</t>
  </si>
  <si>
    <t>Paddington Development Trust</t>
  </si>
  <si>
    <t>ITS332893</t>
  </si>
  <si>
    <t>ITS333485</t>
  </si>
  <si>
    <t>AmacSports Limited</t>
  </si>
  <si>
    <t>ITS330200</t>
  </si>
  <si>
    <t>ITS329976</t>
  </si>
  <si>
    <t>ITS363180</t>
  </si>
  <si>
    <t>ITS330084</t>
  </si>
  <si>
    <t>ITS331016</t>
  </si>
  <si>
    <t>ITS330255</t>
  </si>
  <si>
    <t>ITS362080</t>
  </si>
  <si>
    <t>ITS345909</t>
  </si>
  <si>
    <t>ITS354662</t>
  </si>
  <si>
    <t>ITS354691</t>
  </si>
  <si>
    <t>ITS330145</t>
  </si>
  <si>
    <t>ITS362387</t>
  </si>
  <si>
    <t>ITS346484</t>
  </si>
  <si>
    <t>Professional Training Solutions Limited</t>
  </si>
  <si>
    <t>ITS354304</t>
  </si>
  <si>
    <t>ITS354699</t>
  </si>
  <si>
    <t>ITS366045</t>
  </si>
  <si>
    <t>Quality Transport Training</t>
  </si>
  <si>
    <t>Remit Group Limited</t>
  </si>
  <si>
    <t>ITS334045</t>
  </si>
  <si>
    <t>Eden College of Human Resource Development and Management Studies Limited</t>
  </si>
  <si>
    <t>ITS346074</t>
  </si>
  <si>
    <t>ITS366072</t>
  </si>
  <si>
    <t>Manley Summers Housing Personnel Limited</t>
  </si>
  <si>
    <t>Alt Valley Community Trust</t>
  </si>
  <si>
    <t>ITS363137</t>
  </si>
  <si>
    <t>ITS363136</t>
  </si>
  <si>
    <t>ITS363133</t>
  </si>
  <si>
    <t>JBC Skills Training Limited</t>
  </si>
  <si>
    <t>Health Education England</t>
  </si>
  <si>
    <t>ITS330958</t>
  </si>
  <si>
    <t>ITS342620</t>
  </si>
  <si>
    <t>Hob Salons</t>
  </si>
  <si>
    <t>Pizza Hut</t>
  </si>
  <si>
    <t>PARTNERSHIP DEVELOPMENT SOLUTIONS LTD</t>
  </si>
  <si>
    <t>IN-COMM TRAINING AND BUSINESS SERVICES LIMITED</t>
  </si>
  <si>
    <t>ITS320896</t>
  </si>
  <si>
    <t>ITS330812</t>
  </si>
  <si>
    <t>St Charles Catholic Sixth Form College</t>
  </si>
  <si>
    <t>ITS316625</t>
  </si>
  <si>
    <t>ITS363141</t>
  </si>
  <si>
    <t>ITS320897</t>
  </si>
  <si>
    <t>Christ The King Sixth Form College</t>
  </si>
  <si>
    <t>ITS345837</t>
  </si>
  <si>
    <t>New City College</t>
  </si>
  <si>
    <t>ITS318287</t>
  </si>
  <si>
    <t>ITS300878</t>
  </si>
  <si>
    <t>ITS342311</t>
  </si>
  <si>
    <t>ITS284882</t>
  </si>
  <si>
    <t>Woodhouse College</t>
  </si>
  <si>
    <t>ITS298343</t>
  </si>
  <si>
    <t>College category 1 visit Historic</t>
  </si>
  <si>
    <t>London South East Colleges</t>
  </si>
  <si>
    <t>ITS318862</t>
  </si>
  <si>
    <t>College Inspection Other - Good Historic</t>
  </si>
  <si>
    <t>St Dominic's Sixth Form College</t>
  </si>
  <si>
    <t>ITS318860</t>
  </si>
  <si>
    <t>ITS363307</t>
  </si>
  <si>
    <t>ITS300880</t>
  </si>
  <si>
    <t>ITS316692</t>
  </si>
  <si>
    <t>King Edward VI College Stourbridge</t>
  </si>
  <si>
    <t>ITS318902</t>
  </si>
  <si>
    <t>ITS363283</t>
  </si>
  <si>
    <t>ITS322945</t>
  </si>
  <si>
    <t>Carmel College</t>
  </si>
  <si>
    <t>ITS318567</t>
  </si>
  <si>
    <t>ITS343958</t>
  </si>
  <si>
    <t>Loreto College</t>
  </si>
  <si>
    <t>ITS342775</t>
  </si>
  <si>
    <t>ITS283492</t>
  </si>
  <si>
    <t>Xaverian College</t>
  </si>
  <si>
    <t>ITS318912</t>
  </si>
  <si>
    <t>ITS322396</t>
  </si>
  <si>
    <t>ITS302073</t>
  </si>
  <si>
    <t>ITS346185</t>
  </si>
  <si>
    <t>ITS329313</t>
  </si>
  <si>
    <t>ITS332998</t>
  </si>
  <si>
    <t>Winstanley College</t>
  </si>
  <si>
    <t>ITS316657</t>
  </si>
  <si>
    <t>ITS354445</t>
  </si>
  <si>
    <t>ITS298678</t>
  </si>
  <si>
    <t>ITS307140</t>
  </si>
  <si>
    <t>ITS354439</t>
  </si>
  <si>
    <t>ITS363294</t>
  </si>
  <si>
    <t>Greenhead College</t>
  </si>
  <si>
    <t>ITS316660</t>
  </si>
  <si>
    <t>ITS363297</t>
  </si>
  <si>
    <t>ITS284872</t>
  </si>
  <si>
    <t>Notre Dame Catholic Sixth Form College</t>
  </si>
  <si>
    <t>ITS322398</t>
  </si>
  <si>
    <t>ITS323118</t>
  </si>
  <si>
    <t>ITS343645</t>
  </si>
  <si>
    <t>ITS319828</t>
  </si>
  <si>
    <t>Cleveland College of Art and Design</t>
  </si>
  <si>
    <t>ITS333003</t>
  </si>
  <si>
    <t>ITS330740</t>
  </si>
  <si>
    <t>DWP (Workstep) - inspection Historic</t>
  </si>
  <si>
    <t>ITS318929</t>
  </si>
  <si>
    <t>ITS363298</t>
  </si>
  <si>
    <t>Selby College</t>
  </si>
  <si>
    <t>ITS316656</t>
  </si>
  <si>
    <t>ITS283490</t>
  </si>
  <si>
    <t>ITS318915</t>
  </si>
  <si>
    <t>ITS316672</t>
  </si>
  <si>
    <t>Barnfield College</t>
  </si>
  <si>
    <t>Luton Sixth Form College</t>
  </si>
  <si>
    <t>ITS329375</t>
  </si>
  <si>
    <t>ITS342293</t>
  </si>
  <si>
    <t>Hills Road Sixth Form College</t>
  </si>
  <si>
    <t>ITS295010</t>
  </si>
  <si>
    <t>ITS343721</t>
  </si>
  <si>
    <t>ITS329308</t>
  </si>
  <si>
    <t>ITS343830</t>
  </si>
  <si>
    <t>ITS295740</t>
  </si>
  <si>
    <t>Priestley College</t>
  </si>
  <si>
    <t>ITS298685</t>
  </si>
  <si>
    <t>Sir John Deane's College</t>
  </si>
  <si>
    <t>ITS318908</t>
  </si>
  <si>
    <t>ITS345757</t>
  </si>
  <si>
    <t>ITS295065</t>
  </si>
  <si>
    <t>ITS354447</t>
  </si>
  <si>
    <t>ITS318871</t>
  </si>
  <si>
    <t>ITS295858</t>
  </si>
  <si>
    <t>South Devon College</t>
  </si>
  <si>
    <t>Torbay</t>
  </si>
  <si>
    <t>ITS329155</t>
  </si>
  <si>
    <t>ITS329201</t>
  </si>
  <si>
    <t>ITS316628</t>
  </si>
  <si>
    <t>ITS363302</t>
  </si>
  <si>
    <t>ITS298650</t>
  </si>
  <si>
    <t>ITS316661</t>
  </si>
  <si>
    <t>New College Durham</t>
  </si>
  <si>
    <t>ITS332999</t>
  </si>
  <si>
    <t>ITS317044</t>
  </si>
  <si>
    <t>ITS316623</t>
  </si>
  <si>
    <t>ITS316626</t>
  </si>
  <si>
    <t>ITS354453</t>
  </si>
  <si>
    <t>ITS298673</t>
  </si>
  <si>
    <t>South Essex College of Further and  Higher Education</t>
  </si>
  <si>
    <t>ITS354437</t>
  </si>
  <si>
    <t>ITS316639</t>
  </si>
  <si>
    <t>Cirencester College</t>
  </si>
  <si>
    <t>ITS295867</t>
  </si>
  <si>
    <t>ITS345455</t>
  </si>
  <si>
    <t>ITS316632</t>
  </si>
  <si>
    <t>Alton College</t>
  </si>
  <si>
    <t>ITS342292</t>
  </si>
  <si>
    <t>ITS284886</t>
  </si>
  <si>
    <t>ITS284885</t>
  </si>
  <si>
    <t>ITS363303</t>
  </si>
  <si>
    <t>ITS375471</t>
  </si>
  <si>
    <t>ITS300881</t>
  </si>
  <si>
    <t>ITS320948</t>
  </si>
  <si>
    <t>College Inspection Other - Satisfactory Historic</t>
  </si>
  <si>
    <t>Totton College (Part of Nacro)</t>
  </si>
  <si>
    <t>ITS345838</t>
  </si>
  <si>
    <t>ITS283497</t>
  </si>
  <si>
    <t>ITS343646</t>
  </si>
  <si>
    <t>ITS283496</t>
  </si>
  <si>
    <t>The Sixth Form College Farnborough</t>
  </si>
  <si>
    <t>ITS295114</t>
  </si>
  <si>
    <t>ITS345836</t>
  </si>
  <si>
    <t>Peter Symonds College</t>
  </si>
  <si>
    <t>ITS318857</t>
  </si>
  <si>
    <t>ITS345806</t>
  </si>
  <si>
    <t>ITS284864</t>
  </si>
  <si>
    <t xml:space="preserve">Hereford College of Arts </t>
  </si>
  <si>
    <t>Hereford Sixth Form College</t>
  </si>
  <si>
    <t>ITS320848</t>
  </si>
  <si>
    <t>ITS331237</t>
  </si>
  <si>
    <t>West Herts College</t>
  </si>
  <si>
    <t>ITS343695</t>
  </si>
  <si>
    <t>ITS342264</t>
  </si>
  <si>
    <t>ITS282827</t>
  </si>
  <si>
    <t>The Isle of Wight College</t>
  </si>
  <si>
    <t>ITS302820</t>
  </si>
  <si>
    <t>North Kent College</t>
  </si>
  <si>
    <t>ITS362138</t>
  </si>
  <si>
    <t>Hadlow College</t>
  </si>
  <si>
    <t>ITS345814</t>
  </si>
  <si>
    <t>ITS282828</t>
  </si>
  <si>
    <t>College Inspection Other - Inadequate Historic</t>
  </si>
  <si>
    <t>Burnley College</t>
  </si>
  <si>
    <t>ITS331024</t>
  </si>
  <si>
    <t>Blackburn College</t>
  </si>
  <si>
    <t>ITS316663</t>
  </si>
  <si>
    <t>Nelson and Colne College</t>
  </si>
  <si>
    <t>ITS322402</t>
  </si>
  <si>
    <t>ITS316665</t>
  </si>
  <si>
    <t>Runshaw College</t>
  </si>
  <si>
    <t>ITS322406</t>
  </si>
  <si>
    <t>ITS345811</t>
  </si>
  <si>
    <t>The Blackpool Sixth Form College</t>
  </si>
  <si>
    <t>ITS333004</t>
  </si>
  <si>
    <t>Cardinal Newman College</t>
  </si>
  <si>
    <t>ITS333000</t>
  </si>
  <si>
    <t>ITS343693</t>
  </si>
  <si>
    <t xml:space="preserve">New College Stamford </t>
  </si>
  <si>
    <t>ITS363289</t>
  </si>
  <si>
    <t>ITS320855</t>
  </si>
  <si>
    <t>ITS342296</t>
  </si>
  <si>
    <t>ITS362140</t>
  </si>
  <si>
    <t>ITS295865</t>
  </si>
  <si>
    <t>ITS316693</t>
  </si>
  <si>
    <t>Shrewsbury Colleges Group</t>
  </si>
  <si>
    <t>Bridgwater and Taunton College</t>
  </si>
  <si>
    <t>ITS330974</t>
  </si>
  <si>
    <t>Richard Huish College</t>
  </si>
  <si>
    <t>ITS316619</t>
  </si>
  <si>
    <t>ITS345803</t>
  </si>
  <si>
    <t>ITS284866</t>
  </si>
  <si>
    <t>ITS354456</t>
  </si>
  <si>
    <t>ITS295868</t>
  </si>
  <si>
    <t>ITS329158</t>
  </si>
  <si>
    <t>Reigate College</t>
  </si>
  <si>
    <t>ITS329232</t>
  </si>
  <si>
    <t>Esher College</t>
  </si>
  <si>
    <t>ITS322404</t>
  </si>
  <si>
    <t>ITS362661</t>
  </si>
  <si>
    <t>ITS318375</t>
  </si>
  <si>
    <t>North Warwickshire and South Leicestershire College</t>
  </si>
  <si>
    <t>The College of Richard Collyer In Horsham</t>
  </si>
  <si>
    <t>ITS318874</t>
  </si>
  <si>
    <t>ITS330820</t>
  </si>
  <si>
    <t>ITS332873</t>
  </si>
  <si>
    <t>ITS342594</t>
  </si>
  <si>
    <t>ITS322089</t>
  </si>
  <si>
    <t>ISC - Satisfactory (MEDIUM) (A) Historic</t>
  </si>
  <si>
    <t>ITS298688</t>
  </si>
  <si>
    <t>ISC - Satisfactory (LARGE) (A) Historic</t>
  </si>
  <si>
    <t>Communication Specialist College -  Doncaster</t>
  </si>
  <si>
    <t>ITS316974</t>
  </si>
  <si>
    <t>ITS360956</t>
  </si>
  <si>
    <t>ITS301121</t>
  </si>
  <si>
    <t>ITS316864</t>
  </si>
  <si>
    <t xml:space="preserve">Foxes Academy </t>
  </si>
  <si>
    <t>ITS295869</t>
  </si>
  <si>
    <t xml:space="preserve">Homefield College </t>
  </si>
  <si>
    <t>ITS332155</t>
  </si>
  <si>
    <t>ITS316973</t>
  </si>
  <si>
    <t>ITS363315</t>
  </si>
  <si>
    <t>ITS319868</t>
  </si>
  <si>
    <t>ITS363313</t>
  </si>
  <si>
    <t>ITS365906</t>
  </si>
  <si>
    <t>ITS316866</t>
  </si>
  <si>
    <t>ITS363312</t>
  </si>
  <si>
    <t>ITS320298</t>
  </si>
  <si>
    <t>ISC - Inadequate (MEDIUM) (A) Historic</t>
  </si>
  <si>
    <t>ITS345826</t>
  </si>
  <si>
    <t>ITS342385</t>
  </si>
  <si>
    <t>ITS342595</t>
  </si>
  <si>
    <t>ITS284895</t>
  </si>
  <si>
    <t>Writtle University College</t>
  </si>
  <si>
    <t>ITS321568</t>
  </si>
  <si>
    <t>ITS331245</t>
  </si>
  <si>
    <t>University of Sheffield</t>
  </si>
  <si>
    <t>ITS343641</t>
  </si>
  <si>
    <t>FE in HE - Inadequate Historic</t>
  </si>
  <si>
    <t>ITS321920</t>
  </si>
  <si>
    <t>City Gateway 14-19 Provision</t>
  </si>
  <si>
    <t>Haringey Sixth Form College</t>
  </si>
  <si>
    <t>King's College London Maths School</t>
  </si>
  <si>
    <t>Chapeltown Academy</t>
  </si>
  <si>
    <t>Big Creative Academy</t>
  </si>
  <si>
    <t>East London Arts &amp; Music</t>
  </si>
  <si>
    <t>ITS318803</t>
  </si>
  <si>
    <t>ITS363314</t>
  </si>
  <si>
    <t>Ambitious College</t>
  </si>
  <si>
    <t>Uplands Educational Trust</t>
  </si>
  <si>
    <t>Chatsworth Futures Limited</t>
  </si>
  <si>
    <t>Elliott Hudson College</t>
  </si>
  <si>
    <t>Suffolk One</t>
  </si>
  <si>
    <t>Trinity Solutions Academy</t>
  </si>
  <si>
    <t>Prior Pursglove and Stockton Sixth Form College</t>
  </si>
  <si>
    <t>TBAP 16-19 Academic AP Academy</t>
  </si>
  <si>
    <t>LIPA Sixth Form College</t>
  </si>
  <si>
    <t>Eat That Frog C.I.C.</t>
  </si>
  <si>
    <t>Goldwyn Sixth Form College</t>
  </si>
  <si>
    <t>Birtenshaw</t>
  </si>
  <si>
    <t>Brentwood Community College</t>
  </si>
  <si>
    <t>Wilson Stuart University College Birmingham Partnership Trust</t>
  </si>
  <si>
    <t>Trinity Post 16 Solutions Ltd.</t>
  </si>
  <si>
    <t>The Ridge Employability College</t>
  </si>
  <si>
    <t>Lifebridge ASEND</t>
  </si>
  <si>
    <t>Ada National College for Digital Skills</t>
  </si>
  <si>
    <t>THE SKILLS NETWORK LIMITED</t>
  </si>
  <si>
    <t>Somerset Skills &amp; Learning CIC</t>
  </si>
  <si>
    <t>Holts Academy of Jewellery Limited</t>
  </si>
  <si>
    <t>Specsavers Optical Superstores Limited</t>
  </si>
  <si>
    <t>Academy Training Group Limited</t>
  </si>
  <si>
    <t>Adviza Partnership</t>
  </si>
  <si>
    <t>Beacon Education Partnership Limited</t>
  </si>
  <si>
    <t>City College Nottingham</t>
  </si>
  <si>
    <t>Elms Associated Limited</t>
  </si>
  <si>
    <t>Enabling Development Opportunities Ltd</t>
  </si>
  <si>
    <t>Careers Yorkshire and The Humber Limited</t>
  </si>
  <si>
    <t>JFC Training College Ltd</t>
  </si>
  <si>
    <t>Dhunay Corporation Ltd</t>
  </si>
  <si>
    <t>Tower College Of Further And Higher Education London Limited</t>
  </si>
  <si>
    <t>Elmhouse Training</t>
  </si>
  <si>
    <t>Simian Skill</t>
  </si>
  <si>
    <t>Touchstone Educational Solutions Ltd</t>
  </si>
  <si>
    <t>Northern Construction Training &amp; Regeneration</t>
  </si>
  <si>
    <t>Chosen Care Group Limited</t>
  </si>
  <si>
    <t>New London College</t>
  </si>
  <si>
    <t>Prospects London</t>
  </si>
  <si>
    <t>Abacus Training Group</t>
  </si>
  <si>
    <t>Prospects WM</t>
  </si>
  <si>
    <t>Associated Training Solutions Ltd</t>
  </si>
  <si>
    <t>Impact College</t>
  </si>
  <si>
    <t>BOCK Consultancy &amp; Personnel Development Limited</t>
  </si>
  <si>
    <t>Results Consortium Limited</t>
  </si>
  <si>
    <t>City of London College Centre for Advanced Studies</t>
  </si>
  <si>
    <t>Encompass Consultancy</t>
  </si>
  <si>
    <t>Escala Training Academy</t>
  </si>
  <si>
    <t>Health and Fitness Education</t>
  </si>
  <si>
    <t>LD Training Services Limited</t>
  </si>
  <si>
    <t>Skills North East</t>
  </si>
  <si>
    <t>Specialist Trade Courses Ltd</t>
  </si>
  <si>
    <t>Lionheart in the Community Limited</t>
  </si>
  <si>
    <t>Mediprospects</t>
  </si>
  <si>
    <t>Millennium Academy</t>
  </si>
  <si>
    <t>Learn Plus Us</t>
  </si>
  <si>
    <t>TDLC Limited</t>
  </si>
  <si>
    <t>Activ8 Learning</t>
  </si>
  <si>
    <t>The Terri Brooke School Of Nails and Beauty</t>
  </si>
  <si>
    <t>Train Together</t>
  </si>
  <si>
    <t>West London College Of Business &amp; Management Sciences Limited</t>
  </si>
  <si>
    <t>Be A Better You Training Limited</t>
  </si>
  <si>
    <t>Beyond 2030</t>
  </si>
  <si>
    <t>Can Training</t>
  </si>
  <si>
    <t>Construction Skills Solutions Limited</t>
  </si>
  <si>
    <t>Debut Training Academy Limited</t>
  </si>
  <si>
    <t>Lifelong Opportunities Ltd</t>
  </si>
  <si>
    <t>Wolseley UK Limited</t>
  </si>
  <si>
    <t>Care UK Community Partnerships Ltd</t>
  </si>
  <si>
    <t>Blue Arrow Limited</t>
  </si>
  <si>
    <t>United Utilities Water Limited</t>
  </si>
  <si>
    <t>Central Manchester University Hospitals NHS Foundation Trust</t>
  </si>
  <si>
    <t>Creative Support</t>
  </si>
  <si>
    <t>Greenwich Leisure Ltd</t>
  </si>
  <si>
    <t>Mitchell &amp; Butlers</t>
  </si>
  <si>
    <t>West Midlands Ambulance Service</t>
  </si>
  <si>
    <t>1st Care Training Limited</t>
  </si>
  <si>
    <t>Active Lifestyles</t>
  </si>
  <si>
    <t>Any Driver Limited</t>
  </si>
  <si>
    <t>FW Solutions Limited</t>
  </si>
  <si>
    <t>Barrett Bell Ltd</t>
  </si>
  <si>
    <t>North West Skills Academy Limited</t>
  </si>
  <si>
    <t>Chic Beauty Academy Ltd</t>
  </si>
  <si>
    <t>Phoenix Training Services (midlands) Limited</t>
  </si>
  <si>
    <t>Civil Ceremonies Limited</t>
  </si>
  <si>
    <t>Profile Development And Training Limited</t>
  </si>
  <si>
    <t>Community Training Portal Limited</t>
  </si>
  <si>
    <t>Envisage</t>
  </si>
  <si>
    <t>The London Hairdressing Apprenticeship Academy Limited</t>
  </si>
  <si>
    <t>The White Rose School Of Beauty And Complementary Therapies Limited</t>
  </si>
  <si>
    <t>EMD UK Limited</t>
  </si>
  <si>
    <t>Eurosource Solutions Limited</t>
  </si>
  <si>
    <t>Access Skills Ltd</t>
  </si>
  <si>
    <t>BRS Education Limited</t>
  </si>
  <si>
    <t>CVQO Ltd</t>
  </si>
  <si>
    <t>Table 4: Most recent overall effectiveness of further education and skills providers</t>
  </si>
  <si>
    <t>Inspection judgement:</t>
  </si>
  <si>
    <t>Total number of open and funded providers</t>
  </si>
  <si>
    <t>Number of providers that have not yet been inspected</t>
  </si>
  <si>
    <t>Number of providers with an inspection judgement</t>
  </si>
  <si>
    <t>Percentage of providers with an inspection judgement</t>
  </si>
  <si>
    <r>
      <t>Requires improvement / satisfactory</t>
    </r>
    <r>
      <rPr>
        <b/>
        <vertAlign val="superscript"/>
        <sz val="10"/>
        <rFont val="Tahoma"/>
        <family val="2"/>
      </rPr>
      <t>8</t>
    </r>
  </si>
  <si>
    <r>
      <t>Colleges</t>
    </r>
    <r>
      <rPr>
        <vertAlign val="superscript"/>
        <sz val="10"/>
        <rFont val="Tahoma"/>
        <family val="2"/>
      </rPr>
      <t>2</t>
    </r>
  </si>
  <si>
    <r>
      <t>Independent learning providers</t>
    </r>
    <r>
      <rPr>
        <vertAlign val="superscript"/>
        <sz val="10"/>
        <rFont val="Tahoma"/>
        <family val="2"/>
      </rPr>
      <t>3</t>
    </r>
  </si>
  <si>
    <r>
      <t>Community learning and skills providers</t>
    </r>
    <r>
      <rPr>
        <vertAlign val="superscript"/>
        <sz val="10"/>
        <rFont val="Tahoma"/>
        <family val="2"/>
      </rPr>
      <t>4</t>
    </r>
  </si>
  <si>
    <r>
      <t>16-19 academies</t>
    </r>
    <r>
      <rPr>
        <vertAlign val="superscript"/>
        <sz val="10"/>
        <rFont val="Tahoma"/>
        <family val="2"/>
      </rPr>
      <t>5</t>
    </r>
  </si>
  <si>
    <r>
      <t>Dance and drama colleges</t>
    </r>
    <r>
      <rPr>
        <vertAlign val="superscript"/>
        <sz val="10"/>
        <rFont val="Tahoma"/>
        <family val="2"/>
      </rPr>
      <t>6</t>
    </r>
  </si>
  <si>
    <r>
      <t>Higher education institutions</t>
    </r>
    <r>
      <rPr>
        <vertAlign val="superscript"/>
        <sz val="10"/>
        <rFont val="Tahoma"/>
        <family val="2"/>
      </rPr>
      <t>7</t>
    </r>
  </si>
  <si>
    <t>6. Inspections from 1 September 2015.</t>
  </si>
  <si>
    <t xml:space="preserve">7. Inspection of further education provision only, not provider as a whole. </t>
  </si>
  <si>
    <t>8. Prior to 1 September 2012, providers with an inspection outcome of grade 3 were judged as satisfactory.</t>
  </si>
  <si>
    <t>9. Percentages are rounded and may not add to 100. Where the number of providers is small, percentages should be treated with caution.</t>
  </si>
  <si>
    <t>Chart 1: Further education and skills full inspection outcomes this reporting year, by judgement</t>
  </si>
  <si>
    <t>% Outstanding</t>
  </si>
  <si>
    <t>% Good</t>
  </si>
  <si>
    <t>% Requires improvement</t>
  </si>
  <si>
    <t>% Inadequate</t>
  </si>
  <si>
    <t>Not judged</t>
  </si>
  <si>
    <t>Chart 2: Further education and skills full and short inspection outcomes this reporting year, by overall effectiveness and provider group</t>
  </si>
  <si>
    <t>Independent Specialist Colleges</t>
  </si>
  <si>
    <t>Community Learning and Skills Providers</t>
  </si>
  <si>
    <t>16-19 Academies</t>
  </si>
  <si>
    <t>Dance and Drama Colleges</t>
  </si>
  <si>
    <t>Higher Education Institutions</t>
  </si>
  <si>
    <t>8. Percentages are rounded and may not add to 100. Where the number of inspections is small, percentages should be treated with caution.</t>
  </si>
  <si>
    <t>Chart 3: Further education and skills full and short inspection outcomes, by overall effectiveness and reporting year</t>
  </si>
  <si>
    <r>
      <t>Requires improvement / satisfactory</t>
    </r>
    <r>
      <rPr>
        <b/>
        <vertAlign val="superscript"/>
        <sz val="10"/>
        <rFont val="Tahoma"/>
        <family val="2"/>
      </rPr>
      <t>2</t>
    </r>
  </si>
  <si>
    <t>2015/2016</t>
  </si>
  <si>
    <t>1 September 2015 - 31 August 2016</t>
  </si>
  <si>
    <t>2014/2015</t>
  </si>
  <si>
    <t xml:space="preserve">1 September 2014 - 31 August 2015 </t>
  </si>
  <si>
    <t>2013/2014</t>
  </si>
  <si>
    <t xml:space="preserve">1 September 2013 - 31 August 2014 </t>
  </si>
  <si>
    <t>2012/2013</t>
  </si>
  <si>
    <t>1 September 2012 - 31 August 2013</t>
  </si>
  <si>
    <t>2. Prior to 1 September 2012, providers with an inspection outcome of grade 3 were judged as satisfactory.</t>
  </si>
  <si>
    <t>3. Percentages are rounded and may not add to 100. Where the number of inspections is small, percentages should be treated with caution.</t>
  </si>
  <si>
    <t>Chart 4: Proportion of previously grade 3 further education and skills providers that improved, declined or stayed the same at their next full inspection</t>
  </si>
  <si>
    <t>Total number inspected that were previously grade 3</t>
  </si>
  <si>
    <t>Same</t>
  </si>
  <si>
    <t>% Improved</t>
  </si>
  <si>
    <t>% Same</t>
  </si>
  <si>
    <t>% Declined</t>
  </si>
  <si>
    <t xml:space="preserve"> </t>
  </si>
  <si>
    <r>
      <t>% Requires improvement / satisfactory</t>
    </r>
    <r>
      <rPr>
        <sz val="8"/>
        <color theme="0"/>
        <rFont val="Tahoma"/>
        <family val="2"/>
      </rPr>
      <t>⁸</t>
    </r>
  </si>
  <si>
    <t>Chart 5: Overall effectiveness of further education and skills providers at their most recent inspection</t>
  </si>
  <si>
    <t>Chart 6: Most recent overall effectiveness of further education and skills providers, over time</t>
  </si>
  <si>
    <r>
      <t>Total number of open and funded providers inspected</t>
    </r>
    <r>
      <rPr>
        <b/>
        <vertAlign val="superscript"/>
        <sz val="10"/>
        <rFont val="Tahoma"/>
        <family val="2"/>
      </rPr>
      <t>1</t>
    </r>
  </si>
  <si>
    <t>Number of providers</t>
  </si>
  <si>
    <t>Latest inspection 
as at:</t>
  </si>
  <si>
    <t>3. Excludes higher education institutions and National Careers Service contractors before 1 September 2015.</t>
  </si>
  <si>
    <t>4. Providers that ceased to be funded or closed during the corresponding reporting year are included before 1 September 2015.</t>
  </si>
  <si>
    <t>5. Dance and drama colleges eligible for inclusion from 1 September 2015.</t>
  </si>
  <si>
    <t>6. Academies introduced from 1 September 2013.</t>
  </si>
  <si>
    <t>7. Percentages are rounded and may not add to 100.</t>
  </si>
  <si>
    <t>Chart 7: Most recent overall effectiveness of learning and skills and work activities (overall effectiveness) of prisons and young offender institutions, over time</t>
  </si>
  <si>
    <r>
      <t>Total number of open prisons and young offender institutions inspected</t>
    </r>
    <r>
      <rPr>
        <b/>
        <vertAlign val="superscript"/>
        <sz val="10"/>
        <rFont val="Tahoma"/>
        <family val="2"/>
      </rPr>
      <t>1</t>
    </r>
  </si>
  <si>
    <t>Number of prisons and young offender institutions</t>
  </si>
  <si>
    <t>Notes</t>
  </si>
  <si>
    <t>The new common inspection framework was introduced on 1 September 2015 and was designed to provide greater coherence across different providers that cater for similar age ranges. It sets out the principles that apply to inspection and the main judgements that inspectors make when conducting inspections of maintained schools, academies, non-association independent schools, further education and skills providers and registered early years settings. The framework can be found here:</t>
  </si>
  <si>
    <t>https://www.gov.uk/government/publications/common-inspection-framework-education-skills-and-early-years-from-september-2015</t>
  </si>
  <si>
    <t>The framework is accompanied by an inspection handbook for each of the four remits. The handbooks set out how each of the inspection judgements will be made and reflects the needs and expectations of different phases and the differences between various age groups. The further education and skills inspection handbook can be found here:</t>
  </si>
  <si>
    <t>https://www.gov.uk/government/publications/further-education-and-skills-inspection-handbook-from-september-2015</t>
  </si>
  <si>
    <t>Under the new framework previously good providers can receive a short inspection, rather than a full inspection. Short inspections can either confirm that the provider is still good overall or the lead inspector can choose to convert the inspection to a full inspection where:</t>
  </si>
  <si>
    <r>
      <t>§</t>
    </r>
    <r>
      <rPr>
        <sz val="10"/>
        <rFont val="Times New Roman"/>
        <family val="1"/>
      </rPr>
      <t xml:space="preserve">  </t>
    </r>
    <r>
      <rPr>
        <sz val="10"/>
        <rFont val="Tahoma"/>
        <family val="2"/>
      </rPr>
      <t>There is insufficient evidence to confirm that the provider remains good;</t>
    </r>
  </si>
  <si>
    <r>
      <t>§</t>
    </r>
    <r>
      <rPr>
        <sz val="10"/>
        <rFont val="Times New Roman"/>
        <family val="1"/>
      </rPr>
      <t xml:space="preserve">  </t>
    </r>
    <r>
      <rPr>
        <sz val="10"/>
        <rFont val="Tahoma"/>
        <family val="2"/>
      </rPr>
      <t>There are concerns that there is evidence that the provider may no longer be good (which may include concerns about safeguarding);</t>
    </r>
  </si>
  <si>
    <r>
      <t>§</t>
    </r>
    <r>
      <rPr>
        <sz val="10"/>
        <rFont val="Times New Roman"/>
        <family val="1"/>
      </rPr>
      <t xml:space="preserve">  </t>
    </r>
    <r>
      <rPr>
        <sz val="10"/>
        <rFont val="Tahoma"/>
        <family val="2"/>
      </rPr>
      <t>Or if there is sufficient evidence of improved performance to suggest that the provider may be judged outstanding.</t>
    </r>
  </si>
  <si>
    <t>A decision to convert the short inspection does not predetermine the outcome of the full inspection. At the end of the full inspection a provider could remain good, improve to outstanding or decline to requires improvement or inadequate.</t>
  </si>
  <si>
    <t>In-year reporting</t>
  </si>
  <si>
    <t>Most recent inspection outcomes</t>
  </si>
  <si>
    <t xml:space="preserve">This refers to the most recent (or latest) full inspection outcomes for all open and funded providers at one point in time, regardless of when the inspection took place. The tables and charts count the number of providers that have been inspected. Each provider can only appear once in the underlying data. If a provider is open and funded but has not yet been inspected then they do not appear in this measure, but are included within the underlying data.    </t>
  </si>
  <si>
    <t>Provider types and groups</t>
  </si>
  <si>
    <t>All further education and skills providers</t>
  </si>
  <si>
    <t>Higher education institution*</t>
  </si>
  <si>
    <t>Prisons and young offender institutions</t>
  </si>
  <si>
    <t>*Further education being delivered in higher education institutions</t>
  </si>
  <si>
    <t>Methodology and quality report</t>
  </si>
  <si>
    <t xml:space="preserve">A methodology and quality report for these statistics can be found here: </t>
  </si>
  <si>
    <t xml:space="preserve">It contains a range of different information about the statistics which includes the methodology used to aggregate the statistics, the accuracy of the data and descriptions of the provider types.  </t>
  </si>
  <si>
    <t>Notes specific to this release</t>
  </si>
  <si>
    <t>Contents</t>
  </si>
  <si>
    <t>Tables</t>
  </si>
  <si>
    <t>Charts</t>
  </si>
  <si>
    <t>Underlying data</t>
  </si>
  <si>
    <t>Key</t>
  </si>
  <si>
    <t>Blue tabs: T1 to T4 are tables</t>
  </si>
  <si>
    <t>Orange tabs: C1 to C7 are charts</t>
  </si>
  <si>
    <t>Green tabs: D1 to D3 are the underlying provider level data</t>
  </si>
  <si>
    <t>Independent Learning Provider (National) - Reinspection monitoring visit</t>
  </si>
  <si>
    <t>FES - Full Inspection</t>
  </si>
  <si>
    <t>Heart of Birmingham Vocational College</t>
  </si>
  <si>
    <t>Henshaws College</t>
  </si>
  <si>
    <t>Nisai Virtual Academy Ltd</t>
  </si>
  <si>
    <t>Shooters Hill Sixth Form College</t>
  </si>
  <si>
    <t>CITB (Construction Industry Training Board)</t>
  </si>
  <si>
    <t>United Colleges Group</t>
  </si>
  <si>
    <t>South Thames Colleges Group</t>
  </si>
  <si>
    <t>Coventry College</t>
  </si>
  <si>
    <t>Tyne Coast College</t>
  </si>
  <si>
    <t>Windsor Forest Colleges Group</t>
  </si>
  <si>
    <t>Warrington and Vale Royal College</t>
  </si>
  <si>
    <t>Havant &amp; South Downs College</t>
  </si>
  <si>
    <t>Nottingham College</t>
  </si>
  <si>
    <t>East Coast College</t>
  </si>
  <si>
    <t>Greater Brighton Metropolitan College</t>
  </si>
  <si>
    <t>LTE Group</t>
  </si>
  <si>
    <t>Bexley Youth Training Group (T/A Skills for Growth)</t>
  </si>
  <si>
    <t>East Midlands Chamber (Derbyshire, Nottinghamshire, Leicestershire)</t>
  </si>
  <si>
    <t>FES - Short inspection Conversion</t>
  </si>
  <si>
    <t>Mode Training Ltd</t>
  </si>
  <si>
    <t>ITS342651</t>
  </si>
  <si>
    <t>WS Training Ltd</t>
  </si>
  <si>
    <t>Leap Early Years Training</t>
  </si>
  <si>
    <t>London Professional College Ltd</t>
  </si>
  <si>
    <t>N D A FOUNDATION LIMITED</t>
  </si>
  <si>
    <t>Qts-Global Ltd</t>
  </si>
  <si>
    <t>Training 4 U Services (UK) Ltd</t>
  </si>
  <si>
    <t>Umbrella Training And Employment Solutions Limited</t>
  </si>
  <si>
    <t>Chadsgrove Educational Trust Learning Centre</t>
  </si>
  <si>
    <t>Royal Mencap Society</t>
  </si>
  <si>
    <t>Community College Initiative Ltd</t>
  </si>
  <si>
    <t>Skillnet Group</t>
  </si>
  <si>
    <t>Calman Colaiste (Kisimul Group)</t>
  </si>
  <si>
    <t>SupaJam Education In Music and Media</t>
  </si>
  <si>
    <t>Data 2: Historical in-year full inspection outcomes</t>
  </si>
  <si>
    <t>31 August 2016</t>
  </si>
  <si>
    <t>31 August 2015</t>
  </si>
  <si>
    <t>31 August 2014</t>
  </si>
  <si>
    <t>31 August 2013</t>
  </si>
  <si>
    <r>
      <t>Prisons and young offender institutions</t>
    </r>
    <r>
      <rPr>
        <b/>
        <vertAlign val="superscript"/>
        <sz val="10"/>
        <rFont val="Tahoma"/>
        <family val="2"/>
      </rPr>
      <t>7</t>
    </r>
  </si>
  <si>
    <t>Data 2: In-year historic inspection data</t>
  </si>
  <si>
    <t>for further education and skills providers inspected in previous years</t>
  </si>
  <si>
    <t>1. Does not include prisons and young offender institutions.</t>
  </si>
  <si>
    <t xml:space="preserve">Within the data, tables and charts file, the historic data in chart 6 has been updated following a review and data cleanse. 
The impact of the data cleanse is a minimal change to the number of providers reported in each year between 2012 and 2016.
While this doesn’t affect the overall message of the chart, some percentages have been affected by one percentage point. 
</t>
  </si>
  <si>
    <t>1 September 2017 and 28 February 2018</t>
  </si>
  <si>
    <t>28 February 2018</t>
  </si>
  <si>
    <t xml:space="preserve">The Learning and Enterprise College Bexley </t>
  </si>
  <si>
    <t>Community Learning and Skills - Specialist designated institution - Requires Improvement</t>
  </si>
  <si>
    <t>Skills Edge Training Ltd</t>
  </si>
  <si>
    <t>Independent Learning Provider (Regional) - Reinspection</t>
  </si>
  <si>
    <t>ProVQ Limited</t>
  </si>
  <si>
    <t>The Autism Project - CareTrade</t>
  </si>
  <si>
    <t>City of Stoke-On-Trent Sixth Form College</t>
  </si>
  <si>
    <t>16-19 academy - Monitoring visit</t>
  </si>
  <si>
    <t>Key6 Group Limited</t>
  </si>
  <si>
    <t>Independent Learning Provider (Regional) - Monitoring visit</t>
  </si>
  <si>
    <t>East Birmingham Community Forum Ltd</t>
  </si>
  <si>
    <t>Anglia Ruskin University</t>
  </si>
  <si>
    <t>Aston University</t>
  </si>
  <si>
    <t>City University</t>
  </si>
  <si>
    <t>Liverpool John Moores University</t>
  </si>
  <si>
    <t>London South Bank University</t>
  </si>
  <si>
    <t>Middlesex University</t>
  </si>
  <si>
    <t>Queen Mary and Westfield College</t>
  </si>
  <si>
    <t>Royal Agricultural University</t>
  </si>
  <si>
    <t>Sheffield Hallam University</t>
  </si>
  <si>
    <t>Staffordshire University</t>
  </si>
  <si>
    <t>Teesside University</t>
  </si>
  <si>
    <t>Arts University Bournemouth</t>
  </si>
  <si>
    <t>The Open University</t>
  </si>
  <si>
    <t>University of Bradford</t>
  </si>
  <si>
    <t>University of Brighton</t>
  </si>
  <si>
    <t>University of Central Lancashire</t>
  </si>
  <si>
    <t>University of Chester</t>
  </si>
  <si>
    <t>University of Chichester</t>
  </si>
  <si>
    <t>University of Cumbria</t>
  </si>
  <si>
    <t>ITS345751</t>
  </si>
  <si>
    <t>ITS331151</t>
  </si>
  <si>
    <t>University of East London</t>
  </si>
  <si>
    <t>University of Essex</t>
  </si>
  <si>
    <t>University of Exeter</t>
  </si>
  <si>
    <t>University of Gloucestershire</t>
  </si>
  <si>
    <t>University of Greenwich</t>
  </si>
  <si>
    <t>University of Hertfordshire</t>
  </si>
  <si>
    <t>University of Hull</t>
  </si>
  <si>
    <t>University of Kent</t>
  </si>
  <si>
    <t>University of Northumbria At Newcastle</t>
  </si>
  <si>
    <t>University of Plymouth</t>
  </si>
  <si>
    <t>University of Portsmouth</t>
  </si>
  <si>
    <t>University of Salford</t>
  </si>
  <si>
    <t>University of Warwick</t>
  </si>
  <si>
    <t>University of Winchester</t>
  </si>
  <si>
    <t>University of Wolverhampton</t>
  </si>
  <si>
    <t>University of Worcester</t>
  </si>
  <si>
    <t>Mitre Group Ltd</t>
  </si>
  <si>
    <t>ITS317509</t>
  </si>
  <si>
    <t>Muath Trust</t>
  </si>
  <si>
    <t>ITS343625</t>
  </si>
  <si>
    <t>Easton Learning Centre</t>
  </si>
  <si>
    <t>Gloucestershire Enterprise Limited</t>
  </si>
  <si>
    <t>ITS354685</t>
  </si>
  <si>
    <t>Elmhurst Ballet School</t>
  </si>
  <si>
    <t>ITS364502</t>
  </si>
  <si>
    <t>Capital City College Group</t>
  </si>
  <si>
    <t>HCUC (Harrow College &amp; Uxbridge College)</t>
  </si>
  <si>
    <t>Buckinghamshire College Group</t>
  </si>
  <si>
    <t>Cheshire College - South &amp; West</t>
  </si>
  <si>
    <t>Leicester College</t>
  </si>
  <si>
    <t>Aspire Training Team Limited</t>
  </si>
  <si>
    <t>Aspire-Igen Group Ltd</t>
  </si>
  <si>
    <t>London Skills for Growth Limited</t>
  </si>
  <si>
    <t>ITS354692</t>
  </si>
  <si>
    <t>Care First Training Limited</t>
  </si>
  <si>
    <t>The Growth Company Limited</t>
  </si>
  <si>
    <t>Bauer Radio Limited</t>
  </si>
  <si>
    <t>Engage Training and Development Ltd</t>
  </si>
  <si>
    <t>INTERSERVE LEARNING &amp; EMPLOYMENT (SERVICES) LIMITED</t>
  </si>
  <si>
    <t>Essential Learning Company</t>
  </si>
  <si>
    <t>ITS306946</t>
  </si>
  <si>
    <t>HTP Apprenticeship College LTD</t>
  </si>
  <si>
    <t>Lomax Training Services Limited</t>
  </si>
  <si>
    <t>ITS333621</t>
  </si>
  <si>
    <t>Merseyside Accredited Childcare Training and Assessment Centre</t>
  </si>
  <si>
    <t>ITS306613</t>
  </si>
  <si>
    <t>Dynamic Training UK Ltd</t>
  </si>
  <si>
    <t>ITS365451</t>
  </si>
  <si>
    <t>STREETVIBES YOUTH LIMITED</t>
  </si>
  <si>
    <t>ITS330954</t>
  </si>
  <si>
    <t>Acorn Training Ltd</t>
  </si>
  <si>
    <t>GSS Solution Limited</t>
  </si>
  <si>
    <t>Questions &amp; Answers CIC</t>
  </si>
  <si>
    <t>The Growth Company Limited Liverpool</t>
  </si>
  <si>
    <t>The Growth Company Limited Manchester</t>
  </si>
  <si>
    <t>The Teaching &amp; Learning Group</t>
  </si>
  <si>
    <t>London Cactus Limited</t>
  </si>
  <si>
    <t>Home Group Limited</t>
  </si>
  <si>
    <t>Geason</t>
  </si>
  <si>
    <t>City of Glasgow</t>
  </si>
  <si>
    <t>AQT Ltd</t>
  </si>
  <si>
    <t>Focus Fitness UK Limited</t>
  </si>
  <si>
    <t>Free To Learn Ltd</t>
  </si>
  <si>
    <t>Ashley Community &amp; Housing Ltd</t>
  </si>
  <si>
    <t>Best Practice Training &amp; Development Limited</t>
  </si>
  <si>
    <t>Liberty Training</t>
  </si>
  <si>
    <t>Callywith College</t>
  </si>
  <si>
    <t>New College Doncaster</t>
  </si>
  <si>
    <t>Brogdale Community Interest Company</t>
  </si>
  <si>
    <t>London Academy of Excellence Tottenham</t>
  </si>
  <si>
    <t>ROC College (part of United Response)</t>
  </si>
  <si>
    <t>Adult Training Network Limited</t>
  </si>
  <si>
    <t>Business Advice Direct Limited</t>
  </si>
  <si>
    <t>Hct Group</t>
  </si>
  <si>
    <t>Premier Training International Limited</t>
  </si>
  <si>
    <t>Seymour Davies Ltd</t>
  </si>
  <si>
    <t>Ethames Graduate School Limited</t>
  </si>
  <si>
    <t>Poplar Housing And Regeneration Community Association Limited</t>
  </si>
  <si>
    <t>Phx Training Limited</t>
  </si>
  <si>
    <t>Numidia Education And Training Limited</t>
  </si>
  <si>
    <t>Business Training Ventures Limited</t>
  </si>
  <si>
    <t>Sps Training Solutions Limited</t>
  </si>
  <si>
    <t>Ebenezer Community Learning Centre</t>
  </si>
  <si>
    <t>The Development Manager Ltd</t>
  </si>
  <si>
    <t>Highfields Community Association</t>
  </si>
  <si>
    <t>The Federation Of Groundwork Trusts</t>
  </si>
  <si>
    <t>Pet-Xi Training Limited</t>
  </si>
  <si>
    <t>Centrepoint Soho</t>
  </si>
  <si>
    <t>Liral Veget Training And Recruitment Limited</t>
  </si>
  <si>
    <t>Street League</t>
  </si>
  <si>
    <t>Go Train Limited</t>
  </si>
  <si>
    <t>London School Of Commerce &amp; It Limited</t>
  </si>
  <si>
    <t>Ntg Training Ltd</t>
  </si>
  <si>
    <t>Triage Central Limited</t>
  </si>
  <si>
    <t>Stirling</t>
  </si>
  <si>
    <t>University Centre Quayside Limited</t>
  </si>
  <si>
    <t>N-Gaged Training &amp; Recruitment Limited</t>
  </si>
  <si>
    <t>Promise Training Centre Limited</t>
  </si>
  <si>
    <t>The Finance And Management Business School Limited</t>
  </si>
  <si>
    <t>N A College Trust</t>
  </si>
  <si>
    <t>Aim Skills Development Limited</t>
  </si>
  <si>
    <t>Waltham International College Limited</t>
  </si>
  <si>
    <t>Gecko Programmes Limited</t>
  </si>
  <si>
    <t>Feligrace Limited</t>
  </si>
  <si>
    <t>Group Horizon Limited</t>
  </si>
  <si>
    <t>Scl Security Ltd</t>
  </si>
  <si>
    <t>Well Associates Limited</t>
  </si>
  <si>
    <t>J G W Training Limited</t>
  </si>
  <si>
    <t>Back 2 Work Complete Training Limited</t>
  </si>
  <si>
    <t>The Number 4 Group Limited</t>
  </si>
  <si>
    <t>Right Track Social Enterprise Limited</t>
  </si>
  <si>
    <t>Just I.T. Training Limited</t>
  </si>
  <si>
    <t>The Training Brokers Limited</t>
  </si>
  <si>
    <t>Flt Training (Liverpool) Limited</t>
  </si>
  <si>
    <t>Absolute Care Training &amp; Education Ltd</t>
  </si>
  <si>
    <t>Quest Training South East Ltd</t>
  </si>
  <si>
    <t>Sccu Ltd</t>
  </si>
  <si>
    <t>Blue Apple Training Ltd</t>
  </si>
  <si>
    <t>Workpays Limited</t>
  </si>
  <si>
    <t>Train 4 Limited</t>
  </si>
  <si>
    <t>Nova Payroll Management Services Limited</t>
  </si>
  <si>
    <t>The World Of Work Limited</t>
  </si>
  <si>
    <t>The Football League (Community) Limited</t>
  </si>
  <si>
    <t>Elite Training, Assessing And Development Cic</t>
  </si>
  <si>
    <t>Jm Recruitment Education &amp; Training Ltd</t>
  </si>
  <si>
    <t>Xtol Development Services Limited</t>
  </si>
  <si>
    <t>Shreeji Training Ltd</t>
  </si>
  <si>
    <t>Northwest Education And Training Limited</t>
  </si>
  <si>
    <t>Aim 2 Learn Ltd</t>
  </si>
  <si>
    <t>Pearson College Limited</t>
  </si>
  <si>
    <t>Vocational Staffing Solutions Limited</t>
  </si>
  <si>
    <t>Canal Engineering Limited</t>
  </si>
  <si>
    <t>Scl Education &amp; Training Limited</t>
  </si>
  <si>
    <t>Antrec Limited</t>
  </si>
  <si>
    <t>Excellence-Solutions Limited</t>
  </si>
  <si>
    <t>Tvs Education Limited</t>
  </si>
  <si>
    <t>Optimum Skills Limited</t>
  </si>
  <si>
    <t>Apprentice Team Ltd</t>
  </si>
  <si>
    <t>Real Skills Training Ltd</t>
  </si>
  <si>
    <t>Personal Track Safety Ltd</t>
  </si>
  <si>
    <t>Healthcare Learning Ltd</t>
  </si>
  <si>
    <t>On Course South West Cic</t>
  </si>
  <si>
    <t>Fresh Training Services (Uk) Limited</t>
  </si>
  <si>
    <t>Vss Training And Development Limited</t>
  </si>
  <si>
    <t>Management Focus Training Solutions Limited</t>
  </si>
  <si>
    <t>Netcom Training Ltd</t>
  </si>
  <si>
    <t>Total Training Company (Uk) Limited</t>
  </si>
  <si>
    <t>Strive Training (London) Limited</t>
  </si>
  <si>
    <t>Innovative Alliance Ltd</t>
  </si>
  <si>
    <t>Kickstart2Employment Ltd</t>
  </si>
  <si>
    <t>Wrexham</t>
  </si>
  <si>
    <t>The Portland Training Company Limited</t>
  </si>
  <si>
    <t>Cpc Training Consultants Ltd</t>
  </si>
  <si>
    <t>Edlounge Ltd</t>
  </si>
  <si>
    <t>International Consultants Trading Ltd</t>
  </si>
  <si>
    <t>Talented Training Limited</t>
  </si>
  <si>
    <t>The Education And Skills Partnership Ltd</t>
  </si>
  <si>
    <t>Training Skills Uk Ltd</t>
  </si>
  <si>
    <t>Culture, Learning And Libraries (Midlands)</t>
  </si>
  <si>
    <t>Ab Education Consultants Limited</t>
  </si>
  <si>
    <t>Mbkb Ltd</t>
  </si>
  <si>
    <t>Altamira Art &amp; Design Ltd</t>
  </si>
  <si>
    <t>Csj Training Limited</t>
  </si>
  <si>
    <t>Uniper Technologies Limited</t>
  </si>
  <si>
    <t>Inspira Cumbria Limited</t>
  </si>
  <si>
    <t>Prospect Training (Yorkshire) Limited</t>
  </si>
  <si>
    <t>Tempus Training Limited</t>
  </si>
  <si>
    <t>2016/17</t>
  </si>
  <si>
    <t>Robert Owen Communities</t>
  </si>
  <si>
    <t>Bolton Wanderers Free School</t>
  </si>
  <si>
    <t>Independent Learning Provider (National) - Reinspection</t>
  </si>
  <si>
    <t>Carlisle College</t>
  </si>
  <si>
    <t>Vision West Nottinghamshire College</t>
  </si>
  <si>
    <t>East Midlands Chamber (Debyshire, Nottinghamshire, Leicestershire)</t>
  </si>
  <si>
    <t>APM Learning and Education Alliance</t>
  </si>
  <si>
    <t>Brooks &amp; Kirk Limited</t>
  </si>
  <si>
    <t>Economic Solutions Limited Liverpool</t>
  </si>
  <si>
    <t>Economic Solutions Limited Manchester</t>
  </si>
  <si>
    <t>The Beauty Academy Ltd</t>
  </si>
  <si>
    <t>lookup</t>
  </si>
  <si>
    <t>500982016/17</t>
  </si>
  <si>
    <t>501032016/17</t>
  </si>
  <si>
    <t>501162016/17</t>
  </si>
  <si>
    <t>501202016/17</t>
  </si>
  <si>
    <t>501292016/17</t>
  </si>
  <si>
    <t>501332016/17</t>
  </si>
  <si>
    <t>501652016/17</t>
  </si>
  <si>
    <t>501692016/17</t>
  </si>
  <si>
    <t>501702016/17</t>
  </si>
  <si>
    <t>501782016/17</t>
  </si>
  <si>
    <t>501932016/17</t>
  </si>
  <si>
    <t>502082016/17</t>
  </si>
  <si>
    <t>502172016/17</t>
  </si>
  <si>
    <t>502292016/17</t>
  </si>
  <si>
    <t>502302016/17</t>
  </si>
  <si>
    <t>502342016/17</t>
  </si>
  <si>
    <t>502452016/17</t>
  </si>
  <si>
    <t>502622016/17</t>
  </si>
  <si>
    <t>503152016/17</t>
  </si>
  <si>
    <t>503872016/17</t>
  </si>
  <si>
    <t>504102016/17</t>
  </si>
  <si>
    <t>504112016/17</t>
  </si>
  <si>
    <t>504422016/17</t>
  </si>
  <si>
    <t>506092016/17</t>
  </si>
  <si>
    <t>506212016/17</t>
  </si>
  <si>
    <t>506562016/17</t>
  </si>
  <si>
    <t>507292016/17</t>
  </si>
  <si>
    <t>507372016/17</t>
  </si>
  <si>
    <t>507432016/17</t>
  </si>
  <si>
    <t>507662016/17</t>
  </si>
  <si>
    <t>508272016/17</t>
  </si>
  <si>
    <t>508882016/17</t>
  </si>
  <si>
    <t>509362016/17</t>
  </si>
  <si>
    <t>509922016/17</t>
  </si>
  <si>
    <t>510362016/17</t>
  </si>
  <si>
    <t>511492016/17</t>
  </si>
  <si>
    <t>512592016/17</t>
  </si>
  <si>
    <t>513852016/17</t>
  </si>
  <si>
    <t>514332016/17</t>
  </si>
  <si>
    <t>515252016/17</t>
  </si>
  <si>
    <t>515402016/17</t>
  </si>
  <si>
    <t>515732016/17</t>
  </si>
  <si>
    <t>515782016/17</t>
  </si>
  <si>
    <t>516192016/17</t>
  </si>
  <si>
    <t>516232016/17</t>
  </si>
  <si>
    <t>517662016/17</t>
  </si>
  <si>
    <t>518002016/17</t>
  </si>
  <si>
    <t>518352016/17</t>
  </si>
  <si>
    <t>518502016/17</t>
  </si>
  <si>
    <t>518732016/17</t>
  </si>
  <si>
    <t>518952016/17</t>
  </si>
  <si>
    <t>519052016/17</t>
  </si>
  <si>
    <t>521042016/17</t>
  </si>
  <si>
    <t>521632016/17</t>
  </si>
  <si>
    <t>521652016/17</t>
  </si>
  <si>
    <t>522102016/17</t>
  </si>
  <si>
    <t>522122016/17</t>
  </si>
  <si>
    <t>524032016/17</t>
  </si>
  <si>
    <t>524182016/17</t>
  </si>
  <si>
    <t>524872016/17</t>
  </si>
  <si>
    <t>525292016/17</t>
  </si>
  <si>
    <t>525402016/17</t>
  </si>
  <si>
    <t>525502016/17</t>
  </si>
  <si>
    <t>525632016/17</t>
  </si>
  <si>
    <t>526382016/17</t>
  </si>
  <si>
    <t>527942016/17</t>
  </si>
  <si>
    <t>528042016/17</t>
  </si>
  <si>
    <t>528052016/17</t>
  </si>
  <si>
    <t>528672016/17</t>
  </si>
  <si>
    <t>529022016/17</t>
  </si>
  <si>
    <t>529242016/17</t>
  </si>
  <si>
    <t>529852016/17</t>
  </si>
  <si>
    <t>530732016/17</t>
  </si>
  <si>
    <t>531002016/17</t>
  </si>
  <si>
    <t>531062016/17</t>
  </si>
  <si>
    <t>531082016/17</t>
  </si>
  <si>
    <t>531122016/17</t>
  </si>
  <si>
    <t>531172016/17</t>
  </si>
  <si>
    <t>531212016/17</t>
  </si>
  <si>
    <t>531242016/17</t>
  </si>
  <si>
    <t>531482016/17</t>
  </si>
  <si>
    <t>531602016/17</t>
  </si>
  <si>
    <t>532302016/17</t>
  </si>
  <si>
    <t>532332016/17</t>
  </si>
  <si>
    <t>532372016/17</t>
  </si>
  <si>
    <t>532592016/17</t>
  </si>
  <si>
    <t>532682016/17</t>
  </si>
  <si>
    <t>532802016/17</t>
  </si>
  <si>
    <t>533302016/17</t>
  </si>
  <si>
    <t>533492016/17</t>
  </si>
  <si>
    <t>533732016/17</t>
  </si>
  <si>
    <t>533882016/17</t>
  </si>
  <si>
    <t>534292016/17</t>
  </si>
  <si>
    <t>534572016/17</t>
  </si>
  <si>
    <t>535082016/17</t>
  </si>
  <si>
    <t>535502016/17</t>
  </si>
  <si>
    <t>535752016/17</t>
  </si>
  <si>
    <t>536972016/17</t>
  </si>
  <si>
    <t>537292016/17</t>
  </si>
  <si>
    <t>537462016/17</t>
  </si>
  <si>
    <t>537922016/17</t>
  </si>
  <si>
    <t>538652016/17</t>
  </si>
  <si>
    <t>538752016/17</t>
  </si>
  <si>
    <t>539362016/17</t>
  </si>
  <si>
    <t>539512016/17</t>
  </si>
  <si>
    <t>539812016/17</t>
  </si>
  <si>
    <t>539982016/17</t>
  </si>
  <si>
    <t>540712016/17</t>
  </si>
  <si>
    <t>541752016/17</t>
  </si>
  <si>
    <t>541962016/17</t>
  </si>
  <si>
    <t>543172016/17</t>
  </si>
  <si>
    <t>543492016/17</t>
  </si>
  <si>
    <t>544142016/17</t>
  </si>
  <si>
    <t>544342016/17</t>
  </si>
  <si>
    <t>544922016/17</t>
  </si>
  <si>
    <t>545012016/17</t>
  </si>
  <si>
    <t>545042016/17</t>
  </si>
  <si>
    <t>545092016/17</t>
  </si>
  <si>
    <t>545102016/17</t>
  </si>
  <si>
    <t>545842016/17</t>
  </si>
  <si>
    <t>546402016/17</t>
  </si>
  <si>
    <t>546432016/17</t>
  </si>
  <si>
    <t>546682016/17</t>
  </si>
  <si>
    <t>546982016/17</t>
  </si>
  <si>
    <t>547252016/17</t>
  </si>
  <si>
    <t>547262016/17</t>
  </si>
  <si>
    <t>548052016/17</t>
  </si>
  <si>
    <t>548102016/17</t>
  </si>
  <si>
    <t>548422016/17</t>
  </si>
  <si>
    <t>548602016/17</t>
  </si>
  <si>
    <t>548732016/17</t>
  </si>
  <si>
    <t>548952016/17</t>
  </si>
  <si>
    <t>549162016/17</t>
  </si>
  <si>
    <t>549462016/17</t>
  </si>
  <si>
    <t>549692016/17</t>
  </si>
  <si>
    <t>549752016/17</t>
  </si>
  <si>
    <t>550222016/17</t>
  </si>
  <si>
    <t>550532016/17</t>
  </si>
  <si>
    <t>551132016/17</t>
  </si>
  <si>
    <t>551412016/17</t>
  </si>
  <si>
    <t>551492016/17</t>
  </si>
  <si>
    <t>552302016/17</t>
  </si>
  <si>
    <t>552472016/17</t>
  </si>
  <si>
    <t>552552016/17</t>
  </si>
  <si>
    <t>552582016/17</t>
  </si>
  <si>
    <t>552872016/17</t>
  </si>
  <si>
    <t>552942016/17</t>
  </si>
  <si>
    <t>553062016/17</t>
  </si>
  <si>
    <t>553082016/17</t>
  </si>
  <si>
    <t>554482016/17</t>
  </si>
  <si>
    <t>554512016/17</t>
  </si>
  <si>
    <t>554662016/17</t>
  </si>
  <si>
    <t>554912016/17</t>
  </si>
  <si>
    <t>567762016/17</t>
  </si>
  <si>
    <t>575982016/17</t>
  </si>
  <si>
    <t>576802016/17</t>
  </si>
  <si>
    <t>577522016/17</t>
  </si>
  <si>
    <t>578392016/17</t>
  </si>
  <si>
    <t>578602016/17</t>
  </si>
  <si>
    <t>578772016/17</t>
  </si>
  <si>
    <t>578812016/17</t>
  </si>
  <si>
    <t>579422016/17</t>
  </si>
  <si>
    <t>579512016/17</t>
  </si>
  <si>
    <t>581482016/17</t>
  </si>
  <si>
    <t>581612016/17</t>
  </si>
  <si>
    <t>581632016/17</t>
  </si>
  <si>
    <t>581682016/17</t>
  </si>
  <si>
    <t>581792016/17</t>
  </si>
  <si>
    <t>581922016/17</t>
  </si>
  <si>
    <t>582192016/17</t>
  </si>
  <si>
    <t>582372016/17</t>
  </si>
  <si>
    <t>582732016/17</t>
  </si>
  <si>
    <t>582902016/17</t>
  </si>
  <si>
    <t>583402016/17</t>
  </si>
  <si>
    <t>583802016/17</t>
  </si>
  <si>
    <t>583832016/17</t>
  </si>
  <si>
    <t>584002016/17</t>
  </si>
  <si>
    <t>584372016/17</t>
  </si>
  <si>
    <t>584442016/17</t>
  </si>
  <si>
    <t>584562016/17</t>
  </si>
  <si>
    <t>585072016/17</t>
  </si>
  <si>
    <t>585192016/17</t>
  </si>
  <si>
    <t>585602016/17</t>
  </si>
  <si>
    <t>585632016/17</t>
  </si>
  <si>
    <t>585872016/17</t>
  </si>
  <si>
    <t>587662016/17</t>
  </si>
  <si>
    <t>587822016/17</t>
  </si>
  <si>
    <t>588052016/17</t>
  </si>
  <si>
    <t>588202016/17</t>
  </si>
  <si>
    <t>589132016/17</t>
  </si>
  <si>
    <t>589332016/17</t>
  </si>
  <si>
    <t>590172016/17</t>
  </si>
  <si>
    <t>590422016/17</t>
  </si>
  <si>
    <t>590662016/17</t>
  </si>
  <si>
    <t>590832016/17</t>
  </si>
  <si>
    <t>591092016/17</t>
  </si>
  <si>
    <t>591222016/17</t>
  </si>
  <si>
    <t>591242016/17</t>
  </si>
  <si>
    <t>591422016/17</t>
  </si>
  <si>
    <t>591542016/17</t>
  </si>
  <si>
    <t>591552016/17</t>
  </si>
  <si>
    <t>591572016/17</t>
  </si>
  <si>
    <t>591612016/17</t>
  </si>
  <si>
    <t>591622016/17</t>
  </si>
  <si>
    <t>591632016/17</t>
  </si>
  <si>
    <t>591662016/17</t>
  </si>
  <si>
    <t>591682016/17</t>
  </si>
  <si>
    <t>591732016/17</t>
  </si>
  <si>
    <t>591742016/17</t>
  </si>
  <si>
    <t>591762016/17</t>
  </si>
  <si>
    <t>591842016/17</t>
  </si>
  <si>
    <t>591892016/17</t>
  </si>
  <si>
    <t>591912016/17</t>
  </si>
  <si>
    <t>591962016/17</t>
  </si>
  <si>
    <t>592002016/17</t>
  </si>
  <si>
    <t>592162016/17</t>
  </si>
  <si>
    <t>592172016/17</t>
  </si>
  <si>
    <t>592182016/17</t>
  </si>
  <si>
    <t>592212016/17</t>
  </si>
  <si>
    <t>592312016/17</t>
  </si>
  <si>
    <t>592322016/17</t>
  </si>
  <si>
    <t>592342016/17</t>
  </si>
  <si>
    <t>592352016/17</t>
  </si>
  <si>
    <t>592362016/17</t>
  </si>
  <si>
    <t>592372016/17</t>
  </si>
  <si>
    <t>1217772016/17</t>
  </si>
  <si>
    <t>1293832016/17</t>
  </si>
  <si>
    <t>1304012016/17</t>
  </si>
  <si>
    <t>1304082016/17</t>
  </si>
  <si>
    <t>1304102016/17</t>
  </si>
  <si>
    <t>1304132016/17</t>
  </si>
  <si>
    <t>1304162016/17</t>
  </si>
  <si>
    <t>1304242016/17</t>
  </si>
  <si>
    <t>1304382016/17</t>
  </si>
  <si>
    <t>1304402016/17</t>
  </si>
  <si>
    <t>1304452016/17</t>
  </si>
  <si>
    <t>1304552016/17</t>
  </si>
  <si>
    <t>1304562016/17</t>
  </si>
  <si>
    <t>1304592016/17</t>
  </si>
  <si>
    <t>1304662016/17</t>
  </si>
  <si>
    <t>1304692016/17</t>
  </si>
  <si>
    <t>1304722016/17</t>
  </si>
  <si>
    <t>1304732016/17</t>
  </si>
  <si>
    <t>1304742016/17</t>
  </si>
  <si>
    <t>1304752016/17</t>
  </si>
  <si>
    <t>1304812016/17</t>
  </si>
  <si>
    <t>1304882016/17</t>
  </si>
  <si>
    <t>1304942016/17</t>
  </si>
  <si>
    <t>1304952016/17</t>
  </si>
  <si>
    <t>1304982016/17</t>
  </si>
  <si>
    <t>1304992016/17</t>
  </si>
  <si>
    <t>1305052016/17</t>
  </si>
  <si>
    <t>1305062016/17</t>
  </si>
  <si>
    <t>1305072016/17</t>
  </si>
  <si>
    <t>1305122016/17</t>
  </si>
  <si>
    <t>1305142016/17</t>
  </si>
  <si>
    <t>1305152016/17</t>
  </si>
  <si>
    <t>1305162016/17</t>
  </si>
  <si>
    <t>1305212016/17</t>
  </si>
  <si>
    <t>1305232016/17</t>
  </si>
  <si>
    <t>1305342016/17</t>
  </si>
  <si>
    <t>1305492016/17</t>
  </si>
  <si>
    <t>1305632016/17</t>
  </si>
  <si>
    <t>1305672016/17</t>
  </si>
  <si>
    <t>1305702016/17</t>
  </si>
  <si>
    <t>1305842016/17</t>
  </si>
  <si>
    <t>1305852016/17</t>
  </si>
  <si>
    <t>1305862016/17</t>
  </si>
  <si>
    <t>1305932016/17</t>
  </si>
  <si>
    <t>1305952016/17</t>
  </si>
  <si>
    <t>1306022016/17</t>
  </si>
  <si>
    <t>1306042016/17</t>
  </si>
  <si>
    <t>1306062016/17</t>
  </si>
  <si>
    <t>1306092016/17</t>
  </si>
  <si>
    <t>1306102016/17</t>
  </si>
  <si>
    <t>1306122016/17</t>
  </si>
  <si>
    <t>1306132016/17</t>
  </si>
  <si>
    <t>1306162016/17</t>
  </si>
  <si>
    <t>1306182016/17</t>
  </si>
  <si>
    <t>1306202016/17</t>
  </si>
  <si>
    <t>1306312016/17</t>
  </si>
  <si>
    <t>1306342016/17</t>
  </si>
  <si>
    <t>1306502016/17</t>
  </si>
  <si>
    <t>1306632016/17</t>
  </si>
  <si>
    <t>1306682016/17</t>
  </si>
  <si>
    <t>1306722016/17</t>
  </si>
  <si>
    <t>1306772016/17</t>
  </si>
  <si>
    <t>1306812016/17</t>
  </si>
  <si>
    <t>1306832016/17</t>
  </si>
  <si>
    <t>1306902016/17</t>
  </si>
  <si>
    <t>1306962016/17</t>
  </si>
  <si>
    <t>1306992016/17</t>
  </si>
  <si>
    <t>1307042016/17</t>
  </si>
  <si>
    <t>1307062016/17</t>
  </si>
  <si>
    <t>1307072016/17</t>
  </si>
  <si>
    <t>1307202016/17</t>
  </si>
  <si>
    <t>1307242016/17</t>
  </si>
  <si>
    <t>1307262016/17</t>
  </si>
  <si>
    <t>1307272016/17</t>
  </si>
  <si>
    <t>1307282016/17</t>
  </si>
  <si>
    <t>1307302016/17</t>
  </si>
  <si>
    <t>1307362016/17</t>
  </si>
  <si>
    <t>1307402016/17</t>
  </si>
  <si>
    <t>1307432016/17</t>
  </si>
  <si>
    <t>1307462016/17</t>
  </si>
  <si>
    <t>1307472016/17</t>
  </si>
  <si>
    <t>1307482016/17</t>
  </si>
  <si>
    <t>1307542016/17</t>
  </si>
  <si>
    <t>1307552016/17</t>
  </si>
  <si>
    <t>1307602016/17</t>
  </si>
  <si>
    <t>1307632016/17</t>
  </si>
  <si>
    <t>1307642016/17</t>
  </si>
  <si>
    <t>1307672016/17</t>
  </si>
  <si>
    <t>1307692016/17</t>
  </si>
  <si>
    <t>1307732016/17</t>
  </si>
  <si>
    <t>1307772016/17</t>
  </si>
  <si>
    <t>1307872016/17</t>
  </si>
  <si>
    <t>1307932016/17</t>
  </si>
  <si>
    <t>1307942016/17</t>
  </si>
  <si>
    <t>1307962016/17</t>
  </si>
  <si>
    <t>1307972016/17</t>
  </si>
  <si>
    <t>1308012016/17</t>
  </si>
  <si>
    <t>1308052016/17</t>
  </si>
  <si>
    <t>1308152016/17</t>
  </si>
  <si>
    <t>1308232016/17</t>
  </si>
  <si>
    <t>1308332016/17</t>
  </si>
  <si>
    <t>1310942016/17</t>
  </si>
  <si>
    <t>1318602016/17</t>
  </si>
  <si>
    <t>1318672016/17</t>
  </si>
  <si>
    <t>1318722016/17</t>
  </si>
  <si>
    <t>1318882016/17</t>
  </si>
  <si>
    <t>1318932016/17</t>
  </si>
  <si>
    <t>1319132016/17</t>
  </si>
  <si>
    <t>1319352016/17</t>
  </si>
  <si>
    <t>1319902016/17</t>
  </si>
  <si>
    <t>1320112016/17</t>
  </si>
  <si>
    <t>1320162016/17</t>
  </si>
  <si>
    <t>1320822016/17</t>
  </si>
  <si>
    <t>1329802016/17</t>
  </si>
  <si>
    <t>1331082016/17</t>
  </si>
  <si>
    <t>1337942016/17</t>
  </si>
  <si>
    <t>1338112016/17</t>
  </si>
  <si>
    <t>1338722016/17</t>
  </si>
  <si>
    <t>1339002016/17</t>
  </si>
  <si>
    <t>1341432016/17</t>
  </si>
  <si>
    <t>1355242016/17</t>
  </si>
  <si>
    <t>1356582016/17</t>
  </si>
  <si>
    <t>1386702016/17</t>
  </si>
  <si>
    <t>1392432016/17</t>
  </si>
  <si>
    <t>1392462016/17</t>
  </si>
  <si>
    <t>1392502016/17</t>
  </si>
  <si>
    <t>1397302016/17</t>
  </si>
  <si>
    <t>1397932016/17</t>
  </si>
  <si>
    <t>1397982016/17</t>
  </si>
  <si>
    <t>1405642016/17</t>
  </si>
  <si>
    <t>1406212016/17</t>
  </si>
  <si>
    <t>1409392016/17</t>
  </si>
  <si>
    <t>1409402016/17</t>
  </si>
  <si>
    <t>1409712016/17</t>
  </si>
  <si>
    <t>1410302016/17</t>
  </si>
  <si>
    <t>1410812016/17</t>
  </si>
  <si>
    <t>1410842016/17</t>
  </si>
  <si>
    <t>1410952016/17</t>
  </si>
  <si>
    <t>1412432016/17</t>
  </si>
  <si>
    <t>1414912016/17</t>
  </si>
  <si>
    <t>1415032016/17</t>
  </si>
  <si>
    <t>1417032016/17</t>
  </si>
  <si>
    <t>1417382016/17</t>
  </si>
  <si>
    <t>1418872016/17</t>
  </si>
  <si>
    <t>1419652016/17</t>
  </si>
  <si>
    <t>12209822016/17</t>
  </si>
  <si>
    <t>12238782016/17</t>
  </si>
  <si>
    <t>12367032016/17</t>
  </si>
  <si>
    <t>12367062016/17</t>
  </si>
  <si>
    <t>12367782016/17</t>
  </si>
  <si>
    <t>12367792016/17</t>
  </si>
  <si>
    <t>12369242016/17</t>
  </si>
  <si>
    <t>12369302016/17</t>
  </si>
  <si>
    <t>12369322016/17</t>
  </si>
  <si>
    <t>12369352016/17</t>
  </si>
  <si>
    <t>12369372016/17</t>
  </si>
  <si>
    <t>12369422016/17</t>
  </si>
  <si>
    <t>12369462016/17</t>
  </si>
  <si>
    <t>12369492016/17</t>
  </si>
  <si>
    <t>12369522016/17</t>
  </si>
  <si>
    <t>12370992016/17</t>
  </si>
  <si>
    <t>12371182016/17</t>
  </si>
  <si>
    <t>12371972016/17</t>
  </si>
  <si>
    <t>12372002016/17</t>
  </si>
  <si>
    <t>12372152016/17</t>
  </si>
  <si>
    <t>12402102016/17</t>
  </si>
  <si>
    <t>12482252016/17</t>
  </si>
  <si>
    <t>1 September 2017 - 28 February 2018</t>
  </si>
  <si>
    <t>This refers to inspections that have been conducted within a reporting year, between 1 September and 28 February. The tables and charts count the number of inspections that have been conducted during the reporting year. If a provider has been inspected twice, they will appear twice in the underlying data.
For 2017/18, the data, tables and charts contain the number of inspections that took place between 1 September 2017 and 28 February 2018.</t>
  </si>
  <si>
    <t>Livability Nash College</t>
  </si>
  <si>
    <t>Godalming College</t>
  </si>
  <si>
    <t>ITS322405</t>
  </si>
  <si>
    <t>Full inspection</t>
  </si>
  <si>
    <t>535342016/17</t>
  </si>
  <si>
    <t>Reports published
as at:</t>
  </si>
  <si>
    <t>ITS354476</t>
  </si>
  <si>
    <t>ITS307094</t>
  </si>
  <si>
    <t>Haddon Training Limited</t>
  </si>
  <si>
    <t>ITS363232</t>
  </si>
  <si>
    <t>ITS342621</t>
  </si>
  <si>
    <t>Tower Hamlets Idea Store Learning</t>
  </si>
  <si>
    <t>ITS330980</t>
  </si>
  <si>
    <t>ITS330257</t>
  </si>
  <si>
    <t>Templegate Training</t>
  </si>
  <si>
    <t>BPP UNIVERSITY Ltd</t>
  </si>
  <si>
    <t>FLM TRAINING LTD</t>
  </si>
  <si>
    <t>LONDON SCHOOL OF SCIENCE &amp; TECHNOLOGY Ltd</t>
  </si>
  <si>
    <t>OASIS CARE AND TRAINING AGENCY (OCTA)</t>
  </si>
  <si>
    <t>Smart Development Training Limited</t>
  </si>
  <si>
    <t>Newport</t>
  </si>
  <si>
    <t>THE PRINCE'S TRUST</t>
  </si>
  <si>
    <t xml:space="preserve">The Construction Skills People Ltd </t>
  </si>
  <si>
    <t>31 August 2017</t>
  </si>
  <si>
    <t>1. The overall effectiveness of learning and skills and work activities was introduced in March 2014 (with the exception of two prisons and young offender institutions that received the judgement in February 2014). Prisons and young offender institutions that have yet to receive this judgement are not included in the statistics. As at 28 February 2018, there were two prisons and young offender institutions without an overall effectiveness judgement.</t>
  </si>
  <si>
    <t>Published on:</t>
  </si>
  <si>
    <t>4. Includes local authority providers, not for profit organisations and specialist designated institutions.</t>
  </si>
  <si>
    <t>31 August 2017 (1,023)</t>
  </si>
  <si>
    <t>Groundwork Oldham &amp; Rochdale</t>
  </si>
  <si>
    <t xml:space="preserve">Royal British Legion Industries Ltd. </t>
  </si>
  <si>
    <t>Remploy Ltd</t>
  </si>
  <si>
    <t>Dip (Batley) Ltd</t>
  </si>
  <si>
    <t>ITS319094</t>
  </si>
  <si>
    <t>learndirect (Learning Centres) - inspection Historic</t>
  </si>
  <si>
    <t>Learning Concepts Limited</t>
  </si>
  <si>
    <t>ITS317443</t>
  </si>
  <si>
    <t>F1 Computer Services &amp; Training Limited</t>
  </si>
  <si>
    <t>Global Skills Training Ltd</t>
  </si>
  <si>
    <t>https://www.gov.uk/government/statistics/further-education-and-skills-inspections-and-outcomes-as-at-28-February-2018</t>
  </si>
  <si>
    <t>2. Percentages are rounded and may not add to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</si>
</sst>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 mmmm\ yyyy"/>
    <numFmt numFmtId="165" formatCode="[$-F800]dddd\,\ mmmm\ dd\,\ yyyy"/>
    <numFmt numFmtId="166" formatCode="dd\ mmmm\ yyyy"/>
  </numFmts>
  <fonts count="38" x14ac:knownFonts="1">
    <font>
      <sz val="10"/>
      <color theme="1"/>
      <name val="Tahoma"/>
      <family val="2"/>
    </font>
    <font>
      <sz val="10"/>
      <color theme="1"/>
      <name val="Tahoma"/>
      <family val="2"/>
    </font>
    <font>
      <b/>
      <sz val="10"/>
      <color theme="0"/>
      <name val="Tahoma"/>
      <family val="2"/>
    </font>
    <font>
      <sz val="10"/>
      <color rgb="FFFF0000"/>
      <name val="Tahoma"/>
      <family val="2"/>
    </font>
    <font>
      <sz val="10"/>
      <color theme="0"/>
      <name val="Tahoma"/>
      <family val="2"/>
    </font>
    <font>
      <sz val="10"/>
      <name val="Tahoma"/>
      <family val="2"/>
    </font>
    <font>
      <b/>
      <sz val="20"/>
      <color rgb="FF000000"/>
      <name val="Tahoma"/>
      <family val="2"/>
    </font>
    <font>
      <sz val="12"/>
      <color rgb="FF000000"/>
      <name val="Tahoma"/>
      <family val="2"/>
    </font>
    <font>
      <sz val="12"/>
      <name val="Tahoma"/>
      <family val="2"/>
    </font>
    <font>
      <u/>
      <sz val="10"/>
      <color indexed="12"/>
      <name val="Tahoma"/>
      <family val="2"/>
    </font>
    <font>
      <u/>
      <sz val="12"/>
      <color indexed="12"/>
      <name val="Tahoma"/>
      <family val="2"/>
    </font>
    <font>
      <sz val="9"/>
      <color rgb="FF000000"/>
      <name val="Tahoma"/>
      <family val="2"/>
    </font>
    <font>
      <b/>
      <sz val="12"/>
      <name val="Tahoma"/>
      <family val="2"/>
    </font>
    <font>
      <b/>
      <sz val="10"/>
      <name val="Tahoma"/>
      <family val="2"/>
    </font>
    <font>
      <i/>
      <sz val="10"/>
      <name val="Tahoma"/>
      <family val="2"/>
    </font>
    <font>
      <i/>
      <sz val="8"/>
      <name val="Tahoma"/>
      <family val="2"/>
    </font>
    <font>
      <b/>
      <vertAlign val="superscript"/>
      <sz val="10"/>
      <name val="Tahoma"/>
      <family val="2"/>
    </font>
    <font>
      <sz val="8"/>
      <name val="Tahoma"/>
      <family val="2"/>
    </font>
    <font>
      <vertAlign val="superscript"/>
      <sz val="10"/>
      <name val="Tahoma"/>
      <family val="2"/>
    </font>
    <font>
      <b/>
      <sz val="10"/>
      <color rgb="FFFF0000"/>
      <name val="Tahoma"/>
      <family val="2"/>
    </font>
    <font>
      <b/>
      <sz val="11"/>
      <name val="Tahoma"/>
      <family val="2"/>
    </font>
    <font>
      <b/>
      <sz val="11"/>
      <color theme="0"/>
      <name val="Tahoma"/>
      <family val="2"/>
    </font>
    <font>
      <b/>
      <sz val="12"/>
      <color theme="1"/>
      <name val="Tahoma"/>
      <family val="2"/>
    </font>
    <font>
      <sz val="12"/>
      <color theme="1"/>
      <name val="Tahoma"/>
      <family val="2"/>
    </font>
    <font>
      <sz val="10"/>
      <color rgb="FF00B0F0"/>
      <name val="Tahoma"/>
      <family val="2"/>
    </font>
    <font>
      <b/>
      <sz val="8"/>
      <name val="Tahoma"/>
      <family val="2"/>
    </font>
    <font>
      <sz val="8"/>
      <color rgb="FFFF0000"/>
      <name val="Tahoma"/>
      <family val="2"/>
    </font>
    <font>
      <b/>
      <sz val="8"/>
      <color rgb="FFFF0000"/>
      <name val="Tahoma"/>
      <family val="2"/>
    </font>
    <font>
      <b/>
      <sz val="8"/>
      <color theme="0"/>
      <name val="Tahoma"/>
      <family val="2"/>
    </font>
    <font>
      <sz val="8"/>
      <color theme="0"/>
      <name val="Tahoma"/>
      <family val="2"/>
    </font>
    <font>
      <sz val="10"/>
      <color indexed="9"/>
      <name val="Tahoma"/>
      <family val="2"/>
    </font>
    <font>
      <sz val="8"/>
      <color rgb="FF000000"/>
      <name val="Tahoma"/>
      <family val="2"/>
    </font>
    <font>
      <sz val="8"/>
      <color indexed="9"/>
      <name val="Tahoma"/>
      <family val="2"/>
    </font>
    <font>
      <sz val="8"/>
      <color theme="1"/>
      <name val="Tahoma"/>
      <family val="2"/>
    </font>
    <font>
      <sz val="10"/>
      <name val="Wingdings"/>
      <charset val="2"/>
    </font>
    <font>
      <sz val="10"/>
      <name val="Times New Roman"/>
      <family val="1"/>
    </font>
    <font>
      <sz val="12"/>
      <color rgb="FFFF0000"/>
      <name val="Tahoma"/>
      <family val="2"/>
    </font>
    <font>
      <b/>
      <u/>
      <sz val="12"/>
      <name val="Tahoma"/>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
      <patternFill patternType="solid">
        <fgColor theme="5" tint="0.59999389629810485"/>
        <bgColor indexed="64"/>
      </patternFill>
    </fill>
  </fills>
  <borders count="22">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auto="1"/>
      </bottom>
      <diagonal/>
    </border>
    <border>
      <left/>
      <right/>
      <top style="thin">
        <color indexed="64"/>
      </top>
      <bottom/>
      <diagonal/>
    </border>
    <border>
      <left/>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5" fillId="0" borderId="0"/>
  </cellStyleXfs>
  <cellXfs count="535">
    <xf numFmtId="0" fontId="0" fillId="0" borderId="0" xfId="0"/>
    <xf numFmtId="0" fontId="5" fillId="2" borderId="0" xfId="0" applyFont="1" applyFill="1" applyProtection="1"/>
    <xf numFmtId="0" fontId="5" fillId="2" borderId="1" xfId="0" applyFont="1" applyFill="1" applyBorder="1" applyProtection="1"/>
    <xf numFmtId="0" fontId="5" fillId="3" borderId="2" xfId="0" applyFont="1" applyFill="1" applyBorder="1" applyProtection="1"/>
    <xf numFmtId="0" fontId="5" fillId="3" borderId="3" xfId="0" applyFont="1" applyFill="1" applyBorder="1" applyProtection="1"/>
    <xf numFmtId="0" fontId="5" fillId="3" borderId="0" xfId="0" applyFont="1" applyFill="1" applyProtection="1"/>
    <xf numFmtId="0" fontId="5" fillId="2" borderId="4" xfId="0" applyFont="1" applyFill="1" applyBorder="1" applyProtection="1"/>
    <xf numFmtId="0" fontId="5" fillId="3" borderId="0" xfId="0" applyFont="1" applyFill="1" applyBorder="1" applyProtection="1"/>
    <xf numFmtId="0" fontId="5" fillId="3" borderId="5" xfId="0" applyFont="1" applyFill="1" applyBorder="1" applyProtection="1"/>
    <xf numFmtId="0" fontId="5" fillId="0" borderId="0" xfId="0" applyFont="1" applyFill="1" applyProtection="1"/>
    <xf numFmtId="0" fontId="8" fillId="0" borderId="4" xfId="0" applyFont="1" applyBorder="1" applyAlignment="1" applyProtection="1">
      <alignment horizontal="left" vertical="center" indent="1"/>
    </xf>
    <xf numFmtId="0" fontId="5" fillId="0" borderId="0" xfId="0" applyFont="1" applyFill="1" applyAlignment="1" applyProtection="1">
      <alignment vertical="top" wrapText="1"/>
    </xf>
    <xf numFmtId="3" fontId="8" fillId="2" borderId="0" xfId="0" applyNumberFormat="1" applyFont="1" applyFill="1" applyBorder="1" applyProtection="1">
      <protection hidden="1"/>
    </xf>
    <xf numFmtId="0" fontId="7" fillId="0" borderId="0" xfId="0" applyFont="1" applyBorder="1" applyAlignment="1" applyProtection="1">
      <alignment wrapText="1"/>
    </xf>
    <xf numFmtId="0" fontId="7" fillId="0" borderId="5" xfId="0" applyFont="1" applyBorder="1" applyAlignment="1" applyProtection="1">
      <alignment wrapText="1"/>
    </xf>
    <xf numFmtId="3" fontId="8" fillId="2" borderId="0" xfId="0" applyNumberFormat="1" applyFont="1" applyFill="1" applyBorder="1" applyAlignment="1" applyProtection="1">
      <alignment wrapText="1"/>
      <protection hidden="1"/>
    </xf>
    <xf numFmtId="0" fontId="7" fillId="0" borderId="4" xfId="0" applyFont="1" applyBorder="1" applyAlignment="1" applyProtection="1"/>
    <xf numFmtId="0" fontId="7" fillId="0" borderId="0" xfId="0" applyFont="1" applyBorder="1" applyAlignment="1" applyProtection="1"/>
    <xf numFmtId="0" fontId="7" fillId="0" borderId="5" xfId="0" applyFont="1" applyBorder="1" applyAlignment="1" applyProtection="1"/>
    <xf numFmtId="0" fontId="11" fillId="0" borderId="4" xfId="0" applyFont="1" applyBorder="1" applyAlignment="1" applyProtection="1"/>
    <xf numFmtId="0" fontId="11" fillId="0" borderId="0" xfId="0" applyFont="1" applyBorder="1" applyAlignment="1" applyProtection="1"/>
    <xf numFmtId="0" fontId="11" fillId="0" borderId="0" xfId="0" applyFont="1" applyBorder="1" applyAlignment="1" applyProtection="1">
      <alignment wrapText="1"/>
    </xf>
    <xf numFmtId="0" fontId="11" fillId="0" borderId="5" xfId="0" applyFont="1" applyBorder="1" applyAlignment="1" applyProtection="1">
      <alignment wrapText="1"/>
    </xf>
    <xf numFmtId="0" fontId="11" fillId="0" borderId="5" xfId="0" applyFont="1" applyBorder="1" applyAlignment="1" applyProtection="1"/>
    <xf numFmtId="0" fontId="5" fillId="2" borderId="6" xfId="0" applyFont="1" applyFill="1" applyBorder="1" applyProtection="1"/>
    <xf numFmtId="0" fontId="5" fillId="3" borderId="7" xfId="0" applyFont="1" applyFill="1" applyBorder="1" applyProtection="1"/>
    <xf numFmtId="0" fontId="5" fillId="3" borderId="8" xfId="0" applyFont="1" applyFill="1" applyBorder="1" applyProtection="1"/>
    <xf numFmtId="3" fontId="5" fillId="2" borderId="0" xfId="0" applyNumberFormat="1" applyFont="1" applyFill="1" applyBorder="1" applyProtection="1">
      <protection hidden="1"/>
    </xf>
    <xf numFmtId="0" fontId="5" fillId="2" borderId="0" xfId="0" applyFont="1" applyFill="1" applyBorder="1" applyProtection="1"/>
    <xf numFmtId="165" fontId="0" fillId="0" borderId="0" xfId="0" quotePrefix="1" applyNumberFormat="1"/>
    <xf numFmtId="0" fontId="0" fillId="0" borderId="0" xfId="0" applyFill="1" applyProtection="1">
      <protection hidden="1"/>
    </xf>
    <xf numFmtId="0" fontId="5" fillId="0" borderId="0" xfId="0" applyFont="1" applyFill="1" applyBorder="1" applyProtection="1"/>
    <xf numFmtId="0" fontId="0" fillId="0" borderId="0" xfId="0" applyFill="1" applyAlignment="1" applyProtection="1">
      <alignment horizontal="center"/>
      <protection hidden="1"/>
    </xf>
    <xf numFmtId="0" fontId="0" fillId="0" borderId="0" xfId="0" applyFill="1" applyBorder="1" applyAlignment="1" applyProtection="1">
      <alignment horizontal="center"/>
      <protection hidden="1"/>
    </xf>
    <xf numFmtId="0" fontId="12" fillId="0" borderId="0" xfId="0" applyFont="1" applyFill="1" applyAlignment="1" applyProtection="1">
      <alignmen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5" fillId="0" borderId="0" xfId="0" applyFont="1" applyFill="1" applyAlignment="1" applyProtection="1">
      <alignment horizontal="center"/>
      <protection hidden="1"/>
    </xf>
    <xf numFmtId="0" fontId="13" fillId="0" borderId="0" xfId="0"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14" fillId="0" borderId="0" xfId="0" applyFont="1" applyFill="1" applyBorder="1" applyProtection="1">
      <protection hidden="1"/>
    </xf>
    <xf numFmtId="0" fontId="5" fillId="0" borderId="0" xfId="0" applyFont="1" applyFill="1" applyProtection="1">
      <protection hidden="1"/>
    </xf>
    <xf numFmtId="0" fontId="4" fillId="0" borderId="0" xfId="0" applyFont="1" applyFill="1" applyBorder="1" applyAlignment="1" applyProtection="1">
      <alignment horizontal="center"/>
      <protection hidden="1"/>
    </xf>
    <xf numFmtId="0" fontId="4" fillId="0" borderId="0" xfId="0" applyFont="1" applyFill="1" applyAlignment="1" applyProtection="1">
      <alignment horizontal="center"/>
      <protection hidden="1"/>
    </xf>
    <xf numFmtId="0" fontId="15" fillId="0" borderId="0" xfId="0" applyFont="1" applyFill="1" applyBorder="1" applyAlignment="1" applyProtection="1">
      <alignment horizontal="right"/>
      <protection hidden="1"/>
    </xf>
    <xf numFmtId="0" fontId="15" fillId="0" borderId="0" xfId="0" applyFont="1" applyFill="1" applyAlignment="1" applyProtection="1">
      <alignment horizontal="right"/>
      <protection hidden="1"/>
    </xf>
    <xf numFmtId="0" fontId="14" fillId="0" borderId="9" xfId="0" applyFont="1" applyFill="1" applyBorder="1" applyProtection="1">
      <protection hidden="1"/>
    </xf>
    <xf numFmtId="0" fontId="4" fillId="0" borderId="0" xfId="0" applyFont="1" applyFill="1" applyProtection="1">
      <protection hidden="1"/>
    </xf>
    <xf numFmtId="0" fontId="13" fillId="0" borderId="11" xfId="0" applyFont="1" applyFill="1" applyBorder="1" applyAlignment="1" applyProtection="1">
      <protection hidden="1"/>
    </xf>
    <xf numFmtId="0" fontId="13" fillId="0" borderId="11" xfId="0" applyFont="1" applyFill="1" applyBorder="1" applyAlignment="1" applyProtection="1">
      <alignment horizontal="center" vertical="center" wrapText="1"/>
      <protection hidden="1"/>
    </xf>
    <xf numFmtId="0" fontId="13" fillId="0" borderId="10" xfId="0" applyFont="1" applyFill="1" applyBorder="1" applyAlignment="1" applyProtection="1">
      <alignment horizontal="center" vertical="center" wrapText="1"/>
      <protection hidden="1"/>
    </xf>
    <xf numFmtId="0" fontId="13" fillId="0" borderId="12" xfId="3" applyFont="1" applyFill="1" applyBorder="1" applyAlignment="1" applyProtection="1">
      <alignment horizontal="center" vertical="center" wrapText="1"/>
      <protection hidden="1"/>
    </xf>
    <xf numFmtId="0" fontId="13" fillId="0" borderId="13"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center"/>
      <protection hidden="1"/>
    </xf>
    <xf numFmtId="3" fontId="5" fillId="0" borderId="0" xfId="0" applyNumberFormat="1" applyFont="1" applyFill="1" applyBorder="1" applyAlignment="1" applyProtection="1">
      <alignment horizontal="right" vertical="center" indent="4"/>
      <protection hidden="1"/>
    </xf>
    <xf numFmtId="0" fontId="3" fillId="0" borderId="0" xfId="0" applyFont="1" applyFill="1" applyProtection="1">
      <protection hidden="1"/>
    </xf>
    <xf numFmtId="0" fontId="5" fillId="0" borderId="0" xfId="0" applyFont="1" applyFill="1" applyAlignment="1" applyProtection="1">
      <alignment vertical="center" wrapText="1"/>
      <protection hidden="1"/>
    </xf>
    <xf numFmtId="0" fontId="13" fillId="0" borderId="11" xfId="0" applyFont="1" applyFill="1" applyBorder="1" applyAlignment="1" applyProtection="1">
      <alignment vertical="center" wrapText="1"/>
      <protection hidden="1"/>
    </xf>
    <xf numFmtId="3" fontId="13" fillId="0" borderId="11" xfId="0" applyNumberFormat="1" applyFont="1" applyFill="1" applyBorder="1" applyAlignment="1" applyProtection="1">
      <alignment horizontal="right" vertical="center" indent="4"/>
      <protection hidden="1"/>
    </xf>
    <xf numFmtId="3" fontId="13" fillId="0" borderId="9" xfId="0" applyNumberFormat="1" applyFont="1" applyFill="1" applyBorder="1" applyAlignment="1" applyProtection="1">
      <alignment horizontal="right" vertical="center" indent="4"/>
      <protection hidden="1"/>
    </xf>
    <xf numFmtId="0" fontId="3" fillId="0" borderId="0" xfId="0" applyFont="1" applyFill="1" applyAlignment="1" applyProtection="1">
      <alignment vertical="center" wrapText="1"/>
      <protection hidden="1"/>
    </xf>
    <xf numFmtId="1" fontId="5" fillId="0" borderId="0" xfId="0" applyNumberFormat="1" applyFont="1" applyFill="1" applyBorder="1" applyAlignment="1" applyProtection="1">
      <alignment horizontal="center" vertical="center"/>
      <protection hidden="1"/>
    </xf>
    <xf numFmtId="1" fontId="3" fillId="0" borderId="0" xfId="0" applyNumberFormat="1"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1" fontId="17" fillId="0" borderId="0" xfId="0" applyNumberFormat="1" applyFont="1" applyFill="1" applyBorder="1" applyAlignment="1" applyProtection="1">
      <alignment horizontal="right" vertical="top"/>
      <protection hidden="1"/>
    </xf>
    <xf numFmtId="0" fontId="13" fillId="0" borderId="0" xfId="0" applyFont="1" applyFill="1" applyBorder="1" applyAlignment="1" applyProtection="1">
      <protection hidden="1"/>
    </xf>
    <xf numFmtId="0" fontId="13" fillId="0" borderId="11" xfId="0" applyFont="1" applyFill="1" applyBorder="1" applyAlignment="1" applyProtection="1">
      <alignment wrapText="1"/>
      <protection hidden="1"/>
    </xf>
    <xf numFmtId="0" fontId="5" fillId="0" borderId="0" xfId="3" applyFont="1" applyFill="1" applyBorder="1" applyAlignment="1" applyProtection="1">
      <alignment horizontal="left" vertical="center" wrapText="1"/>
      <protection hidden="1"/>
    </xf>
    <xf numFmtId="1" fontId="5" fillId="0" borderId="0" xfId="0" applyNumberFormat="1" applyFont="1" applyFill="1" applyBorder="1" applyAlignment="1" applyProtection="1">
      <alignment horizontal="right" vertical="center" indent="4"/>
      <protection hidden="1"/>
    </xf>
    <xf numFmtId="0" fontId="5" fillId="0" borderId="0" xfId="0" applyFont="1" applyFill="1" applyBorder="1" applyAlignment="1" applyProtection="1">
      <alignment vertical="center"/>
      <protection hidden="1"/>
    </xf>
    <xf numFmtId="0" fontId="5" fillId="0" borderId="9" xfId="3" applyFont="1" applyFill="1" applyBorder="1" applyAlignment="1" applyProtection="1">
      <alignment horizontal="left" vertical="center" wrapText="1"/>
      <protection hidden="1"/>
    </xf>
    <xf numFmtId="0" fontId="13" fillId="0" borderId="9" xfId="0" applyFont="1" applyFill="1" applyBorder="1" applyAlignment="1" applyProtection="1">
      <alignment horizontal="left" wrapText="1"/>
      <protection hidden="1"/>
    </xf>
    <xf numFmtId="0" fontId="5" fillId="0" borderId="11" xfId="0" applyFont="1" applyFill="1" applyBorder="1" applyAlignment="1" applyProtection="1">
      <protection hidden="1"/>
    </xf>
    <xf numFmtId="1" fontId="13" fillId="0" borderId="11" xfId="0" applyNumberFormat="1" applyFont="1" applyFill="1" applyBorder="1" applyAlignment="1" applyProtection="1">
      <alignment horizontal="right" vertical="center" indent="4"/>
      <protection hidden="1"/>
    </xf>
    <xf numFmtId="1" fontId="13" fillId="0" borderId="0" xfId="0" applyNumberFormat="1" applyFont="1" applyFill="1" applyBorder="1" applyAlignment="1" applyProtection="1">
      <alignment horizontal="right" vertical="center" indent="4"/>
      <protection hidden="1"/>
    </xf>
    <xf numFmtId="0" fontId="0" fillId="0" borderId="0" xfId="0" applyFill="1" applyAlignment="1" applyProtection="1">
      <protection hidden="1"/>
    </xf>
    <xf numFmtId="0" fontId="0" fillId="0" borderId="10" xfId="0" applyFill="1" applyBorder="1" applyProtection="1">
      <protection hidden="1"/>
    </xf>
    <xf numFmtId="0" fontId="15" fillId="0" borderId="0" xfId="0" applyFont="1" applyFill="1" applyBorder="1" applyAlignment="1" applyProtection="1">
      <alignment horizontal="center"/>
      <protection hidden="1"/>
    </xf>
    <xf numFmtId="0" fontId="15" fillId="0" borderId="0" xfId="0" applyFont="1" applyFill="1" applyBorder="1" applyAlignment="1" applyProtection="1">
      <alignment horizontal="right" vertical="center"/>
      <protection hidden="1"/>
    </xf>
    <xf numFmtId="0" fontId="17" fillId="0" borderId="0" xfId="0" applyFont="1" applyFill="1" applyProtection="1">
      <protection hidden="1"/>
    </xf>
    <xf numFmtId="0" fontId="0" fillId="0" borderId="0" xfId="0" applyFill="1" applyBorder="1" applyAlignment="1" applyProtection="1">
      <alignment horizontal="left"/>
      <protection hidden="1"/>
    </xf>
    <xf numFmtId="0" fontId="0" fillId="0" borderId="0" xfId="0" applyFill="1" applyBorder="1" applyProtection="1">
      <protection hidden="1"/>
    </xf>
    <xf numFmtId="0" fontId="13" fillId="0" borderId="0" xfId="3" applyFont="1" applyFill="1" applyBorder="1" applyAlignment="1" applyProtection="1">
      <alignment horizontal="center" vertical="center" wrapText="1"/>
      <protection hidden="1"/>
    </xf>
    <xf numFmtId="0" fontId="0" fillId="0" borderId="0" xfId="0" applyFill="1" applyAlignment="1" applyProtection="1">
      <alignment horizontal="left"/>
    </xf>
    <xf numFmtId="3" fontId="13" fillId="0" borderId="0" xfId="0" applyNumberFormat="1" applyFont="1" applyFill="1" applyAlignment="1" applyProtection="1">
      <alignment horizontal="center" vertical="center"/>
      <protection hidden="1"/>
    </xf>
    <xf numFmtId="0" fontId="18" fillId="0" borderId="0" xfId="0" applyFont="1" applyFill="1" applyProtection="1">
      <protection hidden="1"/>
    </xf>
    <xf numFmtId="0" fontId="0" fillId="0" borderId="0" xfId="0" applyFill="1" applyProtection="1"/>
    <xf numFmtId="3" fontId="0" fillId="0" borderId="0" xfId="0" applyNumberFormat="1" applyFill="1" applyAlignment="1" applyProtection="1">
      <alignment horizontal="center" vertical="center"/>
      <protection hidden="1"/>
    </xf>
    <xf numFmtId="3" fontId="0" fillId="0" borderId="0" xfId="0" applyNumberFormat="1" applyFill="1" applyBorder="1" applyAlignment="1" applyProtection="1">
      <alignment horizontal="center" vertical="center"/>
      <protection hidden="1"/>
    </xf>
    <xf numFmtId="0" fontId="13" fillId="0" borderId="0" xfId="3" applyFont="1" applyFill="1" applyAlignment="1" applyProtection="1">
      <alignment horizontal="right" vertical="center"/>
      <protection hidden="1"/>
    </xf>
    <xf numFmtId="0" fontId="17" fillId="0" borderId="0" xfId="0" applyFont="1" applyFill="1" applyBorder="1" applyProtection="1">
      <protection hidden="1"/>
    </xf>
    <xf numFmtId="0" fontId="5" fillId="0" borderId="0" xfId="0" applyFont="1" applyFill="1" applyAlignment="1" applyProtection="1">
      <alignment horizontal="left" indent="1"/>
      <protection hidden="1"/>
    </xf>
    <xf numFmtId="3" fontId="13" fillId="0" borderId="0" xfId="0" applyNumberFormat="1" applyFont="1" applyFill="1" applyBorder="1" applyAlignment="1" applyProtection="1">
      <alignment horizontal="left" vertical="center" wrapText="1" indent="1"/>
      <protection hidden="1"/>
    </xf>
    <xf numFmtId="3" fontId="13" fillId="0" borderId="0" xfId="0" applyNumberFormat="1" applyFont="1" applyFill="1" applyBorder="1" applyAlignment="1" applyProtection="1">
      <alignment horizontal="center" vertical="center"/>
      <protection hidden="1"/>
    </xf>
    <xf numFmtId="0" fontId="17" fillId="0" borderId="9" xfId="0" applyFont="1" applyFill="1" applyBorder="1" applyProtection="1">
      <protection hidden="1"/>
    </xf>
    <xf numFmtId="0" fontId="0" fillId="0" borderId="9" xfId="0" applyFill="1" applyBorder="1" applyProtection="1">
      <protection hidden="1"/>
    </xf>
    <xf numFmtId="0" fontId="5" fillId="0" borderId="0" xfId="0" applyFont="1" applyFill="1" applyBorder="1" applyAlignment="1" applyProtection="1">
      <alignment horizontal="left" indent="1"/>
      <protection hidden="1"/>
    </xf>
    <xf numFmtId="3" fontId="13" fillId="0" borderId="9" xfId="0" applyNumberFormat="1" applyFont="1" applyFill="1" applyBorder="1" applyAlignment="1" applyProtection="1">
      <alignment horizontal="left" vertical="center" indent="1"/>
      <protection hidden="1"/>
    </xf>
    <xf numFmtId="3" fontId="13" fillId="0" borderId="9" xfId="0" applyNumberFormat="1" applyFont="1" applyFill="1" applyBorder="1" applyAlignment="1" applyProtection="1">
      <alignment horizontal="center" vertical="center" wrapText="1"/>
      <protection hidden="1"/>
    </xf>
    <xf numFmtId="3" fontId="13" fillId="0" borderId="0" xfId="0" applyNumberFormat="1" applyFont="1" applyFill="1" applyBorder="1" applyAlignment="1" applyProtection="1">
      <alignment vertical="center"/>
      <protection hidden="1"/>
    </xf>
    <xf numFmtId="3" fontId="13" fillId="0" borderId="9" xfId="0" applyNumberFormat="1"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3" fontId="13" fillId="0" borderId="0" xfId="0" applyNumberFormat="1" applyFont="1" applyFill="1" applyBorder="1" applyAlignment="1" applyProtection="1">
      <alignment horizontal="center" vertical="center" wrapText="1"/>
      <protection hidden="1"/>
    </xf>
    <xf numFmtId="3" fontId="5" fillId="0" borderId="9" xfId="0" applyNumberFormat="1" applyFont="1" applyFill="1" applyBorder="1" applyAlignment="1" applyProtection="1">
      <alignment horizontal="center" vertical="center"/>
      <protection hidden="1"/>
    </xf>
    <xf numFmtId="0" fontId="0" fillId="0" borderId="0" xfId="0" applyFill="1" applyAlignment="1" applyProtection="1">
      <alignment vertical="center"/>
    </xf>
    <xf numFmtId="3" fontId="5" fillId="0" borderId="0" xfId="0" applyNumberFormat="1" applyFont="1" applyFill="1" applyAlignment="1" applyProtection="1">
      <alignment horizontal="center" vertical="center" wrapText="1"/>
      <protection hidden="1"/>
    </xf>
    <xf numFmtId="0" fontId="17" fillId="0" borderId="10" xfId="0" applyFont="1" applyFill="1" applyBorder="1" applyAlignment="1" applyProtection="1">
      <alignment horizontal="right" vertical="top"/>
      <protection hidden="1"/>
    </xf>
    <xf numFmtId="0" fontId="17" fillId="0" borderId="0" xfId="0" applyFont="1" applyFill="1" applyProtection="1"/>
    <xf numFmtId="0" fontId="0" fillId="0" borderId="0" xfId="0" applyFill="1" applyAlignment="1" applyProtection="1">
      <alignment wrapText="1"/>
    </xf>
    <xf numFmtId="0" fontId="3" fillId="0" borderId="0" xfId="0" applyFont="1" applyFill="1" applyProtection="1"/>
    <xf numFmtId="0" fontId="13" fillId="0" borderId="0" xfId="0" applyFont="1" applyFill="1" applyAlignment="1" applyProtection="1">
      <alignment vertical="center" wrapText="1"/>
      <protection hidden="1"/>
    </xf>
    <xf numFmtId="0" fontId="5" fillId="0" borderId="0" xfId="0" applyFont="1" applyFill="1" applyAlignment="1" applyProtection="1">
      <alignment horizontal="right" vertical="center" wrapText="1"/>
      <protection hidden="1"/>
    </xf>
    <xf numFmtId="0" fontId="5" fillId="0" borderId="0" xfId="0" applyFont="1" applyFill="1" applyAlignment="1" applyProtection="1">
      <alignment horizontal="left" vertical="top"/>
      <protection hidden="1"/>
    </xf>
    <xf numFmtId="0" fontId="5"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protection hidden="1"/>
    </xf>
    <xf numFmtId="0" fontId="19" fillId="0" borderId="0" xfId="0" applyFont="1" applyFill="1" applyAlignment="1" applyProtection="1">
      <alignment vertical="center" wrapText="1"/>
      <protection hidden="1"/>
    </xf>
    <xf numFmtId="0" fontId="5" fillId="0" borderId="0" xfId="3" applyFont="1" applyFill="1" applyBorder="1" applyAlignment="1" applyProtection="1">
      <alignment horizontal="center" vertical="center" wrapText="1"/>
      <protection hidden="1"/>
    </xf>
    <xf numFmtId="0" fontId="2" fillId="0" borderId="0" xfId="0" applyFont="1" applyFill="1" applyAlignment="1" applyProtection="1">
      <alignment vertical="center" wrapText="1"/>
      <protection hidden="1"/>
    </xf>
    <xf numFmtId="0" fontId="5" fillId="0" borderId="0" xfId="0" applyFont="1" applyFill="1" applyBorder="1" applyProtection="1">
      <protection hidden="1"/>
    </xf>
    <xf numFmtId="3" fontId="5" fillId="0" borderId="10" xfId="0" applyNumberFormat="1" applyFont="1" applyFill="1" applyBorder="1" applyAlignment="1" applyProtection="1">
      <alignment horizontal="center" vertical="center"/>
      <protection hidden="1"/>
    </xf>
    <xf numFmtId="3" fontId="15" fillId="0" borderId="10" xfId="0" applyNumberFormat="1" applyFont="1" applyFill="1" applyBorder="1" applyAlignment="1" applyProtection="1">
      <alignment horizontal="right" vertical="center"/>
      <protection hidden="1"/>
    </xf>
    <xf numFmtId="0" fontId="5" fillId="0" borderId="9" xfId="0" applyFont="1" applyFill="1" applyBorder="1" applyProtection="1">
      <protection hidden="1"/>
    </xf>
    <xf numFmtId="0" fontId="13" fillId="0" borderId="11" xfId="0" applyFont="1" applyFill="1" applyBorder="1" applyAlignment="1" applyProtection="1">
      <alignment horizontal="center" vertical="center"/>
      <protection hidden="1"/>
    </xf>
    <xf numFmtId="3" fontId="13" fillId="0" borderId="9" xfId="0" applyNumberFormat="1" applyFont="1" applyFill="1" applyBorder="1" applyAlignment="1" applyProtection="1">
      <alignment horizontal="right" vertical="center" indent="3"/>
      <protection hidden="1"/>
    </xf>
    <xf numFmtId="0" fontId="5" fillId="0" borderId="0" xfId="0" applyFont="1" applyFill="1" applyBorder="1" applyAlignment="1" applyProtection="1">
      <alignment horizontal="left" vertical="center"/>
      <protection hidden="1"/>
    </xf>
    <xf numFmtId="0" fontId="5"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1" fontId="13" fillId="0" borderId="0" xfId="0" applyNumberFormat="1" applyFont="1" applyFill="1" applyBorder="1" applyAlignment="1" applyProtection="1">
      <alignment horizontal="right" vertical="center" indent="3"/>
      <protection hidden="1"/>
    </xf>
    <xf numFmtId="3" fontId="5" fillId="0" borderId="0" xfId="0" applyNumberFormat="1" applyFont="1" applyFill="1" applyBorder="1" applyAlignment="1" applyProtection="1">
      <alignment horizontal="right" vertical="center" indent="3"/>
      <protection hidden="1"/>
    </xf>
    <xf numFmtId="1" fontId="5" fillId="0" borderId="0" xfId="0" applyNumberFormat="1" applyFont="1" applyFill="1" applyBorder="1" applyAlignment="1" applyProtection="1">
      <alignment horizontal="right" vertical="center" wrapText="1" indent="3"/>
      <protection hidden="1"/>
    </xf>
    <xf numFmtId="1" fontId="5" fillId="0" borderId="0" xfId="0" applyNumberFormat="1" applyFont="1" applyFill="1" applyBorder="1" applyAlignment="1" applyProtection="1">
      <alignment horizontal="right" vertical="center" indent="3"/>
      <protection hidden="1"/>
    </xf>
    <xf numFmtId="0" fontId="5" fillId="0" borderId="0" xfId="0" applyFont="1" applyFill="1" applyAlignment="1" applyProtection="1">
      <alignment vertical="center"/>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protection hidden="1"/>
    </xf>
    <xf numFmtId="0" fontId="5" fillId="0" borderId="0" xfId="0" applyFont="1" applyFill="1" applyBorder="1" applyAlignment="1" applyProtection="1">
      <alignment vertical="center"/>
    </xf>
    <xf numFmtId="0" fontId="5" fillId="0" borderId="9" xfId="0" applyFont="1" applyFill="1" applyBorder="1" applyAlignment="1" applyProtection="1">
      <alignment horizontal="left" vertical="center" wrapText="1"/>
    </xf>
    <xf numFmtId="0" fontId="13" fillId="0" borderId="9" xfId="0" applyFont="1" applyFill="1" applyBorder="1" applyAlignment="1" applyProtection="1">
      <alignment horizontal="left" vertical="center"/>
      <protection hidden="1"/>
    </xf>
    <xf numFmtId="1" fontId="13" fillId="0" borderId="9" xfId="0" applyNumberFormat="1" applyFont="1" applyFill="1" applyBorder="1" applyAlignment="1" applyProtection="1">
      <alignment horizontal="right" vertical="center" indent="3"/>
      <protection hidden="1"/>
    </xf>
    <xf numFmtId="3" fontId="5" fillId="0" borderId="9" xfId="0" applyNumberFormat="1" applyFont="1" applyFill="1" applyBorder="1" applyAlignment="1" applyProtection="1">
      <alignment horizontal="right" vertical="center" indent="3"/>
      <protection hidden="1"/>
    </xf>
    <xf numFmtId="1" fontId="5" fillId="0" borderId="9" xfId="0" applyNumberFormat="1" applyFont="1" applyFill="1" applyBorder="1" applyAlignment="1" applyProtection="1">
      <alignment horizontal="right" vertical="center" wrapText="1" indent="3"/>
      <protection hidden="1"/>
    </xf>
    <xf numFmtId="1" fontId="5" fillId="0" borderId="9" xfId="0" applyNumberFormat="1" applyFont="1" applyFill="1" applyBorder="1" applyAlignment="1" applyProtection="1">
      <alignment horizontal="right" vertical="center" indent="3"/>
      <protection hidden="1"/>
    </xf>
    <xf numFmtId="0" fontId="5"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right" vertical="center" indent="3"/>
      <protection hidden="1"/>
    </xf>
    <xf numFmtId="0" fontId="5" fillId="0" borderId="0" xfId="0" applyFont="1" applyFill="1" applyAlignment="1" applyProtection="1">
      <alignment vertical="center" wrapText="1"/>
    </xf>
    <xf numFmtId="0" fontId="5" fillId="0" borderId="0" xfId="0" applyFont="1" applyFill="1" applyAlignment="1" applyProtection="1">
      <alignment horizontal="right" vertical="center" indent="3"/>
    </xf>
    <xf numFmtId="0" fontId="5" fillId="0" borderId="10" xfId="0" applyFont="1" applyFill="1" applyBorder="1" applyAlignment="1" applyProtection="1">
      <alignment vertical="top"/>
      <protection hidden="1"/>
    </xf>
    <xf numFmtId="0" fontId="17" fillId="0" borderId="10" xfId="0" applyFont="1" applyFill="1" applyBorder="1" applyAlignment="1" applyProtection="1">
      <alignment vertical="top"/>
      <protection hidden="1"/>
    </xf>
    <xf numFmtId="0" fontId="15" fillId="0" borderId="10" xfId="0" applyFont="1" applyFill="1" applyBorder="1" applyAlignment="1" applyProtection="1">
      <alignment vertical="top"/>
      <protection hidden="1"/>
    </xf>
    <xf numFmtId="0" fontId="15" fillId="0" borderId="0" xfId="0" applyFont="1" applyFill="1" applyBorder="1" applyAlignment="1" applyProtection="1">
      <alignment vertical="top"/>
      <protection hidden="1"/>
    </xf>
    <xf numFmtId="0" fontId="5" fillId="0" borderId="0" xfId="0" applyFont="1" applyFill="1" applyAlignment="1" applyProtection="1">
      <alignment vertical="top"/>
    </xf>
    <xf numFmtId="0" fontId="17" fillId="0" borderId="0" xfId="0" applyFont="1" applyFill="1" applyAlignment="1" applyProtection="1">
      <alignment vertical="top"/>
      <protection hidden="1"/>
    </xf>
    <xf numFmtId="0" fontId="4" fillId="4" borderId="0" xfId="0" applyFont="1" applyFill="1"/>
    <xf numFmtId="0" fontId="0" fillId="5" borderId="0" xfId="0" applyFill="1"/>
    <xf numFmtId="0" fontId="4" fillId="0" borderId="0" xfId="0" applyFont="1" applyBorder="1"/>
    <xf numFmtId="0" fontId="4" fillId="0" borderId="0" xfId="0" applyFont="1"/>
    <xf numFmtId="1" fontId="0" fillId="0" borderId="0" xfId="0" applyNumberFormat="1" applyFill="1" applyProtection="1">
      <protection hidden="1"/>
    </xf>
    <xf numFmtId="0" fontId="0" fillId="0" borderId="0" xfId="0" applyFill="1" applyAlignment="1" applyProtection="1">
      <alignment horizontal="center" vertical="center"/>
      <protection hidden="1"/>
    </xf>
    <xf numFmtId="0" fontId="5" fillId="0" borderId="0" xfId="0" applyFont="1" applyFill="1" applyAlignment="1" applyProtection="1">
      <alignment horizontal="left"/>
      <protection hidden="1"/>
    </xf>
    <xf numFmtId="0" fontId="20" fillId="0" borderId="0" xfId="0" applyFont="1" applyFill="1" applyAlignment="1" applyProtection="1">
      <alignment horizontal="left" wrapText="1"/>
      <protection hidden="1"/>
    </xf>
    <xf numFmtId="0" fontId="21" fillId="0" borderId="0" xfId="0" applyFont="1" applyFill="1" applyAlignment="1" applyProtection="1">
      <alignment horizontal="left" wrapText="1"/>
      <protection hidden="1"/>
    </xf>
    <xf numFmtId="3" fontId="0" fillId="0" borderId="10" xfId="0" applyNumberFormat="1" applyFill="1" applyBorder="1" applyAlignment="1" applyProtection="1">
      <alignment horizontal="center" vertical="center"/>
      <protection hidden="1"/>
    </xf>
    <xf numFmtId="3" fontId="15" fillId="0" borderId="10" xfId="0" applyNumberFormat="1" applyFont="1" applyFill="1" applyBorder="1" applyAlignment="1" applyProtection="1">
      <alignment horizontal="center" vertical="center"/>
      <protection hidden="1"/>
    </xf>
    <xf numFmtId="0" fontId="5" fillId="0" borderId="10" xfId="0" applyFont="1" applyFill="1" applyBorder="1" applyAlignment="1" applyProtection="1">
      <alignment horizontal="left" vertical="center" wrapText="1"/>
    </xf>
    <xf numFmtId="0" fontId="4" fillId="0" borderId="0" xfId="0" applyFont="1" applyFill="1" applyAlignment="1" applyProtection="1">
      <alignment wrapText="1"/>
      <protection hidden="1"/>
    </xf>
    <xf numFmtId="0" fontId="0" fillId="0" borderId="0" xfId="0" applyFill="1" applyAlignment="1" applyProtection="1">
      <alignment wrapText="1"/>
      <protection hidden="1"/>
    </xf>
    <xf numFmtId="0" fontId="0" fillId="0" borderId="10" xfId="0" applyFill="1" applyBorder="1" applyAlignment="1" applyProtection="1">
      <alignment wrapText="1"/>
      <protection hidden="1"/>
    </xf>
    <xf numFmtId="9" fontId="0" fillId="0" borderId="0" xfId="1" applyFont="1" applyFill="1" applyProtection="1">
      <protection hidden="1"/>
    </xf>
    <xf numFmtId="0" fontId="17" fillId="0" borderId="0" xfId="0" applyFont="1" applyFill="1" applyAlignment="1" applyProtection="1">
      <alignment wrapText="1"/>
      <protection hidden="1"/>
    </xf>
    <xf numFmtId="0" fontId="17" fillId="0" borderId="0" xfId="0" applyFont="1" applyFill="1" applyAlignment="1" applyProtection="1">
      <alignment vertical="center" wrapText="1"/>
      <protection hidden="1"/>
    </xf>
    <xf numFmtId="0" fontId="0" fillId="0" borderId="0" xfId="0" applyFill="1" applyBorder="1" applyAlignment="1" applyProtection="1">
      <alignment vertical="top"/>
      <protection hidden="1"/>
    </xf>
    <xf numFmtId="14" fontId="0" fillId="0" borderId="0" xfId="0" applyNumberFormat="1"/>
    <xf numFmtId="0" fontId="22" fillId="0" borderId="0" xfId="0" applyFont="1"/>
    <xf numFmtId="0" fontId="23" fillId="0" borderId="0" xfId="0" applyFont="1"/>
    <xf numFmtId="0" fontId="20" fillId="0" borderId="0" xfId="0" applyFont="1" applyFill="1" applyAlignment="1" applyProtection="1">
      <alignment vertical="center"/>
      <protection hidden="1"/>
    </xf>
    <xf numFmtId="0" fontId="5" fillId="0" borderId="0" xfId="0" applyFont="1" applyFill="1" applyAlignment="1" applyProtection="1">
      <alignment horizontal="right"/>
    </xf>
    <xf numFmtId="0" fontId="24" fillId="0" borderId="0" xfId="0" applyFont="1" applyFill="1" applyProtection="1"/>
    <xf numFmtId="0" fontId="4" fillId="0" borderId="0" xfId="0" applyFont="1" applyFill="1" applyProtection="1"/>
    <xf numFmtId="3" fontId="5" fillId="0" borderId="10" xfId="0" applyNumberFormat="1" applyFont="1" applyFill="1" applyBorder="1" applyAlignment="1" applyProtection="1">
      <alignment horizontal="right" vertical="center" indent="3"/>
      <protection hidden="1"/>
    </xf>
    <xf numFmtId="0" fontId="13" fillId="0" borderId="9" xfId="0" applyFont="1" applyFill="1" applyBorder="1" applyAlignment="1" applyProtection="1">
      <alignment horizontal="center" vertical="center"/>
      <protection hidden="1"/>
    </xf>
    <xf numFmtId="0" fontId="13" fillId="0" borderId="10" xfId="0" applyFont="1" applyFill="1" applyBorder="1" applyAlignment="1" applyProtection="1">
      <alignment horizontal="center" vertical="center"/>
      <protection hidden="1"/>
    </xf>
    <xf numFmtId="0" fontId="13" fillId="0" borderId="10" xfId="0" applyFont="1" applyFill="1" applyBorder="1" applyAlignment="1" applyProtection="1">
      <alignment horizontal="left" vertical="center"/>
    </xf>
    <xf numFmtId="3" fontId="13" fillId="0" borderId="10" xfId="0" applyNumberFormat="1" applyFont="1" applyFill="1" applyBorder="1" applyAlignment="1" applyProtection="1">
      <alignment horizontal="right" vertical="center" indent="5"/>
      <protection hidden="1"/>
    </xf>
    <xf numFmtId="3" fontId="13" fillId="0" borderId="10" xfId="0" applyNumberFormat="1" applyFont="1" applyFill="1" applyBorder="1" applyAlignment="1" applyProtection="1">
      <alignment horizontal="right" vertical="center" indent="3"/>
      <protection hidden="1"/>
    </xf>
    <xf numFmtId="3" fontId="13" fillId="0" borderId="10" xfId="0" applyNumberFormat="1" applyFont="1" applyFill="1" applyBorder="1" applyAlignment="1" applyProtection="1">
      <alignment horizontal="right" vertical="center" indent="7"/>
      <protection hidden="1"/>
    </xf>
    <xf numFmtId="0" fontId="5" fillId="0" borderId="0" xfId="0" applyFont="1" applyFill="1" applyAlignment="1" applyProtection="1">
      <alignment horizontal="left" vertical="center"/>
    </xf>
    <xf numFmtId="0" fontId="5" fillId="0" borderId="0" xfId="0" applyFont="1" applyFill="1" applyBorder="1" applyAlignment="1" applyProtection="1">
      <alignment horizontal="left" vertical="center"/>
    </xf>
    <xf numFmtId="3" fontId="5" fillId="0" borderId="0" xfId="0" applyNumberFormat="1" applyFont="1" applyFill="1" applyBorder="1" applyAlignment="1" applyProtection="1">
      <alignment horizontal="right" vertical="center" indent="5"/>
      <protection hidden="1"/>
    </xf>
    <xf numFmtId="3" fontId="5" fillId="0" borderId="0" xfId="0" applyNumberFormat="1" applyFont="1" applyFill="1" applyBorder="1" applyAlignment="1" applyProtection="1">
      <alignment horizontal="right" vertical="center" indent="7"/>
      <protection hidden="1"/>
    </xf>
    <xf numFmtId="0" fontId="5" fillId="0" borderId="0" xfId="0" applyFont="1" applyFill="1" applyAlignment="1" applyProtection="1">
      <alignment horizontal="right" vertical="center" indent="5"/>
    </xf>
    <xf numFmtId="0" fontId="5" fillId="0" borderId="0" xfId="0" applyFont="1" applyFill="1" applyAlignment="1" applyProtection="1">
      <alignment horizontal="right" vertical="center" indent="7"/>
    </xf>
    <xf numFmtId="0" fontId="5" fillId="0" borderId="9" xfId="0" applyFont="1" applyFill="1" applyBorder="1" applyAlignment="1" applyProtection="1">
      <alignment horizontal="left" vertical="center"/>
    </xf>
    <xf numFmtId="0" fontId="5" fillId="0" borderId="9" xfId="0" applyFont="1" applyFill="1" applyBorder="1" applyAlignment="1" applyProtection="1">
      <alignment horizontal="right" vertical="center" indent="5"/>
    </xf>
    <xf numFmtId="0" fontId="5" fillId="0" borderId="9" xfId="0" applyFont="1" applyFill="1" applyBorder="1" applyAlignment="1" applyProtection="1">
      <alignment horizontal="right" vertical="center" indent="3"/>
    </xf>
    <xf numFmtId="0" fontId="5" fillId="0" borderId="9" xfId="0" applyFont="1" applyFill="1" applyBorder="1" applyAlignment="1" applyProtection="1">
      <alignment horizontal="right" vertical="center" indent="7"/>
    </xf>
    <xf numFmtId="3" fontId="17" fillId="0" borderId="0" xfId="0" applyNumberFormat="1" applyFont="1" applyFill="1" applyBorder="1" applyProtection="1">
      <protection hidden="1"/>
    </xf>
    <xf numFmtId="3" fontId="17" fillId="0" borderId="0" xfId="0" applyNumberFormat="1" applyFont="1" applyFill="1" applyBorder="1" applyAlignment="1" applyProtection="1">
      <alignment horizontal="right" vertical="center" indent="3"/>
      <protection hidden="1"/>
    </xf>
    <xf numFmtId="3" fontId="17" fillId="0" borderId="0" xfId="0" applyNumberFormat="1" applyFont="1" applyFill="1" applyBorder="1" applyAlignment="1" applyProtection="1">
      <alignment horizontal="right" vertical="center"/>
      <protection hidden="1"/>
    </xf>
    <xf numFmtId="0" fontId="17" fillId="0" borderId="0" xfId="0" applyFont="1" applyFill="1" applyBorder="1" applyAlignment="1" applyProtection="1">
      <protection hidden="1"/>
    </xf>
    <xf numFmtId="0" fontId="3" fillId="0" borderId="0" xfId="0" applyFont="1" applyFill="1" applyBorder="1" applyAlignment="1" applyProtection="1"/>
    <xf numFmtId="0" fontId="3" fillId="0" borderId="0" xfId="0" applyFont="1" applyFill="1" applyAlignment="1" applyProtection="1"/>
    <xf numFmtId="0" fontId="12" fillId="0" borderId="0" xfId="0" applyFont="1" applyFill="1" applyProtection="1">
      <protection hidden="1"/>
    </xf>
    <xf numFmtId="0" fontId="5" fillId="0" borderId="0" xfId="0" applyFont="1"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5" fillId="0" borderId="0" xfId="0" applyFont="1" applyFill="1" applyBorder="1" applyAlignment="1" applyProtection="1">
      <alignment vertical="top"/>
      <protection hidden="1"/>
    </xf>
    <xf numFmtId="0" fontId="17" fillId="0" borderId="0" xfId="0" applyFont="1" applyFill="1" applyBorder="1" applyAlignment="1" applyProtection="1">
      <alignment vertical="top"/>
      <protection hidden="1"/>
    </xf>
    <xf numFmtId="0" fontId="17" fillId="0" borderId="0" xfId="0" applyFont="1" applyFill="1" applyBorder="1" applyAlignment="1" applyProtection="1">
      <alignment horizontal="right" vertical="top"/>
      <protection hidden="1"/>
    </xf>
    <xf numFmtId="0" fontId="5" fillId="3" borderId="0" xfId="0" applyFont="1" applyFill="1" applyBorder="1" applyProtection="1">
      <protection hidden="1"/>
    </xf>
    <xf numFmtId="0" fontId="17" fillId="3" borderId="0" xfId="0" applyFont="1" applyFill="1" applyBorder="1" applyAlignment="1" applyProtection="1">
      <alignment horizontal="center"/>
      <protection hidden="1"/>
    </xf>
    <xf numFmtId="0" fontId="17" fillId="3" borderId="0" xfId="0" applyFont="1" applyFill="1" applyBorder="1" applyAlignment="1" applyProtection="1">
      <alignment horizontal="right" vertical="center"/>
      <protection hidden="1"/>
    </xf>
    <xf numFmtId="0" fontId="17" fillId="3" borderId="0" xfId="0" applyFont="1" applyFill="1" applyBorder="1" applyAlignment="1" applyProtection="1">
      <alignment horizontal="left" vertical="top"/>
      <protection hidden="1"/>
    </xf>
    <xf numFmtId="1" fontId="17" fillId="3" borderId="0" xfId="0" applyNumberFormat="1" applyFont="1" applyFill="1" applyBorder="1" applyAlignment="1" applyProtection="1">
      <alignment horizontal="center" vertical="center"/>
      <protection hidden="1"/>
    </xf>
    <xf numFmtId="1" fontId="17" fillId="3" borderId="0" xfId="0" applyNumberFormat="1" applyFont="1" applyFill="1" applyBorder="1" applyAlignment="1" applyProtection="1">
      <alignment horizontal="right" vertical="center"/>
      <protection hidden="1"/>
    </xf>
    <xf numFmtId="0" fontId="0" fillId="3" borderId="0" xfId="0" applyFill="1" applyProtection="1">
      <protection hidden="1"/>
    </xf>
    <xf numFmtId="0" fontId="5" fillId="2" borderId="0" xfId="0" applyFont="1" applyFill="1" applyAlignment="1" applyProtection="1">
      <alignment vertical="center"/>
      <protection hidden="1"/>
    </xf>
    <xf numFmtId="0" fontId="0" fillId="3" borderId="0" xfId="0" applyFill="1" applyProtection="1"/>
    <xf numFmtId="0" fontId="5" fillId="3" borderId="0" xfId="0" applyFont="1" applyFill="1" applyProtection="1">
      <protection hidden="1"/>
    </xf>
    <xf numFmtId="0" fontId="3" fillId="3" borderId="0" xfId="0" applyFont="1" applyFill="1" applyProtection="1">
      <protection hidden="1"/>
    </xf>
    <xf numFmtId="0" fontId="25" fillId="3" borderId="0" xfId="0" applyFont="1" applyFill="1" applyProtection="1">
      <protection hidden="1"/>
    </xf>
    <xf numFmtId="0" fontId="5" fillId="3" borderId="0" xfId="0" applyFont="1" applyFill="1" applyAlignment="1" applyProtection="1">
      <alignment horizontal="center"/>
      <protection hidden="1"/>
    </xf>
    <xf numFmtId="0" fontId="3" fillId="3" borderId="0" xfId="0" applyFont="1" applyFill="1" applyAlignment="1" applyProtection="1">
      <alignment horizontal="center"/>
      <protection hidden="1"/>
    </xf>
    <xf numFmtId="0" fontId="26" fillId="3" borderId="0" xfId="0" applyFont="1" applyFill="1" applyAlignment="1" applyProtection="1">
      <alignment horizontal="center"/>
      <protection hidden="1"/>
    </xf>
    <xf numFmtId="0" fontId="4" fillId="3" borderId="0" xfId="0" applyFont="1" applyFill="1" applyAlignment="1" applyProtection="1">
      <alignment horizontal="center"/>
      <protection hidden="1"/>
    </xf>
    <xf numFmtId="0" fontId="26" fillId="0" borderId="0" xfId="0" applyFont="1" applyFill="1" applyBorder="1" applyAlignment="1" applyProtection="1">
      <alignment horizontal="center"/>
      <protection hidden="1"/>
    </xf>
    <xf numFmtId="0" fontId="13" fillId="3" borderId="9" xfId="0" applyFont="1" applyFill="1" applyBorder="1" applyAlignment="1" applyProtection="1">
      <alignment horizontal="center"/>
      <protection hidden="1"/>
    </xf>
    <xf numFmtId="0" fontId="13" fillId="3" borderId="9" xfId="0" applyFont="1" applyFill="1" applyBorder="1" applyAlignment="1" applyProtection="1">
      <alignment horizontal="center" wrapText="1"/>
      <protection hidden="1"/>
    </xf>
    <xf numFmtId="0" fontId="0" fillId="0" borderId="0" xfId="0" applyFill="1" applyAlignment="1" applyProtection="1">
      <alignment vertical="center"/>
      <protection hidden="1"/>
    </xf>
    <xf numFmtId="0" fontId="3" fillId="0" borderId="0" xfId="0" applyFont="1" applyProtection="1"/>
    <xf numFmtId="0" fontId="28" fillId="0" borderId="0" xfId="0" applyFont="1" applyFill="1" applyBorder="1" applyAlignment="1" applyProtection="1">
      <alignment horizontal="center"/>
      <protection hidden="1"/>
    </xf>
    <xf numFmtId="0" fontId="0" fillId="0" borderId="0" xfId="0" applyAlignment="1" applyProtection="1">
      <alignment vertical="center"/>
    </xf>
    <xf numFmtId="3" fontId="13" fillId="3" borderId="10" xfId="0" applyNumberFormat="1" applyFont="1" applyFill="1" applyBorder="1" applyAlignment="1" applyProtection="1">
      <alignment horizontal="right" vertical="center" indent="3"/>
      <protection hidden="1"/>
    </xf>
    <xf numFmtId="0" fontId="0" fillId="3" borderId="0" xfId="0" applyFill="1" applyAlignment="1" applyProtection="1">
      <alignment vertical="center"/>
      <protection hidden="1"/>
    </xf>
    <xf numFmtId="0" fontId="28" fillId="0" borderId="0" xfId="0"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xf>
    <xf numFmtId="3" fontId="13" fillId="3" borderId="0" xfId="0" applyNumberFormat="1" applyFont="1" applyFill="1" applyBorder="1" applyAlignment="1" applyProtection="1">
      <alignment horizontal="right" vertical="center" indent="3"/>
      <protection hidden="1"/>
    </xf>
    <xf numFmtId="3" fontId="5" fillId="3" borderId="0" xfId="0" applyNumberFormat="1" applyFont="1" applyFill="1" applyBorder="1" applyAlignment="1" applyProtection="1">
      <alignment horizontal="right" vertical="center" indent="3"/>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alignment vertical="center"/>
      <protection hidden="1"/>
    </xf>
    <xf numFmtId="3" fontId="13" fillId="3" borderId="9" xfId="0" applyNumberFormat="1" applyFont="1" applyFill="1" applyBorder="1" applyAlignment="1" applyProtection="1">
      <alignment horizontal="right" vertical="center" indent="3"/>
      <protection hidden="1"/>
    </xf>
    <xf numFmtId="3" fontId="5" fillId="3" borderId="9" xfId="0" applyNumberFormat="1" applyFont="1" applyFill="1" applyBorder="1" applyAlignment="1" applyProtection="1">
      <alignment horizontal="right" vertical="center" indent="3"/>
      <protection hidden="1"/>
    </xf>
    <xf numFmtId="0" fontId="17"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15" fillId="3"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right" vertical="center"/>
      <protection hidden="1"/>
    </xf>
    <xf numFmtId="1" fontId="29" fillId="0" borderId="0" xfId="0" applyNumberFormat="1" applyFont="1" applyFill="1" applyBorder="1" applyAlignment="1" applyProtection="1">
      <alignment horizontal="center"/>
      <protection hidden="1"/>
    </xf>
    <xf numFmtId="1" fontId="29" fillId="0" borderId="0" xfId="0" applyNumberFormat="1" applyFont="1" applyFill="1" applyBorder="1" applyAlignment="1" applyProtection="1">
      <alignment horizontal="center" vertical="center"/>
      <protection hidden="1"/>
    </xf>
    <xf numFmtId="0" fontId="3" fillId="0" borderId="0" xfId="0" applyFont="1" applyFill="1" applyAlignment="1" applyProtection="1">
      <alignment horizontal="center"/>
      <protection hidden="1"/>
    </xf>
    <xf numFmtId="0" fontId="17"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protection hidden="1"/>
    </xf>
    <xf numFmtId="0" fontId="25" fillId="0" borderId="0" xfId="0" applyFont="1" applyFill="1" applyBorder="1" applyAlignment="1" applyProtection="1">
      <alignment horizontal="center" wrapText="1"/>
      <protection hidden="1"/>
    </xf>
    <xf numFmtId="1" fontId="17" fillId="0" borderId="0" xfId="0" applyNumberFormat="1" applyFont="1" applyFill="1" applyBorder="1" applyAlignment="1" applyProtection="1">
      <alignment horizontal="left"/>
      <protection hidden="1"/>
    </xf>
    <xf numFmtId="1" fontId="17" fillId="0" borderId="0" xfId="0" applyNumberFormat="1" applyFont="1" applyFill="1" applyBorder="1" applyAlignment="1" applyProtection="1">
      <alignment horizontal="center"/>
      <protection hidden="1"/>
    </xf>
    <xf numFmtId="1" fontId="17" fillId="0" borderId="0"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horizontal="left" vertical="center"/>
      <protection hidden="1"/>
    </xf>
    <xf numFmtId="0" fontId="17" fillId="3" borderId="0" xfId="0" applyFont="1" applyFill="1" applyAlignment="1" applyProtection="1">
      <alignment wrapText="1"/>
      <protection hidden="1"/>
    </xf>
    <xf numFmtId="0" fontId="17" fillId="3" borderId="0" xfId="0" applyFont="1" applyFill="1" applyAlignment="1" applyProtection="1">
      <alignment horizontal="left" wrapText="1"/>
      <protection hidden="1"/>
    </xf>
    <xf numFmtId="0" fontId="5" fillId="3" borderId="0" xfId="3" applyFill="1" applyProtection="1"/>
    <xf numFmtId="0" fontId="0" fillId="2" borderId="0" xfId="0" applyFill="1" applyProtection="1">
      <protection hidden="1"/>
    </xf>
    <xf numFmtId="1" fontId="0" fillId="2" borderId="0" xfId="0" applyNumberFormat="1" applyFill="1" applyProtection="1">
      <protection hidden="1"/>
    </xf>
    <xf numFmtId="0" fontId="13" fillId="0" borderId="0" xfId="0" applyFont="1" applyFill="1" applyProtection="1">
      <protection hidden="1"/>
    </xf>
    <xf numFmtId="0" fontId="17" fillId="2" borderId="0" xfId="0" applyFont="1" applyFill="1" applyProtection="1">
      <protection hidden="1"/>
    </xf>
    <xf numFmtId="0" fontId="0" fillId="0" borderId="0" xfId="0" applyProtection="1"/>
    <xf numFmtId="0" fontId="3" fillId="2" borderId="0" xfId="0" applyFont="1" applyFill="1" applyProtection="1">
      <protection hidden="1"/>
    </xf>
    <xf numFmtId="0" fontId="5" fillId="2" borderId="0" xfId="0" applyFont="1" applyFill="1" applyAlignment="1" applyProtection="1">
      <alignment horizontal="right" vertical="center" wrapText="1" indent="2"/>
      <protection hidden="1"/>
    </xf>
    <xf numFmtId="0" fontId="13" fillId="2" borderId="0" xfId="0" applyFont="1" applyFill="1" applyAlignment="1" applyProtection="1">
      <alignment horizontal="right" vertical="center" wrapText="1" indent="2"/>
      <protection hidden="1"/>
    </xf>
    <xf numFmtId="0" fontId="5" fillId="2" borderId="0" xfId="0" applyFont="1" applyFill="1" applyBorder="1" applyAlignment="1" applyProtection="1">
      <alignment horizontal="center" vertical="center" wrapText="1"/>
      <protection hidden="1"/>
    </xf>
    <xf numFmtId="0" fontId="5" fillId="2" borderId="0" xfId="0" applyFont="1" applyFill="1" applyProtection="1">
      <protection hidden="1"/>
    </xf>
    <xf numFmtId="0" fontId="29" fillId="2" borderId="0" xfId="0" applyFont="1" applyFill="1" applyProtection="1">
      <protection hidden="1"/>
    </xf>
    <xf numFmtId="0" fontId="29" fillId="2" borderId="0" xfId="0" applyFont="1" applyFill="1" applyAlignment="1" applyProtection="1">
      <alignment horizontal="right"/>
      <protection hidden="1"/>
    </xf>
    <xf numFmtId="0" fontId="13" fillId="2" borderId="10" xfId="0" applyFont="1" applyFill="1" applyBorder="1" applyAlignment="1" applyProtection="1">
      <alignment vertical="center"/>
      <protection hidden="1"/>
    </xf>
    <xf numFmtId="0" fontId="13" fillId="0" borderId="10" xfId="0" applyFont="1" applyFill="1" applyBorder="1" applyAlignment="1" applyProtection="1">
      <alignment horizontal="center" wrapText="1"/>
      <protection hidden="1"/>
    </xf>
    <xf numFmtId="0" fontId="25" fillId="2" borderId="0" xfId="0" applyFont="1" applyFill="1" applyBorder="1" applyAlignment="1" applyProtection="1">
      <protection hidden="1"/>
    </xf>
    <xf numFmtId="0" fontId="13" fillId="2" borderId="9" xfId="0" applyFont="1" applyFill="1" applyBorder="1" applyAlignment="1" applyProtection="1">
      <alignment vertical="center"/>
      <protection hidden="1"/>
    </xf>
    <xf numFmtId="0" fontId="13" fillId="0" borderId="9" xfId="0" applyFont="1" applyFill="1" applyBorder="1" applyAlignment="1" applyProtection="1">
      <alignment horizontal="center" wrapText="1"/>
      <protection hidden="1"/>
    </xf>
    <xf numFmtId="0" fontId="13" fillId="2" borderId="9" xfId="0" applyFont="1" applyFill="1" applyBorder="1" applyAlignment="1" applyProtection="1">
      <alignment horizontal="center"/>
      <protection hidden="1"/>
    </xf>
    <xf numFmtId="0" fontId="13" fillId="2" borderId="11" xfId="0" applyFont="1" applyFill="1" applyBorder="1" applyAlignment="1" applyProtection="1">
      <alignment horizontal="center" wrapText="1"/>
      <protection hidden="1"/>
    </xf>
    <xf numFmtId="1" fontId="25" fillId="2" borderId="0" xfId="0" applyNumberFormat="1" applyFont="1" applyFill="1" applyBorder="1" applyAlignment="1" applyProtection="1">
      <alignment horizontal="center"/>
      <protection hidden="1"/>
    </xf>
    <xf numFmtId="0" fontId="30" fillId="2" borderId="0" xfId="0" applyFont="1" applyFill="1" applyBorder="1" applyProtection="1">
      <protection hidden="1"/>
    </xf>
    <xf numFmtId="0" fontId="4" fillId="2" borderId="0" xfId="0" applyFont="1" applyFill="1" applyAlignment="1" applyProtection="1">
      <alignment vertical="center"/>
      <protection hidden="1"/>
    </xf>
    <xf numFmtId="0" fontId="5" fillId="2" borderId="0" xfId="0" applyFont="1" applyFill="1" applyBorder="1" applyAlignment="1" applyProtection="1">
      <alignment vertical="center"/>
      <protection hidden="1"/>
    </xf>
    <xf numFmtId="0" fontId="13" fillId="3" borderId="0" xfId="0" applyFont="1" applyFill="1" applyBorder="1" applyAlignment="1" applyProtection="1">
      <alignment horizontal="right" vertical="center" wrapText="1" indent="3"/>
    </xf>
    <xf numFmtId="2" fontId="25" fillId="2" borderId="0" xfId="0" applyNumberFormat="1" applyFont="1" applyFill="1" applyBorder="1" applyAlignment="1" applyProtection="1">
      <alignment horizontal="center"/>
      <protection hidden="1"/>
    </xf>
    <xf numFmtId="0" fontId="5" fillId="2" borderId="9" xfId="0" applyFont="1" applyFill="1" applyBorder="1" applyAlignment="1" applyProtection="1">
      <alignment vertical="center"/>
      <protection hidden="1"/>
    </xf>
    <xf numFmtId="0" fontId="4" fillId="2" borderId="0" xfId="0" applyFont="1" applyFill="1" applyProtection="1">
      <protection hidden="1"/>
    </xf>
    <xf numFmtId="1" fontId="30" fillId="2" borderId="0" xfId="0" applyNumberFormat="1" applyFont="1" applyFill="1" applyBorder="1" applyProtection="1">
      <protection hidden="1"/>
    </xf>
    <xf numFmtId="0" fontId="4" fillId="3" borderId="0" xfId="0" applyFont="1" applyFill="1" applyProtection="1">
      <protection hidden="1"/>
    </xf>
    <xf numFmtId="0" fontId="17" fillId="3" borderId="0" xfId="0" applyFont="1" applyFill="1" applyBorder="1" applyAlignment="1" applyProtection="1">
      <alignment horizontal="left"/>
      <protection hidden="1"/>
    </xf>
    <xf numFmtId="1" fontId="5" fillId="3" borderId="0" xfId="0" applyNumberFormat="1" applyFont="1" applyFill="1" applyBorder="1" applyProtection="1">
      <protection hidden="1"/>
    </xf>
    <xf numFmtId="1" fontId="0" fillId="3" borderId="0" xfId="0" applyNumberFormat="1" applyFill="1" applyProtection="1">
      <protection hidden="1"/>
    </xf>
    <xf numFmtId="0" fontId="17" fillId="3" borderId="0" xfId="0" applyFont="1" applyFill="1" applyProtection="1">
      <protection hidden="1"/>
    </xf>
    <xf numFmtId="1" fontId="5" fillId="0" borderId="0" xfId="0" applyNumberFormat="1"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protection hidden="1"/>
    </xf>
    <xf numFmtId="0" fontId="13" fillId="0" borderId="0" xfId="0" applyFont="1" applyFill="1" applyAlignment="1" applyProtection="1">
      <alignment wrapText="1"/>
      <protection hidden="1"/>
    </xf>
    <xf numFmtId="0" fontId="15" fillId="2" borderId="0" xfId="0" applyFont="1" applyFill="1" applyAlignment="1" applyProtection="1">
      <alignment horizontal="right"/>
      <protection hidden="1"/>
    </xf>
    <xf numFmtId="0" fontId="13" fillId="2" borderId="11" xfId="0" applyFont="1" applyFill="1" applyBorder="1" applyAlignment="1" applyProtection="1">
      <alignment horizontal="center"/>
      <protection hidden="1"/>
    </xf>
    <xf numFmtId="0" fontId="4" fillId="3" borderId="0" xfId="0" applyFont="1" applyFill="1" applyProtection="1"/>
    <xf numFmtId="0" fontId="4" fillId="3" borderId="0" xfId="0" applyFont="1" applyFill="1" applyBorder="1" applyProtection="1"/>
    <xf numFmtId="0" fontId="13" fillId="0" borderId="0" xfId="0" applyFont="1" applyBorder="1" applyAlignment="1" applyProtection="1">
      <alignment horizontal="right" vertical="center" wrapText="1" indent="8"/>
    </xf>
    <xf numFmtId="3" fontId="13" fillId="0" borderId="0" xfId="0" applyNumberFormat="1" applyFont="1" applyFill="1" applyBorder="1" applyAlignment="1" applyProtection="1">
      <alignment horizontal="right" vertical="center" wrapText="1" indent="8"/>
    </xf>
    <xf numFmtId="0" fontId="4" fillId="0" borderId="0" xfId="0" applyFont="1" applyFill="1" applyBorder="1" applyProtection="1"/>
    <xf numFmtId="0" fontId="5" fillId="0" borderId="9" xfId="0" applyFont="1" applyFill="1" applyBorder="1" applyAlignment="1" applyProtection="1">
      <alignment vertical="center"/>
      <protection hidden="1"/>
    </xf>
    <xf numFmtId="3" fontId="13" fillId="0" borderId="9" xfId="0" applyNumberFormat="1" applyFont="1" applyFill="1" applyBorder="1" applyAlignment="1" applyProtection="1">
      <alignment horizontal="right" vertical="center" wrapText="1" indent="8"/>
    </xf>
    <xf numFmtId="0" fontId="17" fillId="2" borderId="0" xfId="0" applyFont="1" applyFill="1" applyBorder="1" applyAlignment="1" applyProtection="1">
      <alignment horizontal="center"/>
      <protection hidden="1"/>
    </xf>
    <xf numFmtId="0" fontId="17" fillId="2" borderId="0" xfId="0" applyFont="1" applyFill="1" applyBorder="1" applyAlignment="1" applyProtection="1">
      <alignment vertical="center"/>
      <protection hidden="1"/>
    </xf>
    <xf numFmtId="3" fontId="25" fillId="3" borderId="0" xfId="0" applyNumberFormat="1" applyFont="1" applyFill="1" applyBorder="1" applyAlignment="1" applyProtection="1">
      <alignment horizontal="center" vertical="center" wrapText="1"/>
    </xf>
    <xf numFmtId="1" fontId="17" fillId="2" borderId="0" xfId="0" applyNumberFormat="1" applyFont="1" applyFill="1" applyBorder="1" applyAlignment="1" applyProtection="1">
      <alignment horizontal="center"/>
      <protection hidden="1"/>
    </xf>
    <xf numFmtId="0" fontId="31" fillId="0" borderId="0" xfId="0" applyFont="1" applyProtection="1"/>
    <xf numFmtId="0" fontId="17" fillId="2" borderId="0" xfId="0" applyFont="1" applyFill="1" applyBorder="1" applyProtection="1">
      <protection hidden="1"/>
    </xf>
    <xf numFmtId="0" fontId="17" fillId="0" borderId="0" xfId="0" applyFont="1" applyFill="1" applyAlignment="1" applyProtection="1"/>
    <xf numFmtId="0" fontId="17" fillId="3" borderId="0" xfId="0" applyFont="1" applyFill="1" applyAlignment="1" applyProtection="1">
      <alignment vertical="center"/>
    </xf>
    <xf numFmtId="1" fontId="5" fillId="0" borderId="9" xfId="0" applyNumberFormat="1" applyFont="1" applyFill="1" applyBorder="1" applyAlignment="1" applyProtection="1">
      <alignment horizontal="center" vertical="center"/>
      <protection hidden="1"/>
    </xf>
    <xf numFmtId="1" fontId="4" fillId="2" borderId="0" xfId="0" applyNumberFormat="1" applyFont="1" applyFill="1" applyBorder="1" applyProtection="1">
      <protection hidden="1"/>
    </xf>
    <xf numFmtId="0" fontId="4" fillId="2" borderId="0" xfId="0" applyFont="1" applyFill="1" applyBorder="1" applyProtection="1">
      <protection hidden="1"/>
    </xf>
    <xf numFmtId="3" fontId="2" fillId="2" borderId="0" xfId="0" applyNumberFormat="1" applyFont="1" applyFill="1" applyBorder="1" applyAlignment="1" applyProtection="1">
      <alignment horizontal="right" vertical="center" indent="3"/>
      <protection hidden="1"/>
    </xf>
    <xf numFmtId="1" fontId="5" fillId="0" borderId="0" xfId="0" applyNumberFormat="1" applyFont="1" applyFill="1" applyProtection="1">
      <protection hidden="1"/>
    </xf>
    <xf numFmtId="0" fontId="13" fillId="2" borderId="9" xfId="0" applyFont="1" applyFill="1" applyBorder="1" applyAlignment="1" applyProtection="1">
      <alignment vertical="center" wrapText="1"/>
      <protection hidden="1"/>
    </xf>
    <xf numFmtId="0" fontId="13" fillId="0" borderId="11" xfId="0" applyFont="1" applyFill="1" applyBorder="1" applyAlignment="1" applyProtection="1">
      <alignment horizontal="center"/>
      <protection hidden="1"/>
    </xf>
    <xf numFmtId="0" fontId="13" fillId="0" borderId="11" xfId="0" applyFont="1" applyFill="1" applyBorder="1" applyAlignment="1" applyProtection="1">
      <alignment horizontal="center" wrapText="1"/>
      <protection hidden="1"/>
    </xf>
    <xf numFmtId="0" fontId="29" fillId="2" borderId="0" xfId="0" applyFont="1" applyFill="1" applyBorder="1" applyAlignment="1" applyProtection="1">
      <alignment horizontal="center"/>
      <protection hidden="1"/>
    </xf>
    <xf numFmtId="0" fontId="5" fillId="2" borderId="10" xfId="0" applyFont="1" applyFill="1" applyBorder="1" applyAlignment="1" applyProtection="1">
      <alignment vertical="center"/>
      <protection hidden="1"/>
    </xf>
    <xf numFmtId="3" fontId="13" fillId="0" borderId="10"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protection hidden="1"/>
    </xf>
    <xf numFmtId="0" fontId="5" fillId="2" borderId="10" xfId="0" applyFont="1" applyFill="1" applyBorder="1" applyAlignment="1" applyProtection="1">
      <alignment horizontal="center" vertical="center" wrapText="1"/>
      <protection hidden="1"/>
    </xf>
    <xf numFmtId="3" fontId="13" fillId="3" borderId="0" xfId="0" applyNumberFormat="1" applyFont="1" applyFill="1" applyBorder="1" applyAlignment="1" applyProtection="1">
      <alignment horizontal="right" vertical="center"/>
      <protection hidden="1"/>
    </xf>
    <xf numFmtId="0" fontId="29" fillId="2" borderId="0" xfId="0"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165" fontId="5" fillId="0" borderId="0" xfId="0" applyNumberFormat="1" applyFont="1" applyFill="1" applyBorder="1" applyAlignment="1" applyProtection="1">
      <alignment horizontal="left" vertical="center"/>
      <protection hidden="1"/>
    </xf>
    <xf numFmtId="3" fontId="13" fillId="0" borderId="0" xfId="0" applyNumberFormat="1" applyFont="1" applyFill="1" applyBorder="1" applyAlignment="1" applyProtection="1">
      <alignment horizontal="center" vertical="center" wrapText="1"/>
    </xf>
    <xf numFmtId="165" fontId="5" fillId="0" borderId="17" xfId="0" applyNumberFormat="1" applyFont="1" applyFill="1" applyBorder="1" applyAlignment="1" applyProtection="1">
      <alignment horizontal="left" vertical="center"/>
      <protection hidden="1"/>
    </xf>
    <xf numFmtId="3" fontId="13" fillId="0" borderId="17" xfId="0" applyNumberFormat="1"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protection hidden="1"/>
    </xf>
    <xf numFmtId="1" fontId="4" fillId="2" borderId="0" xfId="0" applyNumberFormat="1" applyFont="1" applyFill="1" applyBorder="1" applyAlignment="1" applyProtection="1">
      <alignment vertical="center"/>
      <protection hidden="1"/>
    </xf>
    <xf numFmtId="165" fontId="5" fillId="0" borderId="9" xfId="0" applyNumberFormat="1" applyFont="1" applyFill="1" applyBorder="1" applyAlignment="1" applyProtection="1">
      <alignment horizontal="left" vertical="center"/>
      <protection hidden="1"/>
    </xf>
    <xf numFmtId="3" fontId="13" fillId="0" borderId="9" xfId="0" applyNumberFormat="1" applyFont="1" applyFill="1" applyBorder="1" applyAlignment="1" applyProtection="1">
      <alignment horizontal="center" vertical="center" wrapText="1"/>
    </xf>
    <xf numFmtId="0" fontId="30" fillId="0" borderId="0" xfId="0" applyFont="1" applyFill="1" applyProtection="1">
      <protection hidden="1"/>
    </xf>
    <xf numFmtId="0" fontId="32" fillId="2" borderId="0" xfId="0" applyFont="1" applyFill="1" applyBorder="1" applyProtection="1">
      <protection hidden="1"/>
    </xf>
    <xf numFmtId="0" fontId="15" fillId="2" borderId="0" xfId="0" applyFont="1" applyFill="1" applyBorder="1" applyAlignment="1" applyProtection="1">
      <alignment vertical="center"/>
      <protection hidden="1"/>
    </xf>
    <xf numFmtId="1" fontId="5" fillId="3" borderId="0" xfId="0" applyNumberFormat="1" applyFont="1" applyFill="1" applyProtection="1">
      <protection hidden="1"/>
    </xf>
    <xf numFmtId="166" fontId="5" fillId="3" borderId="0" xfId="0" quotePrefix="1" applyNumberFormat="1" applyFont="1" applyFill="1" applyBorder="1" applyProtection="1">
      <protection hidden="1"/>
    </xf>
    <xf numFmtId="0" fontId="19" fillId="0" borderId="0" xfId="0" applyFont="1" applyFill="1" applyProtection="1">
      <protection hidden="1"/>
    </xf>
    <xf numFmtId="0" fontId="26" fillId="2" borderId="0" xfId="0" applyFont="1" applyFill="1" applyAlignment="1" applyProtection="1">
      <alignment horizontal="left" vertical="top" wrapText="1"/>
      <protection hidden="1"/>
    </xf>
    <xf numFmtId="9" fontId="17" fillId="0" borderId="0" xfId="1" applyFont="1" applyFill="1" applyBorder="1" applyAlignment="1" applyProtection="1">
      <alignment horizontal="right" wrapText="1"/>
      <protection hidden="1"/>
    </xf>
    <xf numFmtId="0" fontId="0" fillId="0" borderId="0" xfId="0" applyFill="1" applyBorder="1" applyAlignment="1" applyProtection="1">
      <alignment wrapText="1"/>
      <protection hidden="1"/>
    </xf>
    <xf numFmtId="0" fontId="12" fillId="3" borderId="0" xfId="0" applyFont="1" applyFill="1" applyAlignment="1">
      <alignment horizontal="left"/>
    </xf>
    <xf numFmtId="0" fontId="8" fillId="3" borderId="0" xfId="0" applyFont="1" applyFill="1"/>
    <xf numFmtId="0" fontId="8" fillId="0" borderId="0" xfId="0" applyFont="1" applyFill="1"/>
    <xf numFmtId="0" fontId="8" fillId="3" borderId="0" xfId="0" applyFont="1" applyFill="1" applyAlignment="1">
      <alignment horizontal="left"/>
    </xf>
    <xf numFmtId="0" fontId="5" fillId="3" borderId="0" xfId="0" applyFont="1" applyFill="1" applyAlignment="1">
      <alignment horizontal="left"/>
    </xf>
    <xf numFmtId="0" fontId="5" fillId="3" borderId="0" xfId="0" applyFont="1" applyFill="1"/>
    <xf numFmtId="0" fontId="9" fillId="0" borderId="0" xfId="2" applyFont="1" applyAlignment="1" applyProtection="1"/>
    <xf numFmtId="0" fontId="9" fillId="0" borderId="0" xfId="2" applyAlignment="1" applyProtection="1"/>
    <xf numFmtId="0" fontId="12"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horizontal="left" vertical="center"/>
    </xf>
    <xf numFmtId="0" fontId="12" fillId="3" borderId="0" xfId="0" applyFont="1" applyFill="1" applyAlignment="1">
      <alignment horizontal="left" vertical="center"/>
    </xf>
    <xf numFmtId="0" fontId="4" fillId="6" borderId="18" xfId="0" applyFont="1" applyFill="1" applyBorder="1" applyAlignment="1">
      <alignment horizontal="left" vertical="center"/>
    </xf>
    <xf numFmtId="0" fontId="8" fillId="3" borderId="0" xfId="0" applyFont="1" applyFill="1" applyAlignment="1">
      <alignment vertical="center"/>
    </xf>
    <xf numFmtId="0" fontId="5" fillId="3" borderId="18" xfId="0" applyFont="1" applyFill="1" applyBorder="1" applyAlignment="1">
      <alignment vertical="center"/>
    </xf>
    <xf numFmtId="0" fontId="5" fillId="3" borderId="18" xfId="0" applyFont="1" applyFill="1" applyBorder="1" applyAlignment="1">
      <alignment vertical="center" wrapText="1"/>
    </xf>
    <xf numFmtId="0" fontId="5" fillId="3" borderId="18" xfId="0" applyFont="1" applyFill="1" applyBorder="1" applyAlignment="1">
      <alignment horizontal="left" vertical="center"/>
    </xf>
    <xf numFmtId="0" fontId="5" fillId="0" borderId="0" xfId="0" applyFont="1" applyAlignment="1">
      <alignment horizontal="left" vertical="center"/>
    </xf>
    <xf numFmtId="0" fontId="8" fillId="3" borderId="0" xfId="0" applyFont="1" applyFill="1" applyAlignment="1">
      <alignment horizontal="left" vertical="center"/>
    </xf>
    <xf numFmtId="0" fontId="7" fillId="3" borderId="0" xfId="0" applyFont="1" applyFill="1" applyAlignment="1">
      <alignment horizontal="left" vertical="center"/>
    </xf>
    <xf numFmtId="0" fontId="36" fillId="3" borderId="0" xfId="0" applyFont="1" applyFill="1"/>
    <xf numFmtId="0" fontId="8" fillId="3" borderId="0" xfId="0" applyFont="1" applyFill="1" applyBorder="1"/>
    <xf numFmtId="0" fontId="12" fillId="3" borderId="1" xfId="0" applyFont="1" applyFill="1" applyBorder="1" applyAlignment="1">
      <alignment horizontal="left"/>
    </xf>
    <xf numFmtId="0" fontId="8" fillId="3" borderId="3" xfId="0" applyFont="1" applyFill="1" applyBorder="1"/>
    <xf numFmtId="0" fontId="37" fillId="3" borderId="4" xfId="0" applyFont="1" applyFill="1" applyBorder="1" applyAlignment="1">
      <alignment horizontal="left"/>
    </xf>
    <xf numFmtId="0" fontId="8" fillId="3" borderId="5" xfId="0" applyFont="1" applyFill="1" applyBorder="1"/>
    <xf numFmtId="0" fontId="12" fillId="3" borderId="4" xfId="0" applyFont="1" applyFill="1" applyBorder="1"/>
    <xf numFmtId="0" fontId="36" fillId="3" borderId="0" xfId="0" applyFont="1" applyFill="1" applyBorder="1"/>
    <xf numFmtId="0" fontId="10" fillId="3" borderId="0" xfId="2" applyFont="1" applyFill="1" applyBorder="1" applyAlignment="1" applyProtection="1">
      <alignment horizontal="left"/>
    </xf>
    <xf numFmtId="0" fontId="10" fillId="0" borderId="4" xfId="2" applyFont="1" applyFill="1" applyBorder="1" applyAlignment="1" applyProtection="1"/>
    <xf numFmtId="0" fontId="10" fillId="0" borderId="5" xfId="2" applyFont="1" applyFill="1" applyBorder="1" applyAlignment="1" applyProtection="1"/>
    <xf numFmtId="0" fontId="12" fillId="0" borderId="4" xfId="0" applyFont="1" applyFill="1" applyBorder="1" applyAlignment="1"/>
    <xf numFmtId="0" fontId="8" fillId="0" borderId="5" xfId="0" applyFont="1" applyFill="1" applyBorder="1" applyAlignment="1"/>
    <xf numFmtId="0" fontId="9" fillId="0" borderId="4" xfId="2" applyFill="1" applyBorder="1" applyAlignment="1" applyProtection="1"/>
    <xf numFmtId="0" fontId="9" fillId="0" borderId="5" xfId="2" applyFill="1" applyBorder="1" applyAlignment="1" applyProtection="1"/>
    <xf numFmtId="0" fontId="9" fillId="3" borderId="4" xfId="2" applyFont="1" applyFill="1" applyBorder="1" applyAlignment="1" applyProtection="1"/>
    <xf numFmtId="0" fontId="9" fillId="3" borderId="5" xfId="2" applyFont="1" applyFill="1" applyBorder="1" applyAlignment="1" applyProtection="1"/>
    <xf numFmtId="0" fontId="0" fillId="0" borderId="4" xfId="0" applyBorder="1"/>
    <xf numFmtId="0" fontId="0" fillId="0" borderId="5" xfId="0" applyBorder="1"/>
    <xf numFmtId="0" fontId="13" fillId="3" borderId="4" xfId="0" applyFont="1" applyFill="1" applyBorder="1"/>
    <xf numFmtId="0" fontId="5" fillId="3" borderId="5" xfId="0" applyFont="1" applyFill="1" applyBorder="1"/>
    <xf numFmtId="0" fontId="9" fillId="3" borderId="0" xfId="2" applyFill="1" applyBorder="1" applyAlignment="1" applyProtection="1">
      <alignment horizontal="left"/>
    </xf>
    <xf numFmtId="0" fontId="9" fillId="3" borderId="0" xfId="2" applyFill="1" applyAlignment="1" applyProtection="1">
      <alignment horizontal="left"/>
    </xf>
    <xf numFmtId="0" fontId="5" fillId="7" borderId="4" xfId="0" applyFont="1" applyFill="1" applyBorder="1"/>
    <xf numFmtId="0" fontId="5" fillId="8" borderId="4" xfId="0" applyFont="1" applyFill="1" applyBorder="1" applyAlignment="1">
      <alignment horizontal="left" vertical="center" readingOrder="1"/>
    </xf>
    <xf numFmtId="0" fontId="9" fillId="3" borderId="0" xfId="2" applyFill="1" applyBorder="1" applyAlignment="1" applyProtection="1"/>
    <xf numFmtId="0" fontId="5" fillId="9" borderId="4" xfId="0" applyFont="1" applyFill="1" applyBorder="1"/>
    <xf numFmtId="0" fontId="0" fillId="3" borderId="0" xfId="0" applyFill="1" applyBorder="1"/>
    <xf numFmtId="0" fontId="0" fillId="3" borderId="0" xfId="0" applyFill="1"/>
    <xf numFmtId="0" fontId="8" fillId="3" borderId="6" xfId="0" applyFont="1" applyFill="1" applyBorder="1"/>
    <xf numFmtId="0" fontId="8" fillId="3" borderId="8" xfId="0" applyFont="1" applyFill="1" applyBorder="1"/>
    <xf numFmtId="0" fontId="8" fillId="0" borderId="0" xfId="0" applyFont="1" applyFill="1" applyBorder="1" applyAlignment="1">
      <alignment vertical="top" wrapText="1"/>
    </xf>
    <xf numFmtId="0" fontId="9" fillId="3" borderId="0" xfId="2" applyFill="1" applyAlignment="1" applyProtection="1"/>
    <xf numFmtId="0" fontId="0" fillId="0" borderId="0" xfId="0"/>
    <xf numFmtId="0" fontId="0" fillId="0" borderId="0" xfId="0" applyFill="1"/>
    <xf numFmtId="14" fontId="0" fillId="0" borderId="0" xfId="0" applyNumberFormat="1" applyFill="1"/>
    <xf numFmtId="1" fontId="13" fillId="0" borderId="0" xfId="0" applyNumberFormat="1" applyFont="1" applyFill="1" applyAlignment="1" applyProtection="1">
      <alignment horizontal="right" vertical="center" indent="2"/>
      <protection hidden="1"/>
    </xf>
    <xf numFmtId="0" fontId="5" fillId="0" borderId="0" xfId="0" applyFont="1" applyFill="1" applyBorder="1" applyAlignment="1" applyProtection="1">
      <alignment horizontal="right" indent="2"/>
      <protection hidden="1"/>
    </xf>
    <xf numFmtId="1" fontId="5" fillId="0" borderId="0" xfId="0" applyNumberFormat="1" applyFont="1" applyFill="1" applyBorder="1" applyAlignment="1" applyProtection="1">
      <alignment horizontal="right" vertical="center" indent="2"/>
      <protection hidden="1"/>
    </xf>
    <xf numFmtId="3" fontId="5" fillId="0" borderId="0" xfId="0" applyNumberFormat="1" applyFont="1" applyFill="1" applyBorder="1" applyAlignment="1" applyProtection="1">
      <alignment horizontal="right" vertical="center" indent="2"/>
      <protection hidden="1"/>
    </xf>
    <xf numFmtId="0" fontId="0" fillId="0" borderId="0" xfId="0" applyFill="1" applyAlignment="1" applyProtection="1">
      <alignment horizontal="right" indent="2"/>
    </xf>
    <xf numFmtId="1" fontId="13" fillId="0" borderId="10" xfId="0" applyNumberFormat="1" applyFont="1" applyFill="1" applyBorder="1" applyAlignment="1" applyProtection="1">
      <alignment horizontal="right" vertical="center" indent="2"/>
      <protection hidden="1"/>
    </xf>
    <xf numFmtId="0" fontId="0" fillId="0" borderId="10" xfId="0" applyFill="1" applyBorder="1" applyAlignment="1" applyProtection="1">
      <alignment horizontal="right" indent="2"/>
    </xf>
    <xf numFmtId="1" fontId="5" fillId="0" borderId="10" xfId="0" applyNumberFormat="1" applyFont="1" applyFill="1" applyBorder="1" applyAlignment="1" applyProtection="1">
      <alignment horizontal="right" vertical="center" indent="2"/>
      <protection hidden="1"/>
    </xf>
    <xf numFmtId="3" fontId="5" fillId="0" borderId="10" xfId="0" applyNumberFormat="1" applyFont="1" applyFill="1" applyBorder="1" applyAlignment="1" applyProtection="1">
      <alignment horizontal="right" vertical="center" indent="2"/>
      <protection hidden="1"/>
    </xf>
    <xf numFmtId="1" fontId="5" fillId="0" borderId="9" xfId="0" applyNumberFormat="1" applyFont="1" applyFill="1" applyBorder="1" applyAlignment="1" applyProtection="1">
      <alignment horizontal="right" vertical="center" indent="2"/>
      <protection hidden="1"/>
    </xf>
    <xf numFmtId="3" fontId="5" fillId="0" borderId="9" xfId="0" applyNumberFormat="1" applyFont="1" applyFill="1" applyBorder="1" applyAlignment="1" applyProtection="1">
      <alignment horizontal="right" vertical="center" indent="2"/>
      <protection hidden="1"/>
    </xf>
    <xf numFmtId="0" fontId="5" fillId="0" borderId="10"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wrapText="1"/>
      <protection hidden="1"/>
    </xf>
    <xf numFmtId="3" fontId="5" fillId="0" borderId="10" xfId="0" applyNumberFormat="1" applyFont="1" applyFill="1" applyBorder="1" applyAlignment="1" applyProtection="1">
      <alignment horizontal="right" vertical="center" indent="4"/>
      <protection hidden="1"/>
    </xf>
    <xf numFmtId="0" fontId="0" fillId="0" borderId="0" xfId="0"/>
    <xf numFmtId="0" fontId="4" fillId="10" borderId="0" xfId="0" applyFont="1" applyFill="1" applyAlignment="1" applyProtection="1">
      <alignment horizontal="left" vertical="top" wrapText="1"/>
      <protection locked="0"/>
    </xf>
    <xf numFmtId="0" fontId="0" fillId="0" borderId="0" xfId="0" applyNumberFormat="1" applyFill="1"/>
    <xf numFmtId="0" fontId="5" fillId="0" borderId="0" xfId="0" applyFont="1" applyFill="1" applyAlignment="1">
      <alignment horizontal="left"/>
    </xf>
    <xf numFmtId="0" fontId="5" fillId="0" borderId="0" xfId="0" applyFont="1" applyFill="1"/>
    <xf numFmtId="0" fontId="8" fillId="0" borderId="0" xfId="0" applyFont="1" applyFill="1" applyAlignment="1">
      <alignment horizontal="left"/>
    </xf>
    <xf numFmtId="0" fontId="12" fillId="0" borderId="0" xfId="0" applyFont="1" applyFill="1" applyAlignment="1">
      <alignment horizontal="left"/>
    </xf>
    <xf numFmtId="0" fontId="4" fillId="0" borderId="0" xfId="0" applyFont="1" applyFill="1" applyAlignment="1" applyProtection="1">
      <alignment horizontal="left" vertical="top" wrapText="1"/>
      <protection locked="0"/>
    </xf>
    <xf numFmtId="3" fontId="0" fillId="0" borderId="0" xfId="0" applyNumberFormat="1" applyFill="1" applyAlignment="1" applyProtection="1">
      <alignment horizontal="center"/>
      <protection hidden="1"/>
    </xf>
    <xf numFmtId="0" fontId="13" fillId="3" borderId="9" xfId="0" applyFont="1" applyFill="1" applyBorder="1" applyAlignment="1" applyProtection="1">
      <alignment horizontal="right" vertical="center" wrapText="1" indent="3"/>
    </xf>
    <xf numFmtId="0" fontId="5" fillId="2" borderId="9" xfId="0" applyFont="1" applyFill="1" applyBorder="1" applyAlignment="1" applyProtection="1">
      <alignment horizontal="center" vertical="center"/>
      <protection hidden="1"/>
    </xf>
    <xf numFmtId="0" fontId="0" fillId="11" borderId="0" xfId="0" applyFill="1"/>
    <xf numFmtId="14" fontId="0" fillId="11" borderId="0" xfId="0" applyNumberFormat="1" applyFill="1"/>
    <xf numFmtId="0" fontId="0" fillId="0" borderId="0" xfId="0"/>
    <xf numFmtId="165" fontId="5" fillId="0" borderId="0" xfId="0" quotePrefix="1" applyNumberFormat="1" applyFont="1" applyFill="1" applyBorder="1" applyAlignment="1" applyProtection="1">
      <alignment horizontal="left" vertical="center"/>
      <protection hidden="1"/>
    </xf>
    <xf numFmtId="0" fontId="9" fillId="0" borderId="0" xfId="2" applyNumberFormat="1" applyFill="1" applyAlignment="1" applyProtection="1">
      <alignment vertical="top"/>
    </xf>
    <xf numFmtId="0" fontId="0" fillId="0" borderId="0" xfId="0" applyFont="1" applyFill="1"/>
    <xf numFmtId="164" fontId="5" fillId="0" borderId="0" xfId="0" applyNumberFormat="1" applyFont="1" applyFill="1" applyAlignment="1" applyProtection="1">
      <alignment vertical="center"/>
      <protection hidden="1"/>
    </xf>
    <xf numFmtId="0" fontId="7" fillId="0" borderId="4" xfId="0" applyFont="1" applyBorder="1" applyAlignment="1" applyProtection="1">
      <alignment horizontal="left" wrapText="1"/>
    </xf>
    <xf numFmtId="0" fontId="7" fillId="0" borderId="0" xfId="0" applyFont="1" applyBorder="1" applyAlignment="1" applyProtection="1">
      <alignment horizontal="left" wrapText="1"/>
    </xf>
    <xf numFmtId="0" fontId="7" fillId="0" borderId="5" xfId="0" applyFont="1" applyBorder="1" applyAlignment="1" applyProtection="1">
      <alignment horizontal="left" wrapText="1"/>
    </xf>
    <xf numFmtId="0" fontId="9" fillId="0" borderId="0" xfId="2" applyFont="1" applyBorder="1" applyAlignment="1" applyProtection="1">
      <alignment horizontal="center"/>
    </xf>
    <xf numFmtId="0" fontId="6" fillId="0" borderId="4" xfId="0" applyFont="1" applyBorder="1" applyAlignment="1" applyProtection="1">
      <alignment horizontal="left" wrapText="1"/>
    </xf>
    <xf numFmtId="0" fontId="6" fillId="0" borderId="0" xfId="0" applyFont="1" applyBorder="1" applyAlignment="1" applyProtection="1">
      <alignment horizontal="left" wrapText="1"/>
    </xf>
    <xf numFmtId="0" fontId="6" fillId="0" borderId="5" xfId="0" applyFont="1" applyBorder="1" applyAlignment="1" applyProtection="1">
      <alignment horizontal="left" wrapText="1"/>
    </xf>
    <xf numFmtId="0" fontId="7" fillId="0" borderId="4"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5" fillId="0" borderId="0" xfId="0" applyFont="1" applyFill="1" applyAlignment="1" applyProtection="1">
      <alignment horizontal="left" vertical="top" wrapText="1"/>
    </xf>
    <xf numFmtId="0" fontId="8" fillId="0" borderId="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164" fontId="7" fillId="0" borderId="0" xfId="0" applyNumberFormat="1" applyFont="1" applyFill="1" applyBorder="1" applyAlignment="1" applyProtection="1">
      <alignment horizontal="left" wrapText="1"/>
    </xf>
    <xf numFmtId="0" fontId="10" fillId="0" borderId="0" xfId="2" applyFont="1" applyBorder="1" applyAlignment="1" applyProtection="1">
      <alignment horizontal="left"/>
    </xf>
    <xf numFmtId="0" fontId="11" fillId="0" borderId="4"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5" fillId="0" borderId="0" xfId="0" applyFont="1" applyFill="1" applyAlignment="1">
      <alignment horizontal="left" vertical="top" wrapText="1"/>
    </xf>
    <xf numFmtId="0" fontId="10" fillId="0" borderId="0" xfId="2" applyFont="1" applyFill="1" applyAlignment="1" applyProtection="1">
      <alignment horizontal="left" vertical="center" wrapText="1"/>
    </xf>
    <xf numFmtId="0" fontId="5" fillId="3" borderId="0" xfId="0" applyFont="1" applyFill="1" applyAlignment="1">
      <alignment horizontal="left" vertical="top" wrapText="1"/>
    </xf>
    <xf numFmtId="0" fontId="9" fillId="0" borderId="0" xfId="2" applyFill="1" applyAlignment="1" applyProtection="1">
      <alignment horizontal="left" vertical="center" wrapText="1"/>
    </xf>
    <xf numFmtId="0" fontId="5" fillId="3" borderId="14"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34" fillId="0" borderId="0" xfId="0" applyFont="1" applyAlignment="1">
      <alignment horizontal="left" vertical="center" wrapText="1"/>
    </xf>
    <xf numFmtId="0" fontId="5" fillId="0" borderId="0" xfId="0" applyFont="1" applyAlignment="1">
      <alignment horizontal="left" wrapText="1"/>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4" fillId="6" borderId="18" xfId="0" applyFont="1" applyFill="1" applyBorder="1" applyAlignment="1">
      <alignment horizontal="left" vertical="center"/>
    </xf>
    <xf numFmtId="0" fontId="5" fillId="3" borderId="19" xfId="0" applyFont="1" applyFill="1" applyBorder="1" applyAlignment="1">
      <alignment vertical="center" wrapText="1"/>
    </xf>
    <xf numFmtId="0" fontId="5" fillId="3" borderId="20" xfId="0" applyFont="1" applyFill="1" applyBorder="1" applyAlignment="1">
      <alignment vertical="center" wrapText="1"/>
    </xf>
    <xf numFmtId="0" fontId="5" fillId="3" borderId="21" xfId="0" applyFont="1" applyFill="1" applyBorder="1" applyAlignment="1">
      <alignment vertical="center" wrapText="1"/>
    </xf>
    <xf numFmtId="0" fontId="5" fillId="3" borderId="18" xfId="0" applyFont="1" applyFill="1" applyBorder="1" applyAlignment="1">
      <alignment horizontal="center" vertical="center" wrapText="1"/>
    </xf>
    <xf numFmtId="0" fontId="5" fillId="0" borderId="0" xfId="0" applyFont="1" applyAlignment="1">
      <alignment horizontal="left" vertical="top" wrapText="1"/>
    </xf>
    <xf numFmtId="0" fontId="9" fillId="0" borderId="0" xfId="2" applyFont="1" applyAlignment="1" applyProtection="1">
      <alignment horizontal="left" vertical="center" wrapText="1"/>
    </xf>
    <xf numFmtId="0" fontId="9" fillId="0" borderId="0" xfId="2" applyFont="1" applyAlignment="1" applyProtection="1">
      <alignment horizontal="left" wrapText="1"/>
    </xf>
    <xf numFmtId="0" fontId="0" fillId="0" borderId="0" xfId="0"/>
    <xf numFmtId="0" fontId="10" fillId="3" borderId="0" xfId="2" applyFont="1" applyFill="1" applyBorder="1" applyAlignment="1" applyProtection="1">
      <alignment horizontal="left"/>
    </xf>
    <xf numFmtId="0" fontId="9" fillId="0" borderId="4" xfId="2" applyFill="1" applyBorder="1" applyAlignment="1" applyProtection="1"/>
    <xf numFmtId="0" fontId="9" fillId="0" borderId="5" xfId="2" applyFill="1" applyBorder="1" applyAlignment="1" applyProtection="1"/>
    <xf numFmtId="49" fontId="9" fillId="0" borderId="4" xfId="2" applyNumberFormat="1" applyFill="1" applyBorder="1" applyAlignment="1" applyProtection="1"/>
    <xf numFmtId="0" fontId="9" fillId="0" borderId="4" xfId="2" applyFill="1" applyBorder="1" applyAlignment="1" applyProtection="1">
      <alignment horizontal="left"/>
    </xf>
    <xf numFmtId="0" fontId="9" fillId="0" borderId="5" xfId="2" applyFill="1" applyBorder="1" applyAlignment="1" applyProtection="1">
      <alignment horizontal="left"/>
    </xf>
    <xf numFmtId="0" fontId="13" fillId="0" borderId="10" xfId="0" applyFont="1" applyFill="1" applyBorder="1" applyAlignment="1" applyProtection="1">
      <alignment horizontal="center"/>
      <protection hidden="1"/>
    </xf>
    <xf numFmtId="0" fontId="13" fillId="0" borderId="11" xfId="0" applyFont="1" applyFill="1" applyBorder="1" applyAlignment="1" applyProtection="1">
      <alignment horizontal="center"/>
      <protection hidden="1"/>
    </xf>
    <xf numFmtId="3" fontId="13" fillId="0" borderId="11" xfId="0" applyNumberFormat="1" applyFont="1" applyFill="1" applyBorder="1" applyAlignment="1" applyProtection="1">
      <alignment horizontal="center" vertical="center"/>
      <protection hidden="1"/>
    </xf>
    <xf numFmtId="3" fontId="13" fillId="0" borderId="9" xfId="0" applyNumberFormat="1" applyFont="1" applyFill="1" applyBorder="1" applyAlignment="1" applyProtection="1">
      <alignment horizontal="center" vertical="center"/>
      <protection hidden="1"/>
    </xf>
    <xf numFmtId="0" fontId="13" fillId="0" borderId="9"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3" fontId="13" fillId="0" borderId="10" xfId="0" applyNumberFormat="1" applyFont="1" applyFill="1" applyBorder="1" applyAlignment="1" applyProtection="1">
      <alignment horizontal="left" vertical="center" wrapText="1" indent="1"/>
      <protection hidden="1"/>
    </xf>
    <xf numFmtId="3" fontId="13" fillId="0" borderId="0" xfId="0" applyNumberFormat="1" applyFont="1" applyFill="1" applyBorder="1" applyAlignment="1" applyProtection="1">
      <alignment horizontal="left" vertical="center" wrapText="1" indent="1"/>
      <protection hidden="1"/>
    </xf>
    <xf numFmtId="3" fontId="13" fillId="0" borderId="9" xfId="0" applyNumberFormat="1" applyFont="1" applyFill="1" applyBorder="1" applyAlignment="1" applyProtection="1">
      <alignment horizontal="left" vertical="center" wrapText="1" indent="1"/>
      <protection hidden="1"/>
    </xf>
    <xf numFmtId="3" fontId="13" fillId="0" borderId="10" xfId="0" applyNumberFormat="1" applyFont="1" applyFill="1" applyBorder="1" applyAlignment="1" applyProtection="1">
      <alignment horizontal="left" vertical="center" wrapText="1"/>
      <protection hidden="1"/>
    </xf>
    <xf numFmtId="3" fontId="13" fillId="0" borderId="0" xfId="0" applyNumberFormat="1" applyFont="1" applyFill="1" applyBorder="1" applyAlignment="1" applyProtection="1">
      <alignment horizontal="left" vertical="center" wrapText="1"/>
      <protection hidden="1"/>
    </xf>
    <xf numFmtId="3" fontId="13" fillId="0" borderId="9" xfId="0" applyNumberFormat="1" applyFont="1" applyFill="1" applyBorder="1" applyAlignment="1" applyProtection="1">
      <alignment horizontal="left" vertical="center" wrapText="1"/>
      <protection hidden="1"/>
    </xf>
    <xf numFmtId="0" fontId="5" fillId="0" borderId="0" xfId="0" applyFont="1" applyFill="1" applyAlignment="1" applyProtection="1">
      <alignment horizontal="center" vertical="center"/>
    </xf>
    <xf numFmtId="0" fontId="5" fillId="0" borderId="14" xfId="0" applyFont="1" applyFill="1" applyBorder="1" applyAlignment="1" applyProtection="1">
      <alignment horizontal="center" vertical="center" wrapText="1"/>
      <protection locked="0" hidden="1"/>
    </xf>
    <xf numFmtId="0" fontId="5" fillId="0" borderId="11" xfId="0" applyFont="1" applyFill="1" applyBorder="1" applyAlignment="1" applyProtection="1">
      <alignment horizontal="center" vertical="center" wrapText="1"/>
      <protection locked="0" hidden="1"/>
    </xf>
    <xf numFmtId="0" fontId="5" fillId="0" borderId="15" xfId="0" applyFont="1" applyFill="1" applyBorder="1" applyAlignment="1" applyProtection="1">
      <alignment horizontal="center" vertical="center" wrapText="1"/>
      <protection locked="0" hidden="1"/>
    </xf>
    <xf numFmtId="0" fontId="13" fillId="0" borderId="10" xfId="3" applyFont="1" applyFill="1" applyBorder="1" applyAlignment="1" applyProtection="1">
      <alignment horizontal="center" vertical="center" wrapText="1"/>
      <protection hidden="1"/>
    </xf>
    <xf numFmtId="0" fontId="13" fillId="0" borderId="9" xfId="3" applyFont="1" applyFill="1" applyBorder="1" applyAlignment="1" applyProtection="1">
      <alignment horizontal="center" vertical="center" wrapText="1"/>
      <protection hidden="1"/>
    </xf>
    <xf numFmtId="0" fontId="0" fillId="0" borderId="0" xfId="0" applyFill="1" applyAlignment="1" applyProtection="1">
      <alignment horizontal="center" wrapText="1"/>
      <protection hidden="1"/>
    </xf>
    <xf numFmtId="0" fontId="17" fillId="0" borderId="0" xfId="0" applyFont="1" applyFill="1" applyAlignment="1" applyProtection="1">
      <alignment horizontal="left" wrapText="1"/>
      <protection hidden="1"/>
    </xf>
    <xf numFmtId="0" fontId="5" fillId="0" borderId="0" xfId="0" applyFont="1" applyFill="1" applyAlignment="1" applyProtection="1">
      <alignment horizontal="center" vertical="center"/>
      <protection hidden="1"/>
    </xf>
    <xf numFmtId="3" fontId="13" fillId="0" borderId="10" xfId="0" applyNumberFormat="1" applyFont="1" applyFill="1" applyBorder="1" applyAlignment="1" applyProtection="1">
      <alignment horizontal="center" vertical="center" wrapText="1"/>
      <protection hidden="1"/>
    </xf>
    <xf numFmtId="3" fontId="13" fillId="0" borderId="9" xfId="0" applyNumberFormat="1" applyFont="1" applyFill="1" applyBorder="1" applyAlignment="1" applyProtection="1">
      <alignment horizontal="center" vertical="center" wrapText="1"/>
      <protection hidden="1"/>
    </xf>
    <xf numFmtId="9" fontId="17" fillId="0" borderId="10" xfId="1" applyFont="1" applyFill="1" applyBorder="1" applyAlignment="1" applyProtection="1">
      <alignment horizontal="right" wrapText="1"/>
      <protection hidden="1"/>
    </xf>
    <xf numFmtId="0" fontId="5" fillId="0" borderId="0" xfId="0" applyFont="1" applyFill="1" applyAlignment="1" applyProtection="1">
      <alignment horizontal="left" vertical="top" wrapText="1"/>
      <protection hidden="1"/>
    </xf>
    <xf numFmtId="0" fontId="13" fillId="0" borderId="11" xfId="0" applyFont="1" applyFill="1" applyBorder="1" applyAlignment="1" applyProtection="1">
      <alignment horizontal="center" vertical="center"/>
      <protection hidden="1"/>
    </xf>
    <xf numFmtId="0" fontId="5" fillId="0" borderId="14" xfId="0" applyFont="1" applyFill="1" applyBorder="1" applyAlignment="1" applyProtection="1">
      <alignment horizontal="center"/>
    </xf>
    <xf numFmtId="0" fontId="5" fillId="0" borderId="11"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0" xfId="0" applyFont="1" applyFill="1" applyAlignment="1" applyProtection="1">
      <alignment horizontal="right"/>
    </xf>
    <xf numFmtId="0" fontId="13" fillId="0" borderId="1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3" fillId="0" borderId="11" xfId="0" applyFont="1" applyFill="1" applyBorder="1" applyAlignment="1" applyProtection="1">
      <alignment horizontal="center" vertical="center" wrapText="1"/>
      <protection hidden="1"/>
    </xf>
    <xf numFmtId="0" fontId="13" fillId="3" borderId="10" xfId="0" applyFont="1" applyFill="1" applyBorder="1" applyAlignment="1" applyProtection="1">
      <alignment horizontal="left" vertical="center"/>
      <protection hidden="1"/>
    </xf>
    <xf numFmtId="0" fontId="13" fillId="3" borderId="9"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wrapText="1"/>
    </xf>
    <xf numFmtId="0" fontId="13" fillId="3" borderId="11" xfId="0"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1" fontId="17" fillId="0" borderId="0" xfId="0" applyNumberFormat="1" applyFont="1" applyFill="1" applyBorder="1" applyAlignment="1" applyProtection="1">
      <alignment horizontal="left" vertical="top" wrapText="1"/>
      <protection hidden="1"/>
    </xf>
    <xf numFmtId="0" fontId="5" fillId="0" borderId="0" xfId="0" applyFont="1" applyFill="1" applyAlignment="1" applyProtection="1">
      <alignment horizontal="center" vertical="center" wrapText="1"/>
      <protection hidden="1"/>
    </xf>
    <xf numFmtId="0" fontId="5" fillId="2" borderId="0" xfId="0" applyFont="1" applyFill="1" applyAlignment="1" applyProtection="1">
      <alignment horizontal="right" vertical="center" wrapText="1" indent="2"/>
      <protection hidden="1"/>
    </xf>
    <xf numFmtId="0" fontId="5" fillId="2" borderId="16" xfId="0" applyFont="1" applyFill="1" applyBorder="1" applyAlignment="1" applyProtection="1">
      <alignment horizontal="right" vertical="center" wrapText="1" indent="2"/>
      <protection hidden="1"/>
    </xf>
    <xf numFmtId="0" fontId="5" fillId="0" borderId="0" xfId="0" applyFont="1" applyFill="1" applyAlignment="1" applyProtection="1">
      <alignment horizontal="right" vertical="center" wrapText="1" indent="2"/>
      <protection hidden="1"/>
    </xf>
    <xf numFmtId="0" fontId="5" fillId="0" borderId="16" xfId="0" applyFont="1" applyFill="1" applyBorder="1" applyAlignment="1" applyProtection="1">
      <alignment horizontal="right" vertical="center" wrapText="1" indent="2"/>
      <protection hidden="1"/>
    </xf>
    <xf numFmtId="0" fontId="13" fillId="0" borderId="10" xfId="0" applyFont="1" applyFill="1" applyBorder="1" applyAlignment="1" applyProtection="1">
      <alignment horizontal="center" wrapText="1"/>
      <protection hidden="1"/>
    </xf>
    <xf numFmtId="0" fontId="13" fillId="0" borderId="9" xfId="0" applyFont="1" applyFill="1" applyBorder="1" applyAlignment="1" applyProtection="1">
      <alignment horizontal="center" wrapText="1"/>
      <protection hidden="1"/>
    </xf>
    <xf numFmtId="0" fontId="13" fillId="2" borderId="11" xfId="0" applyFont="1" applyFill="1" applyBorder="1" applyAlignment="1" applyProtection="1">
      <alignment horizontal="center"/>
      <protection hidden="1"/>
    </xf>
    <xf numFmtId="0" fontId="5" fillId="0" borderId="9" xfId="0" applyFont="1" applyFill="1" applyBorder="1" applyAlignment="1" applyProtection="1">
      <alignment horizontal="center" vertical="center" wrapText="1"/>
    </xf>
    <xf numFmtId="0" fontId="33" fillId="0" borderId="0" xfId="0" applyFont="1" applyFill="1" applyAlignment="1" applyProtection="1">
      <alignment wrapText="1"/>
      <protection hidden="1"/>
    </xf>
    <xf numFmtId="0" fontId="5" fillId="2" borderId="0" xfId="0" applyFont="1" applyFill="1" applyAlignment="1" applyProtection="1">
      <alignment horizontal="left" vertical="center"/>
      <protection hidden="1"/>
    </xf>
    <xf numFmtId="0" fontId="17" fillId="0" borderId="0" xfId="0" applyFont="1" applyFill="1" applyAlignment="1" applyProtection="1">
      <alignment horizontal="left" vertical="top" wrapText="1"/>
      <protection hidden="1"/>
    </xf>
    <xf numFmtId="0" fontId="12" fillId="0" borderId="0" xfId="0" applyFont="1" applyFill="1" applyAlignment="1" applyProtection="1">
      <alignment vertical="center" wrapText="1"/>
      <protection hidden="1"/>
    </xf>
    <xf numFmtId="0" fontId="0" fillId="0" borderId="0" xfId="0" applyAlignment="1">
      <alignment vertic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colors>
    <mruColors>
      <color rgb="FF9BCCF2"/>
      <color rgb="FF69A6DC"/>
      <color rgb="FF4570B2"/>
      <color rgb="FF2C2A5A"/>
      <color rgb="FF6360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742818244738704"/>
          <c:y val="5.2823388583380523E-2"/>
          <c:w val="0.58631606568349315"/>
          <c:h val="0.82226884564372638"/>
        </c:manualLayout>
      </c:layout>
      <c:barChart>
        <c:barDir val="bar"/>
        <c:grouping val="percentStacked"/>
        <c:varyColors val="0"/>
        <c:ser>
          <c:idx val="0"/>
          <c:order val="0"/>
          <c:tx>
            <c:strRef>
              <c:f>'C1 In-year judgement outcomes'!$D$24</c:f>
              <c:strCache>
                <c:ptCount val="1"/>
                <c:pt idx="0">
                  <c:v>% Outstanding</c:v>
                </c:pt>
              </c:strCache>
            </c:strRef>
          </c:tx>
          <c:spPr>
            <a:solidFill>
              <a:srgbClr val="2C2A5A"/>
            </a:solidFill>
            <a:ln w="12700">
              <a:solidFill>
                <a:schemeClr val="bg1"/>
              </a:solidFill>
              <a:prstDash val="solid"/>
            </a:ln>
          </c:spPr>
          <c:invertIfNegative val="0"/>
          <c:dPt>
            <c:idx val="0"/>
            <c:invertIfNegative val="0"/>
            <c:bubble3D val="0"/>
            <c:spPr>
              <a:solidFill>
                <a:srgbClr val="2C2A5A"/>
              </a:solidFill>
              <a:ln w="12700">
                <a:noFill/>
                <a:prstDash val="solid"/>
              </a:ln>
            </c:spPr>
          </c:dPt>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 In-year judgement outcomes'!$B$25:$B$35</c:f>
              <c:strCache>
                <c:ptCount val="11"/>
                <c:pt idx="0">
                  <c:v>Overall effectiveness (137)</c:v>
                </c:pt>
                <c:pt idx="1">
                  <c:v>Effectiveness of leadership and management (137)</c:v>
                </c:pt>
                <c:pt idx="2">
                  <c:v>Quality of teaching, learning and assessment (137)</c:v>
                </c:pt>
                <c:pt idx="3">
                  <c:v>Personal development, behaviour and welfare (137)</c:v>
                </c:pt>
                <c:pt idx="4">
                  <c:v>Outcomes for learners (137)</c:v>
                </c:pt>
                <c:pt idx="5">
                  <c:v>16 to 19 study programmes (67)</c:v>
                </c:pt>
                <c:pt idx="6">
                  <c:v>Adult learning programmes (81)</c:v>
                </c:pt>
                <c:pt idx="7">
                  <c:v>Apprenticeships (74)</c:v>
                </c:pt>
                <c:pt idx="8">
                  <c:v>Traineeships (5)</c:v>
                </c:pt>
                <c:pt idx="9">
                  <c:v>Provision for learners with high needs (44)</c:v>
                </c:pt>
                <c:pt idx="10">
                  <c:v>Full-time provision for 14 to 16-year-olds (3)</c:v>
                </c:pt>
              </c:strCache>
            </c:strRef>
          </c:cat>
          <c:val>
            <c:numRef>
              <c:f>'C1 In-year judgement outcomes'!$D$25:$D$35</c:f>
              <c:numCache>
                <c:formatCode>0</c:formatCode>
                <c:ptCount val="11"/>
                <c:pt idx="0">
                  <c:v>5.1094890510948909</c:v>
                </c:pt>
                <c:pt idx="1">
                  <c:v>5.1094890510948909</c:v>
                </c:pt>
                <c:pt idx="2">
                  <c:v>5.1094890510948909</c:v>
                </c:pt>
                <c:pt idx="3">
                  <c:v>10.218978102189782</c:v>
                </c:pt>
                <c:pt idx="4">
                  <c:v>5.1094890510948909</c:v>
                </c:pt>
                <c:pt idx="5">
                  <c:v>5.9701492537313428</c:v>
                </c:pt>
                <c:pt idx="6">
                  <c:v>2.4691358024691357</c:v>
                </c:pt>
                <c:pt idx="7">
                  <c:v>5.4054054054054053</c:v>
                </c:pt>
                <c:pt idx="8">
                  <c:v>20</c:v>
                </c:pt>
                <c:pt idx="9">
                  <c:v>11.363636363636363</c:v>
                </c:pt>
                <c:pt idx="10">
                  <c:v>33.333333333333329</c:v>
                </c:pt>
              </c:numCache>
            </c:numRef>
          </c:val>
        </c:ser>
        <c:ser>
          <c:idx val="1"/>
          <c:order val="1"/>
          <c:tx>
            <c:strRef>
              <c:f>'C1 In-year judgement outcomes'!$E$24</c:f>
              <c:strCache>
                <c:ptCount val="1"/>
                <c:pt idx="0">
                  <c:v>% Good</c:v>
                </c:pt>
              </c:strCache>
            </c:strRef>
          </c:tx>
          <c:spPr>
            <a:solidFill>
              <a:srgbClr val="4570B2"/>
            </a:solidFill>
            <a:ln w="12700">
              <a:solidFill>
                <a:schemeClr val="bg1"/>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 In-year judgement outcomes'!$B$25:$B$35</c:f>
              <c:strCache>
                <c:ptCount val="11"/>
                <c:pt idx="0">
                  <c:v>Overall effectiveness (137)</c:v>
                </c:pt>
                <c:pt idx="1">
                  <c:v>Effectiveness of leadership and management (137)</c:v>
                </c:pt>
                <c:pt idx="2">
                  <c:v>Quality of teaching, learning and assessment (137)</c:v>
                </c:pt>
                <c:pt idx="3">
                  <c:v>Personal development, behaviour and welfare (137)</c:v>
                </c:pt>
                <c:pt idx="4">
                  <c:v>Outcomes for learners (137)</c:v>
                </c:pt>
                <c:pt idx="5">
                  <c:v>16 to 19 study programmes (67)</c:v>
                </c:pt>
                <c:pt idx="6">
                  <c:v>Adult learning programmes (81)</c:v>
                </c:pt>
                <c:pt idx="7">
                  <c:v>Apprenticeships (74)</c:v>
                </c:pt>
                <c:pt idx="8">
                  <c:v>Traineeships (5)</c:v>
                </c:pt>
                <c:pt idx="9">
                  <c:v>Provision for learners with high needs (44)</c:v>
                </c:pt>
                <c:pt idx="10">
                  <c:v>Full-time provision for 14 to 16-year-olds (3)</c:v>
                </c:pt>
              </c:strCache>
            </c:strRef>
          </c:cat>
          <c:val>
            <c:numRef>
              <c:f>'C1 In-year judgement outcomes'!$E$25:$E$35</c:f>
              <c:numCache>
                <c:formatCode>0</c:formatCode>
                <c:ptCount val="11"/>
                <c:pt idx="0">
                  <c:v>51.824817518248182</c:v>
                </c:pt>
                <c:pt idx="1">
                  <c:v>52.554744525547449</c:v>
                </c:pt>
                <c:pt idx="2">
                  <c:v>53.284671532846716</c:v>
                </c:pt>
                <c:pt idx="3">
                  <c:v>61.313868613138688</c:v>
                </c:pt>
                <c:pt idx="4">
                  <c:v>52.554744525547449</c:v>
                </c:pt>
                <c:pt idx="5">
                  <c:v>61.194029850746269</c:v>
                </c:pt>
                <c:pt idx="6">
                  <c:v>62.962962962962962</c:v>
                </c:pt>
                <c:pt idx="7">
                  <c:v>56.756756756756758</c:v>
                </c:pt>
                <c:pt idx="8">
                  <c:v>60</c:v>
                </c:pt>
                <c:pt idx="9">
                  <c:v>65.909090909090907</c:v>
                </c:pt>
                <c:pt idx="10">
                  <c:v>33.333333333333329</c:v>
                </c:pt>
              </c:numCache>
            </c:numRef>
          </c:val>
        </c:ser>
        <c:ser>
          <c:idx val="2"/>
          <c:order val="2"/>
          <c:tx>
            <c:strRef>
              <c:f>'C1 In-year judgement outcomes'!$F$24</c:f>
              <c:strCache>
                <c:ptCount val="1"/>
                <c:pt idx="0">
                  <c:v>% Requires improvement</c:v>
                </c:pt>
              </c:strCache>
            </c:strRef>
          </c:tx>
          <c:spPr>
            <a:solidFill>
              <a:srgbClr val="69A6DC"/>
            </a:solidFill>
            <a:ln w="12700">
              <a:solidFill>
                <a:schemeClr val="bg1"/>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 In-year judgement outcomes'!$B$25:$B$35</c:f>
              <c:strCache>
                <c:ptCount val="11"/>
                <c:pt idx="0">
                  <c:v>Overall effectiveness (137)</c:v>
                </c:pt>
                <c:pt idx="1">
                  <c:v>Effectiveness of leadership and management (137)</c:v>
                </c:pt>
                <c:pt idx="2">
                  <c:v>Quality of teaching, learning and assessment (137)</c:v>
                </c:pt>
                <c:pt idx="3">
                  <c:v>Personal development, behaviour and welfare (137)</c:v>
                </c:pt>
                <c:pt idx="4">
                  <c:v>Outcomes for learners (137)</c:v>
                </c:pt>
                <c:pt idx="5">
                  <c:v>16 to 19 study programmes (67)</c:v>
                </c:pt>
                <c:pt idx="6">
                  <c:v>Adult learning programmes (81)</c:v>
                </c:pt>
                <c:pt idx="7">
                  <c:v>Apprenticeships (74)</c:v>
                </c:pt>
                <c:pt idx="8">
                  <c:v>Traineeships (5)</c:v>
                </c:pt>
                <c:pt idx="9">
                  <c:v>Provision for learners with high needs (44)</c:v>
                </c:pt>
                <c:pt idx="10">
                  <c:v>Full-time provision for 14 to 16-year-olds (3)</c:v>
                </c:pt>
              </c:strCache>
            </c:strRef>
          </c:cat>
          <c:val>
            <c:numRef>
              <c:f>'C1 In-year judgement outcomes'!$F$25:$F$35</c:f>
              <c:numCache>
                <c:formatCode>0</c:formatCode>
                <c:ptCount val="11"/>
                <c:pt idx="0">
                  <c:v>33.576642335766422</c:v>
                </c:pt>
                <c:pt idx="1">
                  <c:v>32.846715328467155</c:v>
                </c:pt>
                <c:pt idx="2">
                  <c:v>34.306569343065696</c:v>
                </c:pt>
                <c:pt idx="3">
                  <c:v>21.897810218978105</c:v>
                </c:pt>
                <c:pt idx="4">
                  <c:v>33.576642335766422</c:v>
                </c:pt>
                <c:pt idx="5">
                  <c:v>28.35820895522388</c:v>
                </c:pt>
                <c:pt idx="6">
                  <c:v>29.629629629629626</c:v>
                </c:pt>
                <c:pt idx="7">
                  <c:v>24.324324324324326</c:v>
                </c:pt>
                <c:pt idx="8">
                  <c:v>20</c:v>
                </c:pt>
                <c:pt idx="9">
                  <c:v>22.727272727272727</c:v>
                </c:pt>
                <c:pt idx="10">
                  <c:v>33.333333333333329</c:v>
                </c:pt>
              </c:numCache>
            </c:numRef>
          </c:val>
        </c:ser>
        <c:ser>
          <c:idx val="3"/>
          <c:order val="3"/>
          <c:tx>
            <c:strRef>
              <c:f>'C1 In-year judgement outcomes'!$G$24</c:f>
              <c:strCache>
                <c:ptCount val="1"/>
                <c:pt idx="0">
                  <c:v>% Inadequate</c:v>
                </c:pt>
              </c:strCache>
            </c:strRef>
          </c:tx>
          <c:spPr>
            <a:solidFill>
              <a:srgbClr val="9BCCF2"/>
            </a:solidFill>
            <a:ln w="12700">
              <a:solidFill>
                <a:schemeClr val="bg1"/>
              </a:solidFill>
              <a:prstDash val="solid"/>
            </a:ln>
          </c:spPr>
          <c:invertIfNegative val="0"/>
          <c:dLbls>
            <c:spPr>
              <a:noFill/>
            </c:spPr>
            <c:txPr>
              <a:bodyPr/>
              <a:lstStyle/>
              <a:p>
                <a:pPr>
                  <a:defRPr sz="1000" b="1" i="0" baseline="0">
                    <a:solidFill>
                      <a:srgbClr val="2C2A5A"/>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'C1 In-year judgement outcomes'!$B$25:$B$35</c:f>
              <c:strCache>
                <c:ptCount val="11"/>
                <c:pt idx="0">
                  <c:v>Overall effectiveness (137)</c:v>
                </c:pt>
                <c:pt idx="1">
                  <c:v>Effectiveness of leadership and management (137)</c:v>
                </c:pt>
                <c:pt idx="2">
                  <c:v>Quality of teaching, learning and assessment (137)</c:v>
                </c:pt>
                <c:pt idx="3">
                  <c:v>Personal development, behaviour and welfare (137)</c:v>
                </c:pt>
                <c:pt idx="4">
                  <c:v>Outcomes for learners (137)</c:v>
                </c:pt>
                <c:pt idx="5">
                  <c:v>16 to 19 study programmes (67)</c:v>
                </c:pt>
                <c:pt idx="6">
                  <c:v>Adult learning programmes (81)</c:v>
                </c:pt>
                <c:pt idx="7">
                  <c:v>Apprenticeships (74)</c:v>
                </c:pt>
                <c:pt idx="8">
                  <c:v>Traineeships (5)</c:v>
                </c:pt>
                <c:pt idx="9">
                  <c:v>Provision for learners with high needs (44)</c:v>
                </c:pt>
                <c:pt idx="10">
                  <c:v>Full-time provision for 14 to 16-year-olds (3)</c:v>
                </c:pt>
              </c:strCache>
            </c:strRef>
          </c:cat>
          <c:val>
            <c:numRef>
              <c:f>'C1 In-year judgement outcomes'!$G$25:$G$35</c:f>
              <c:numCache>
                <c:formatCode>0</c:formatCode>
                <c:ptCount val="11"/>
                <c:pt idx="0">
                  <c:v>9.4890510948905096</c:v>
                </c:pt>
                <c:pt idx="1">
                  <c:v>9.4890510948905096</c:v>
                </c:pt>
                <c:pt idx="2">
                  <c:v>7.2992700729926998</c:v>
                </c:pt>
                <c:pt idx="3">
                  <c:v>6.5693430656934311</c:v>
                </c:pt>
                <c:pt idx="4">
                  <c:v>8.7591240875912408</c:v>
                </c:pt>
                <c:pt idx="5">
                  <c:v>4.4776119402985071</c:v>
                </c:pt>
                <c:pt idx="6">
                  <c:v>4.9382716049382713</c:v>
                </c:pt>
                <c:pt idx="7">
                  <c:v>13.513513513513514</c:v>
                </c:pt>
                <c:pt idx="8">
                  <c:v>#N/A</c:v>
                </c:pt>
                <c:pt idx="9">
                  <c:v>#N/A</c:v>
                </c:pt>
                <c:pt idx="10">
                  <c:v>#N/A</c:v>
                </c:pt>
              </c:numCache>
            </c:numRef>
          </c:val>
        </c:ser>
        <c:ser>
          <c:idx val="4"/>
          <c:order val="4"/>
          <c:tx>
            <c:strRef>
              <c:f>'C1 In-year judgement outcomes'!$H$24</c:f>
              <c:strCache>
                <c:ptCount val="1"/>
                <c:pt idx="0">
                  <c:v>Not judged</c:v>
                </c:pt>
              </c:strCache>
            </c:strRef>
          </c:tx>
          <c:spPr>
            <a:solidFill>
              <a:schemeClr val="bg1">
                <a:lumMod val="65000"/>
              </a:schemeClr>
            </a:solidFill>
          </c:spPr>
          <c:invertIfNegative val="0"/>
          <c:cat>
            <c:strRef>
              <c:f>'C1 In-year judgement outcomes'!$B$25:$B$35</c:f>
              <c:strCache>
                <c:ptCount val="11"/>
                <c:pt idx="0">
                  <c:v>Overall effectiveness (137)</c:v>
                </c:pt>
                <c:pt idx="1">
                  <c:v>Effectiveness of leadership and management (137)</c:v>
                </c:pt>
                <c:pt idx="2">
                  <c:v>Quality of teaching, learning and assessment (137)</c:v>
                </c:pt>
                <c:pt idx="3">
                  <c:v>Personal development, behaviour and welfare (137)</c:v>
                </c:pt>
                <c:pt idx="4">
                  <c:v>Outcomes for learners (137)</c:v>
                </c:pt>
                <c:pt idx="5">
                  <c:v>16 to 19 study programmes (67)</c:v>
                </c:pt>
                <c:pt idx="6">
                  <c:v>Adult learning programmes (81)</c:v>
                </c:pt>
                <c:pt idx="7">
                  <c:v>Apprenticeships (74)</c:v>
                </c:pt>
                <c:pt idx="8">
                  <c:v>Traineeships (5)</c:v>
                </c:pt>
                <c:pt idx="9">
                  <c:v>Provision for learners with high needs (44)</c:v>
                </c:pt>
                <c:pt idx="10">
                  <c:v>Full-time provision for 14 to 16-year-olds (3)</c:v>
                </c:pt>
              </c:strCache>
            </c:strRef>
          </c:cat>
          <c:val>
            <c:numRef>
              <c:f>'C1 In-year judgement outcomes'!$H$25:$H$35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50"/>
        <c:overlap val="100"/>
        <c:axId val="414493208"/>
        <c:axId val="414497912"/>
      </c:barChart>
      <c:catAx>
        <c:axId val="41449320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ahoma"/>
                <a:ea typeface="Tahoma"/>
                <a:cs typeface="Tahoma"/>
              </a:defRPr>
            </a:pPr>
            <a:endParaRPr lang="en-US"/>
          </a:p>
        </c:txPr>
        <c:crossAx val="414497912"/>
        <c:crosses val="autoZero"/>
        <c:auto val="1"/>
        <c:lblAlgn val="ctr"/>
        <c:lblOffset val="100"/>
        <c:tickLblSkip val="1"/>
        <c:tickMarkSkip val="1"/>
        <c:noMultiLvlLbl val="0"/>
      </c:catAx>
      <c:valAx>
        <c:axId val="414497912"/>
        <c:scaling>
          <c:orientation val="minMax"/>
        </c:scaling>
        <c:delete val="1"/>
        <c:axPos val="t"/>
        <c:numFmt formatCode="0%" sourceLinked="1"/>
        <c:majorTickMark val="out"/>
        <c:minorTickMark val="none"/>
        <c:tickLblPos val="nextTo"/>
        <c:crossAx val="414493208"/>
        <c:crosses val="autoZero"/>
        <c:crossBetween val="between"/>
      </c:valAx>
      <c:spPr>
        <a:noFill/>
        <a:ln w="25400">
          <a:noFill/>
        </a:ln>
      </c:spPr>
    </c:plotArea>
    <c:legend>
      <c:legendPos val="b"/>
      <c:legendEntry>
        <c:idx val="4"/>
        <c:delete val="1"/>
      </c:legendEntry>
      <c:layout>
        <c:manualLayout>
          <c:xMode val="edge"/>
          <c:yMode val="edge"/>
          <c:x val="0.40048845388671522"/>
          <c:y val="0.90832169859364598"/>
          <c:w val="0.59951155301594972"/>
          <c:h val="6.6503061614164555E-2"/>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14238086788774"/>
          <c:y val="4.9998453042092716E-2"/>
          <c:w val="0.65573857974003658"/>
          <c:h val="0.82675154309051246"/>
        </c:manualLayout>
      </c:layout>
      <c:barChart>
        <c:barDir val="bar"/>
        <c:grouping val="percentStacked"/>
        <c:varyColors val="0"/>
        <c:ser>
          <c:idx val="0"/>
          <c:order val="0"/>
          <c:tx>
            <c:strRef>
              <c:f>'C7 Most recent prison outcomes'!$C$14</c:f>
              <c:strCache>
                <c:ptCount val="1"/>
                <c:pt idx="0">
                  <c:v>% Outstanding</c:v>
                </c:pt>
              </c:strCache>
            </c:strRef>
          </c:tx>
          <c:spPr>
            <a:solidFill>
              <a:srgbClr val="2C2A5A"/>
            </a:solidFill>
            <a:ln w="12700">
              <a:solidFill>
                <a:sysClr val="window" lastClr="FFFFFF"/>
              </a:solidFill>
              <a:prstDash val="solid"/>
            </a:ln>
          </c:spPr>
          <c:invertIfNegative val="0"/>
          <c:dLbls>
            <c:dLbl>
              <c:idx val="4"/>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3175">
                <a:noFill/>
                <a:prstDash val="solid"/>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'C7 Most recent prison outcomes'!$B$15:$B$17</c:f>
              <c:strCache>
                <c:ptCount val="3"/>
                <c:pt idx="0">
                  <c:v>28 February 2018 (112)</c:v>
                </c:pt>
                <c:pt idx="1">
                  <c:v>31 August 2017 (106)</c:v>
                </c:pt>
                <c:pt idx="2">
                  <c:v>31 August 2016 (84)</c:v>
                </c:pt>
              </c:strCache>
            </c:strRef>
          </c:cat>
          <c:val>
            <c:numRef>
              <c:f>'C7 Most recent prison outcomes'!$C$15:$C$17</c:f>
              <c:numCache>
                <c:formatCode>0</c:formatCode>
                <c:ptCount val="3"/>
                <c:pt idx="0">
                  <c:v>4.4642857142857144</c:v>
                </c:pt>
                <c:pt idx="1">
                  <c:v>4.716981132075472</c:v>
                </c:pt>
                <c:pt idx="2">
                  <c:v>4.7619047619047619</c:v>
                </c:pt>
              </c:numCache>
            </c:numRef>
          </c:val>
        </c:ser>
        <c:ser>
          <c:idx val="1"/>
          <c:order val="1"/>
          <c:tx>
            <c:strRef>
              <c:f>'C7 Most recent prison outcomes'!$D$14</c:f>
              <c:strCache>
                <c:ptCount val="1"/>
                <c:pt idx="0">
                  <c:v>% Good</c:v>
                </c:pt>
              </c:strCache>
            </c:strRef>
          </c:tx>
          <c:spPr>
            <a:solidFill>
              <a:srgbClr val="4570B2"/>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'C7 Most recent prison outcomes'!$B$15:$B$17</c:f>
              <c:strCache>
                <c:ptCount val="3"/>
                <c:pt idx="0">
                  <c:v>28 February 2018 (112)</c:v>
                </c:pt>
                <c:pt idx="1">
                  <c:v>31 August 2017 (106)</c:v>
                </c:pt>
                <c:pt idx="2">
                  <c:v>31 August 2016 (84)</c:v>
                </c:pt>
              </c:strCache>
            </c:strRef>
          </c:cat>
          <c:val>
            <c:numRef>
              <c:f>'C7 Most recent prison outcomes'!$D$15:$D$17</c:f>
              <c:numCache>
                <c:formatCode>0</c:formatCode>
                <c:ptCount val="3"/>
                <c:pt idx="0">
                  <c:v>41.071428571428569</c:v>
                </c:pt>
                <c:pt idx="1">
                  <c:v>37.735849056603776</c:v>
                </c:pt>
                <c:pt idx="2">
                  <c:v>28.571428571428569</c:v>
                </c:pt>
              </c:numCache>
            </c:numRef>
          </c:val>
        </c:ser>
        <c:ser>
          <c:idx val="2"/>
          <c:order val="2"/>
          <c:tx>
            <c:strRef>
              <c:f>'C7 Most recent prison outcomes'!$E$14</c:f>
              <c:strCache>
                <c:ptCount val="1"/>
                <c:pt idx="0">
                  <c:v>% Requires improvement</c:v>
                </c:pt>
              </c:strCache>
            </c:strRef>
          </c:tx>
          <c:spPr>
            <a:solidFill>
              <a:srgbClr val="69A6DC"/>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'C7 Most recent prison outcomes'!$B$15:$B$17</c:f>
              <c:strCache>
                <c:ptCount val="3"/>
                <c:pt idx="0">
                  <c:v>28 February 2018 (112)</c:v>
                </c:pt>
                <c:pt idx="1">
                  <c:v>31 August 2017 (106)</c:v>
                </c:pt>
                <c:pt idx="2">
                  <c:v>31 August 2016 (84)</c:v>
                </c:pt>
              </c:strCache>
            </c:strRef>
          </c:cat>
          <c:val>
            <c:numRef>
              <c:f>'C7 Most recent prison outcomes'!$E$15:$E$17</c:f>
              <c:numCache>
                <c:formatCode>0</c:formatCode>
                <c:ptCount val="3"/>
                <c:pt idx="0">
                  <c:v>44.642857142857146</c:v>
                </c:pt>
                <c:pt idx="1">
                  <c:v>44.339622641509436</c:v>
                </c:pt>
                <c:pt idx="2">
                  <c:v>53.571428571428569</c:v>
                </c:pt>
              </c:numCache>
            </c:numRef>
          </c:val>
        </c:ser>
        <c:ser>
          <c:idx val="3"/>
          <c:order val="3"/>
          <c:tx>
            <c:strRef>
              <c:f>'C7 Most recent prison outcomes'!$F$14</c:f>
              <c:strCache>
                <c:ptCount val="1"/>
                <c:pt idx="0">
                  <c:v>% Inadequate</c:v>
                </c:pt>
              </c:strCache>
            </c:strRef>
          </c:tx>
          <c:spPr>
            <a:solidFill>
              <a:srgbClr val="9BCCF2"/>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2C2A5A"/>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'C7 Most recent prison outcomes'!$B$15:$B$17</c:f>
              <c:strCache>
                <c:ptCount val="3"/>
                <c:pt idx="0">
                  <c:v>28 February 2018 (112)</c:v>
                </c:pt>
                <c:pt idx="1">
                  <c:v>31 August 2017 (106)</c:v>
                </c:pt>
                <c:pt idx="2">
                  <c:v>31 August 2016 (84)</c:v>
                </c:pt>
              </c:strCache>
            </c:strRef>
          </c:cat>
          <c:val>
            <c:numRef>
              <c:f>'C7 Most recent prison outcomes'!$F$15:$F$17</c:f>
              <c:numCache>
                <c:formatCode>0</c:formatCode>
                <c:ptCount val="3"/>
                <c:pt idx="0">
                  <c:v>9.8214285714285712</c:v>
                </c:pt>
                <c:pt idx="1">
                  <c:v>13.20754716981132</c:v>
                </c:pt>
                <c:pt idx="2">
                  <c:v>13.095238095238097</c:v>
                </c:pt>
              </c:numCache>
            </c:numRef>
          </c:val>
        </c:ser>
        <c:dLbls>
          <c:showLegendKey val="0"/>
          <c:showVal val="0"/>
          <c:showCatName val="0"/>
          <c:showSerName val="0"/>
          <c:showPercent val="0"/>
          <c:showBubbleSize val="0"/>
        </c:dLbls>
        <c:gapWidth val="50"/>
        <c:overlap val="100"/>
        <c:axId val="413226912"/>
        <c:axId val="413221424"/>
      </c:barChart>
      <c:catAx>
        <c:axId val="41322691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ahoma"/>
                <a:ea typeface="Tahoma"/>
                <a:cs typeface="Tahoma"/>
              </a:defRPr>
            </a:pPr>
            <a:endParaRPr lang="en-US"/>
          </a:p>
        </c:txPr>
        <c:crossAx val="413221424"/>
        <c:crosses val="autoZero"/>
        <c:auto val="1"/>
        <c:lblAlgn val="ctr"/>
        <c:lblOffset val="100"/>
        <c:tickLblSkip val="1"/>
        <c:tickMarkSkip val="1"/>
        <c:noMultiLvlLbl val="0"/>
      </c:catAx>
      <c:valAx>
        <c:axId val="413221424"/>
        <c:scaling>
          <c:orientation val="minMax"/>
        </c:scaling>
        <c:delete val="1"/>
        <c:axPos val="t"/>
        <c:numFmt formatCode="0%" sourceLinked="1"/>
        <c:majorTickMark val="out"/>
        <c:minorTickMark val="none"/>
        <c:tickLblPos val="nextTo"/>
        <c:crossAx val="413226912"/>
        <c:crosses val="autoZero"/>
        <c:crossBetween val="between"/>
      </c:valAx>
      <c:spPr>
        <a:noFill/>
        <a:ln w="25400">
          <a:noFill/>
        </a:ln>
      </c:spPr>
    </c:plotArea>
    <c:legend>
      <c:legendPos val="b"/>
      <c:layout>
        <c:manualLayout>
          <c:xMode val="edge"/>
          <c:yMode val="edge"/>
          <c:x val="8.8348883533287362E-2"/>
          <c:y val="0.89407283077827449"/>
          <c:w val="0.79932126292432626"/>
          <c:h val="0.10349694605931269"/>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881845110848342"/>
          <c:y val="4.8795480567352223E-2"/>
          <c:w val="0.65118154889151658"/>
          <c:h val="0.80407545008513792"/>
        </c:manualLayout>
      </c:layout>
      <c:barChart>
        <c:barDir val="bar"/>
        <c:grouping val="percentStacked"/>
        <c:varyColors val="0"/>
        <c:ser>
          <c:idx val="1"/>
          <c:order val="0"/>
          <c:tx>
            <c:strRef>
              <c:f>'C2 In-year provider outcomes'!$C$20</c:f>
              <c:strCache>
                <c:ptCount val="1"/>
                <c:pt idx="0">
                  <c:v>% Outstanding</c:v>
                </c:pt>
              </c:strCache>
            </c:strRef>
          </c:tx>
          <c:spPr>
            <a:solidFill>
              <a:srgbClr val="2C2A5A"/>
            </a:solidFill>
            <a:ln w="12700">
              <a:solidFill>
                <a:schemeClr val="bg1"/>
              </a:solidFill>
            </a:ln>
          </c:spPr>
          <c:invertIfNegative val="0"/>
          <c:dLbls>
            <c:dLbl>
              <c:idx val="5"/>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'C2 In-year provider outcomes'!$B$21:$B$29</c:f>
              <c:strCache>
                <c:ptCount val="9"/>
                <c:pt idx="0">
                  <c:v>All further education and skills providers (220)</c:v>
                </c:pt>
                <c:pt idx="1">
                  <c:v>Colleges (68)</c:v>
                </c:pt>
                <c:pt idx="2">
                  <c:v>Independent specialist colleges (18)</c:v>
                </c:pt>
                <c:pt idx="3">
                  <c:v>Independent learning providers (63)</c:v>
                </c:pt>
                <c:pt idx="4">
                  <c:v>Community learning and skills providers (55)</c:v>
                </c:pt>
                <c:pt idx="5">
                  <c:v>16-19 academies (6)</c:v>
                </c:pt>
                <c:pt idx="6">
                  <c:v>Dance and drama colleges (0)</c:v>
                </c:pt>
                <c:pt idx="7">
                  <c:v>Higher education institutions (10)</c:v>
                </c:pt>
                <c:pt idx="8">
                  <c:v>National Careers Service contractors (0)</c:v>
                </c:pt>
              </c:strCache>
            </c:strRef>
          </c:cat>
          <c:val>
            <c:numRef>
              <c:f>'C2 In-year provider outcomes'!$C$21:$C$29</c:f>
              <c:numCache>
                <c:formatCode>0</c:formatCode>
                <c:ptCount val="9"/>
                <c:pt idx="0">
                  <c:v>3.1818181818181817</c:v>
                </c:pt>
                <c:pt idx="1">
                  <c:v>2.9411764705882351</c:v>
                </c:pt>
                <c:pt idx="2">
                  <c:v>5.5555555555555554</c:v>
                </c:pt>
                <c:pt idx="3">
                  <c:v>1.5873015873015872</c:v>
                </c:pt>
                <c:pt idx="4">
                  <c:v>1.8181818181818181</c:v>
                </c:pt>
                <c:pt idx="5">
                  <c:v>16.666666666666664</c:v>
                </c:pt>
                <c:pt idx="6">
                  <c:v>#N/A</c:v>
                </c:pt>
                <c:pt idx="7">
                  <c:v>10</c:v>
                </c:pt>
                <c:pt idx="8">
                  <c:v>#N/A</c:v>
                </c:pt>
              </c:numCache>
            </c:numRef>
          </c:val>
        </c:ser>
        <c:ser>
          <c:idx val="2"/>
          <c:order val="1"/>
          <c:tx>
            <c:strRef>
              <c:f>'C2 In-year provider outcomes'!$D$20</c:f>
              <c:strCache>
                <c:ptCount val="1"/>
                <c:pt idx="0">
                  <c:v>% Good</c:v>
                </c:pt>
              </c:strCache>
            </c:strRef>
          </c:tx>
          <c:spPr>
            <a:solidFill>
              <a:srgbClr val="4570B2"/>
            </a:solidFill>
            <a:ln w="12700">
              <a:solidFill>
                <a:schemeClr val="bg1"/>
              </a:solidFill>
            </a:ln>
          </c:spPr>
          <c:invertIfNegative val="0"/>
          <c:dLbls>
            <c:dLbl>
              <c:idx val="2"/>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4"/>
              <c:dLblPos val="ctr"/>
              <c:showLegendKey val="0"/>
              <c:showVal val="1"/>
              <c:showCatName val="0"/>
              <c:showSerName val="0"/>
              <c:showPercent val="0"/>
              <c:showBubbleSize val="0"/>
              <c:extLst>
                <c:ext xmlns:c15="http://schemas.microsoft.com/office/drawing/2012/chart" uri="{CE6537A1-D6FC-4f65-9D91-7224C49458BB}"/>
              </c:extLst>
            </c:dLbl>
            <c:dLbl>
              <c:idx val="14"/>
              <c:numFmt formatCode="0" sourceLinked="0"/>
              <c:spPr>
                <a:noFill/>
                <a:ln w="25400">
                  <a:noFill/>
                </a:ln>
              </c:spPr>
              <c:txPr>
                <a:bodyPr/>
                <a:lstStyle/>
                <a:p>
                  <a:pPr>
                    <a:defRPr sz="1000" b="1"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'C2 In-year provider outcomes'!$B$21:$B$29</c:f>
              <c:strCache>
                <c:ptCount val="9"/>
                <c:pt idx="0">
                  <c:v>All further education and skills providers (220)</c:v>
                </c:pt>
                <c:pt idx="1">
                  <c:v>Colleges (68)</c:v>
                </c:pt>
                <c:pt idx="2">
                  <c:v>Independent specialist colleges (18)</c:v>
                </c:pt>
                <c:pt idx="3">
                  <c:v>Independent learning providers (63)</c:v>
                </c:pt>
                <c:pt idx="4">
                  <c:v>Community learning and skills providers (55)</c:v>
                </c:pt>
                <c:pt idx="5">
                  <c:v>16-19 academies (6)</c:v>
                </c:pt>
                <c:pt idx="6">
                  <c:v>Dance and drama colleges (0)</c:v>
                </c:pt>
                <c:pt idx="7">
                  <c:v>Higher education institutions (10)</c:v>
                </c:pt>
                <c:pt idx="8">
                  <c:v>National Careers Service contractors (0)</c:v>
                </c:pt>
              </c:strCache>
            </c:strRef>
          </c:cat>
          <c:val>
            <c:numRef>
              <c:f>'C2 In-year provider outcomes'!$D$21:$D$29</c:f>
              <c:numCache>
                <c:formatCode>0</c:formatCode>
                <c:ptCount val="9"/>
                <c:pt idx="0">
                  <c:v>70</c:v>
                </c:pt>
                <c:pt idx="1">
                  <c:v>75</c:v>
                </c:pt>
                <c:pt idx="2">
                  <c:v>72.222222222222214</c:v>
                </c:pt>
                <c:pt idx="3">
                  <c:v>63.492063492063487</c:v>
                </c:pt>
                <c:pt idx="4">
                  <c:v>72.727272727272734</c:v>
                </c:pt>
                <c:pt idx="5">
                  <c:v>33.333333333333329</c:v>
                </c:pt>
                <c:pt idx="6">
                  <c:v>#N/A</c:v>
                </c:pt>
                <c:pt idx="7">
                  <c:v>80</c:v>
                </c:pt>
                <c:pt idx="8">
                  <c:v>#N/A</c:v>
                </c:pt>
              </c:numCache>
            </c:numRef>
          </c:val>
        </c:ser>
        <c:ser>
          <c:idx val="3"/>
          <c:order val="2"/>
          <c:tx>
            <c:strRef>
              <c:f>'C2 In-year provider outcomes'!$E$20</c:f>
              <c:strCache>
                <c:ptCount val="1"/>
                <c:pt idx="0">
                  <c:v>% Requires improvement</c:v>
                </c:pt>
              </c:strCache>
            </c:strRef>
          </c:tx>
          <c:spPr>
            <a:solidFill>
              <a:srgbClr val="69A6DC"/>
            </a:solidFill>
            <a:ln w="12700">
              <a:solidFill>
                <a:schemeClr val="bg1"/>
              </a:solidFill>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'C2 In-year provider outcomes'!$B$21:$B$29</c:f>
              <c:strCache>
                <c:ptCount val="9"/>
                <c:pt idx="0">
                  <c:v>All further education and skills providers (220)</c:v>
                </c:pt>
                <c:pt idx="1">
                  <c:v>Colleges (68)</c:v>
                </c:pt>
                <c:pt idx="2">
                  <c:v>Independent specialist colleges (18)</c:v>
                </c:pt>
                <c:pt idx="3">
                  <c:v>Independent learning providers (63)</c:v>
                </c:pt>
                <c:pt idx="4">
                  <c:v>Community learning and skills providers (55)</c:v>
                </c:pt>
                <c:pt idx="5">
                  <c:v>16-19 academies (6)</c:v>
                </c:pt>
                <c:pt idx="6">
                  <c:v>Dance and drama colleges (0)</c:v>
                </c:pt>
                <c:pt idx="7">
                  <c:v>Higher education institutions (10)</c:v>
                </c:pt>
                <c:pt idx="8">
                  <c:v>National Careers Service contractors (0)</c:v>
                </c:pt>
              </c:strCache>
            </c:strRef>
          </c:cat>
          <c:val>
            <c:numRef>
              <c:f>'C2 In-year provider outcomes'!$E$21:$E$29</c:f>
              <c:numCache>
                <c:formatCode>0</c:formatCode>
                <c:ptCount val="9"/>
                <c:pt idx="0">
                  <c:v>20.909090909090907</c:v>
                </c:pt>
                <c:pt idx="1">
                  <c:v>19.117647058823529</c:v>
                </c:pt>
                <c:pt idx="2">
                  <c:v>22.222222222222221</c:v>
                </c:pt>
                <c:pt idx="3">
                  <c:v>22.222222222222221</c:v>
                </c:pt>
                <c:pt idx="4">
                  <c:v>20</c:v>
                </c:pt>
                <c:pt idx="5">
                  <c:v>50</c:v>
                </c:pt>
                <c:pt idx="6">
                  <c:v>#N/A</c:v>
                </c:pt>
                <c:pt idx="7">
                  <c:v>10</c:v>
                </c:pt>
                <c:pt idx="8">
                  <c:v>#N/A</c:v>
                </c:pt>
              </c:numCache>
            </c:numRef>
          </c:val>
        </c:ser>
        <c:ser>
          <c:idx val="4"/>
          <c:order val="3"/>
          <c:tx>
            <c:strRef>
              <c:f>'C2 In-year provider outcomes'!$F$20</c:f>
              <c:strCache>
                <c:ptCount val="1"/>
                <c:pt idx="0">
                  <c:v>% Inadequate</c:v>
                </c:pt>
              </c:strCache>
            </c:strRef>
          </c:tx>
          <c:spPr>
            <a:solidFill>
              <a:srgbClr val="9BCCF2"/>
            </a:solidFill>
            <a:ln w="12700">
              <a:solidFill>
                <a:schemeClr val="bg1"/>
              </a:solidFill>
            </a:ln>
          </c:spPr>
          <c:invertIfNegative val="0"/>
          <c:dLbls>
            <c:dLbl>
              <c:idx val="0"/>
              <c:numFmt formatCode="#,##0" sourceLinked="0"/>
              <c:spPr>
                <a:noFill/>
                <a:ln>
                  <a:noFill/>
                </a:ln>
                <a:effectLst/>
              </c:spPr>
              <c:txPr>
                <a:bodyPr/>
                <a:lstStyle/>
                <a:p>
                  <a:pPr>
                    <a:defRPr sz="1000" b="1" i="0" baseline="0">
                      <a:solidFill>
                        <a:srgbClr val="2C2A5A"/>
                      </a:solidFill>
                    </a:defRPr>
                  </a:pPr>
                  <a:endParaRPr lang="en-US"/>
                </a:p>
              </c:txPr>
              <c:showLegendKey val="0"/>
              <c:showVal val="1"/>
              <c:showCatName val="0"/>
              <c:showSerName val="0"/>
              <c:showPercent val="0"/>
              <c:showBubbleSize val="0"/>
            </c:dLbl>
            <c:dLbl>
              <c:idx val="1"/>
              <c:numFmt formatCode="#,##0" sourceLinked="0"/>
              <c:spPr>
                <a:noFill/>
                <a:ln>
                  <a:noFill/>
                </a:ln>
                <a:effectLst/>
              </c:spPr>
              <c:txPr>
                <a:bodyPr/>
                <a:lstStyle/>
                <a:p>
                  <a:pPr>
                    <a:defRPr sz="1000" b="1" i="0" baseline="0">
                      <a:solidFill>
                        <a:srgbClr val="2C2A5A"/>
                      </a:solidFill>
                    </a:defRPr>
                  </a:pPr>
                  <a:endParaRPr lang="en-US"/>
                </a:p>
              </c:txPr>
              <c:showLegendKey val="0"/>
              <c:showVal val="1"/>
              <c:showCatName val="0"/>
              <c:showSerName val="0"/>
              <c:showPercent val="0"/>
              <c:showBubbleSize val="0"/>
            </c:dLbl>
            <c:dLbl>
              <c:idx val="3"/>
              <c:numFmt formatCode="#,##0" sourceLinked="0"/>
              <c:spPr>
                <a:noFill/>
                <a:ln>
                  <a:noFill/>
                </a:ln>
                <a:effectLst/>
              </c:spPr>
              <c:txPr>
                <a:bodyPr/>
                <a:lstStyle/>
                <a:p>
                  <a:pPr>
                    <a:defRPr sz="1000" b="1" i="0" baseline="0">
                      <a:solidFill>
                        <a:srgbClr val="2C2A5A"/>
                      </a:solidFill>
                    </a:defRPr>
                  </a:pPr>
                  <a:endParaRPr lang="en-US"/>
                </a:p>
              </c:txPr>
              <c:showLegendKey val="0"/>
              <c:showVal val="1"/>
              <c:showCatName val="0"/>
              <c:showSerName val="0"/>
              <c:showPercent val="0"/>
              <c:showBubbleSize val="0"/>
            </c:dLbl>
            <c:dLbl>
              <c:idx val="4"/>
              <c:numFmt formatCode="#,##0" sourceLinked="0"/>
              <c:spPr>
                <a:noFill/>
                <a:ln>
                  <a:noFill/>
                </a:ln>
                <a:effectLst/>
              </c:spPr>
              <c:txPr>
                <a:bodyPr/>
                <a:lstStyle/>
                <a:p>
                  <a:pPr>
                    <a:defRPr sz="1000" b="1" i="0" baseline="0">
                      <a:solidFill>
                        <a:srgbClr val="2C2A5A"/>
                      </a:solidFill>
                    </a:defRPr>
                  </a:pPr>
                  <a:endParaRPr lang="en-US"/>
                </a:p>
              </c:txPr>
              <c:showLegendKey val="0"/>
              <c:showVal val="1"/>
              <c:showCatName val="0"/>
              <c:showSerName val="0"/>
              <c:showPercent val="0"/>
              <c:showBubbleSize val="0"/>
            </c:dLbl>
            <c:spPr>
              <a:noFill/>
              <a:ln>
                <a:noFill/>
              </a:ln>
              <a:effectLst/>
            </c:spPr>
            <c:txPr>
              <a:bodyPr/>
              <a:lstStyle/>
              <a:p>
                <a:pPr>
                  <a:defRPr sz="1000" b="1" i="0" baseline="0">
                    <a:solidFill>
                      <a:srgbClr val="2C2A5A"/>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'C2 In-year provider outcomes'!$B$21:$B$29</c:f>
              <c:strCache>
                <c:ptCount val="9"/>
                <c:pt idx="0">
                  <c:v>All further education and skills providers (220)</c:v>
                </c:pt>
                <c:pt idx="1">
                  <c:v>Colleges (68)</c:v>
                </c:pt>
                <c:pt idx="2">
                  <c:v>Independent specialist colleges (18)</c:v>
                </c:pt>
                <c:pt idx="3">
                  <c:v>Independent learning providers (63)</c:v>
                </c:pt>
                <c:pt idx="4">
                  <c:v>Community learning and skills providers (55)</c:v>
                </c:pt>
                <c:pt idx="5">
                  <c:v>16-19 academies (6)</c:v>
                </c:pt>
                <c:pt idx="6">
                  <c:v>Dance and drama colleges (0)</c:v>
                </c:pt>
                <c:pt idx="7">
                  <c:v>Higher education institutions (10)</c:v>
                </c:pt>
                <c:pt idx="8">
                  <c:v>National Careers Service contractors (0)</c:v>
                </c:pt>
              </c:strCache>
            </c:strRef>
          </c:cat>
          <c:val>
            <c:numRef>
              <c:f>'C2 In-year provider outcomes'!$F$21:$F$29</c:f>
              <c:numCache>
                <c:formatCode>0</c:formatCode>
                <c:ptCount val="9"/>
                <c:pt idx="0">
                  <c:v>5.9090909090909092</c:v>
                </c:pt>
                <c:pt idx="1">
                  <c:v>2.9411764705882351</c:v>
                </c:pt>
                <c:pt idx="2">
                  <c:v>#N/A</c:v>
                </c:pt>
                <c:pt idx="3">
                  <c:v>12.698412698412698</c:v>
                </c:pt>
                <c:pt idx="4">
                  <c:v>5.4545454545454541</c:v>
                </c:pt>
                <c:pt idx="5">
                  <c:v>#N/A</c:v>
                </c:pt>
                <c:pt idx="6">
                  <c:v>#N/A</c:v>
                </c:pt>
                <c:pt idx="7">
                  <c:v>#N/A</c:v>
                </c:pt>
                <c:pt idx="8">
                  <c:v>#N/A</c:v>
                </c:pt>
              </c:numCache>
            </c:numRef>
          </c:val>
        </c:ser>
        <c:dLbls>
          <c:showLegendKey val="0"/>
          <c:showVal val="0"/>
          <c:showCatName val="0"/>
          <c:showSerName val="0"/>
          <c:showPercent val="0"/>
          <c:showBubbleSize val="0"/>
        </c:dLbls>
        <c:gapWidth val="50"/>
        <c:overlap val="100"/>
        <c:axId val="414493992"/>
        <c:axId val="414499480"/>
      </c:barChart>
      <c:catAx>
        <c:axId val="41449399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nchor="ctr" anchorCtr="1"/>
          <a:lstStyle/>
          <a:p>
            <a:pPr>
              <a:defRPr sz="1100" b="0" i="0" u="none" strike="noStrike" baseline="0">
                <a:solidFill>
                  <a:srgbClr val="000000"/>
                </a:solidFill>
                <a:latin typeface="Tahoma"/>
                <a:ea typeface="Tahoma"/>
                <a:cs typeface="Tahoma"/>
              </a:defRPr>
            </a:pPr>
            <a:endParaRPr lang="en-US"/>
          </a:p>
        </c:txPr>
        <c:crossAx val="414499480"/>
        <c:crossesAt val="0"/>
        <c:auto val="0"/>
        <c:lblAlgn val="ctr"/>
        <c:lblOffset val="100"/>
        <c:tickLblSkip val="1"/>
        <c:tickMarkSkip val="1"/>
        <c:noMultiLvlLbl val="0"/>
      </c:catAx>
      <c:valAx>
        <c:axId val="414499480"/>
        <c:scaling>
          <c:orientation val="minMax"/>
          <c:max val="1"/>
          <c:min val="0"/>
        </c:scaling>
        <c:delete val="1"/>
        <c:axPos val="t"/>
        <c:numFmt formatCode="0%" sourceLinked="1"/>
        <c:majorTickMark val="out"/>
        <c:minorTickMark val="none"/>
        <c:tickLblPos val="nextTo"/>
        <c:crossAx val="414493992"/>
        <c:crosses val="autoZero"/>
        <c:crossBetween val="between"/>
        <c:majorUnit val="1"/>
        <c:minorUnit val="1"/>
      </c:valAx>
      <c:spPr>
        <a:noFill/>
        <a:ln w="25400">
          <a:noFill/>
        </a:ln>
      </c:spPr>
    </c:plotArea>
    <c:legend>
      <c:legendPos val="b"/>
      <c:layout>
        <c:manualLayout>
          <c:xMode val="edge"/>
          <c:yMode val="edge"/>
          <c:x val="0.3389229451305078"/>
          <c:y val="0.88501987608552779"/>
          <c:w val="0.65235947277572914"/>
          <c:h val="5.1987814994628234E-2"/>
        </c:manualLayout>
      </c:layout>
      <c:overlay val="0"/>
      <c:spPr>
        <a:solidFill>
          <a:srgbClr val="FFFFFF"/>
        </a:solidFill>
        <a:ln w="25400">
          <a:noFill/>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'Chart 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 3'!#REF!</c15:sqref>
                        </c15:formulaRef>
                      </c:ext>
                    </c:extLst>
                    <c:numCache>
                      <c:formatCode>General</c:formatCode>
                      <c:ptCount val="1"/>
                      <c:pt idx="0">
                        <c:v>1</c:v>
                      </c:pt>
                    </c:numCache>
                  </c:numRef>
                </c15:cat>
              </c15:filteredCategoryTitle>
            </c:ext>
          </c:extLst>
        </c:ser>
        <c:ser>
          <c:idx val="1"/>
          <c:order val="1"/>
          <c:spPr>
            <a:solidFill>
              <a:srgbClr val="9B5BA5"/>
            </a:solidFill>
            <a:ln w="12700">
              <a:solidFill>
                <a:srgbClr val="FFFFFF"/>
              </a:solidFill>
              <a:prstDash val="solid"/>
            </a:ln>
          </c:spPr>
          <c:invertIfNegative val="0"/>
          <c:val>
            <c:numRef>
              <c:f>'Chart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'Chart 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 3'!#REF!</c15:sqref>
                        </c15:formulaRef>
                      </c:ext>
                    </c:extLst>
                    <c:numCache>
                      <c:formatCode>General</c:formatCode>
                      <c:ptCount val="1"/>
                      <c:pt idx="0">
                        <c:v>1</c:v>
                      </c:pt>
                    </c:numCache>
                  </c:numRef>
                </c15:cat>
              </c15:filteredCategoryTitle>
            </c:ext>
          </c:extLst>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'Chart 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 3'!#REF!</c15:sqref>
                        </c15:formulaRef>
                      </c:ext>
                    </c:extLst>
                    <c:numCache>
                      <c:formatCode>General</c:formatCode>
                      <c:ptCount val="1"/>
                      <c:pt idx="0">
                        <c:v>1</c:v>
                      </c:pt>
                    </c:numCache>
                  </c:numRef>
                </c15:cat>
              </c15:filteredCategoryTitle>
            </c:ext>
          </c:extLst>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'Chart 3'!#REF!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 3'!#REF!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50"/>
        <c:overlap val="100"/>
        <c:axId val="414500264"/>
        <c:axId val="414499872"/>
      </c:barChart>
      <c:catAx>
        <c:axId val="41450026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414499872"/>
        <c:crosses val="autoZero"/>
        <c:auto val="1"/>
        <c:lblAlgn val="ctr"/>
        <c:lblOffset val="100"/>
        <c:tickLblSkip val="1"/>
        <c:tickMarkSkip val="1"/>
        <c:noMultiLvlLbl val="0"/>
      </c:catAx>
      <c:valAx>
        <c:axId val="414499872"/>
        <c:scaling>
          <c:orientation val="minMax"/>
        </c:scaling>
        <c:delete val="1"/>
        <c:axPos val="t"/>
        <c:numFmt formatCode="0%" sourceLinked="1"/>
        <c:majorTickMark val="out"/>
        <c:minorTickMark val="none"/>
        <c:tickLblPos val="nextTo"/>
        <c:crossAx val="414500264"/>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605917256044877"/>
          <c:y val="8.2787304249393984E-2"/>
          <c:w val="0.59767396912977777"/>
          <c:h val="0.75876184379110911"/>
        </c:manualLayout>
      </c:layout>
      <c:barChart>
        <c:barDir val="bar"/>
        <c:grouping val="percentStacked"/>
        <c:varyColors val="0"/>
        <c:ser>
          <c:idx val="0"/>
          <c:order val="0"/>
          <c:tx>
            <c:strRef>
              <c:f>'C3 In-year outcomes over time'!$C$19</c:f>
              <c:strCache>
                <c:ptCount val="1"/>
                <c:pt idx="0">
                  <c:v>% Outstanding</c:v>
                </c:pt>
              </c:strCache>
            </c:strRef>
          </c:tx>
          <c:spPr>
            <a:solidFill>
              <a:srgbClr val="2C2A5A"/>
            </a:solidFill>
            <a:ln w="12700">
              <a:solidFill>
                <a:schemeClr val="bg1"/>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 In-year outcomes over time'!$B$20:$B$25</c:f>
              <c:strCache>
                <c:ptCount val="6"/>
                <c:pt idx="0">
                  <c:v>1 September 2017 - 28 February 2018 (220) 
Full and short inspections</c:v>
                </c:pt>
                <c:pt idx="1">
                  <c:v>1 September 2016 - 31 August 2017 (393)
Full and short inspections</c:v>
                </c:pt>
                <c:pt idx="2">
                  <c:v>1 September 2015 - 31 August 2016 (410)
Full and short inspections</c:v>
                </c:pt>
                <c:pt idx="3">
                  <c:v>1 September 2014 - 31 August 2015  (272)
Full inspections only</c:v>
                </c:pt>
                <c:pt idx="4">
                  <c:v>1 September 2013 - 31 August 2014  (365)
Full inspections only</c:v>
                </c:pt>
                <c:pt idx="5">
                  <c:v>1 September 2012 - 31 August 2013 (373)
Full inspections only</c:v>
                </c:pt>
              </c:strCache>
            </c:strRef>
          </c:cat>
          <c:val>
            <c:numRef>
              <c:f>'C3 In-year outcomes over time'!$C$20:$C$25</c:f>
              <c:numCache>
                <c:formatCode>0</c:formatCode>
                <c:ptCount val="6"/>
                <c:pt idx="0">
                  <c:v>3.1818181818181817</c:v>
                </c:pt>
                <c:pt idx="1">
                  <c:v>5.343511450381679</c:v>
                </c:pt>
                <c:pt idx="2">
                  <c:v>5.8536585365853666</c:v>
                </c:pt>
                <c:pt idx="3">
                  <c:v>4.7794117647058822</c:v>
                </c:pt>
                <c:pt idx="4">
                  <c:v>4.9315068493150687</c:v>
                </c:pt>
                <c:pt idx="5">
                  <c:v>3.4852546916890081</c:v>
                </c:pt>
              </c:numCache>
            </c:numRef>
          </c:val>
        </c:ser>
        <c:ser>
          <c:idx val="2"/>
          <c:order val="1"/>
          <c:tx>
            <c:strRef>
              <c:f>'C3 In-year outcomes over time'!$E$19</c:f>
              <c:strCache>
                <c:ptCount val="1"/>
                <c:pt idx="0">
                  <c:v>% Good</c:v>
                </c:pt>
              </c:strCache>
            </c:strRef>
          </c:tx>
          <c:spPr>
            <a:solidFill>
              <a:srgbClr val="4570B2"/>
            </a:solidFill>
            <a:ln w="12700">
              <a:solidFill>
                <a:schemeClr val="bg1"/>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 In-year outcomes over time'!$B$20:$B$25</c:f>
              <c:strCache>
                <c:ptCount val="6"/>
                <c:pt idx="0">
                  <c:v>1 September 2017 - 28 February 2018 (220) 
Full and short inspections</c:v>
                </c:pt>
                <c:pt idx="1">
                  <c:v>1 September 2016 - 31 August 2017 (393)
Full and short inspections</c:v>
                </c:pt>
                <c:pt idx="2">
                  <c:v>1 September 2015 - 31 August 2016 (410)
Full and short inspections</c:v>
                </c:pt>
                <c:pt idx="3">
                  <c:v>1 September 2014 - 31 August 2015  (272)
Full inspections only</c:v>
                </c:pt>
                <c:pt idx="4">
                  <c:v>1 September 2013 - 31 August 2014  (365)
Full inspections only</c:v>
                </c:pt>
                <c:pt idx="5">
                  <c:v>1 September 2012 - 31 August 2013 (373)
Full inspections only</c:v>
                </c:pt>
              </c:strCache>
            </c:strRef>
          </c:cat>
          <c:val>
            <c:numRef>
              <c:f>'C3 In-year outcomes over time'!$E$20:$E$25</c:f>
              <c:numCache>
                <c:formatCode>0</c:formatCode>
                <c:ptCount val="6"/>
                <c:pt idx="0">
                  <c:v>70</c:v>
                </c:pt>
                <c:pt idx="1">
                  <c:v>57.506361323155218</c:v>
                </c:pt>
                <c:pt idx="2">
                  <c:v>61.951219512195124</c:v>
                </c:pt>
                <c:pt idx="3">
                  <c:v>44.117647058823529</c:v>
                </c:pt>
                <c:pt idx="4">
                  <c:v>62.19178082191781</c:v>
                </c:pt>
                <c:pt idx="5">
                  <c:v>52.010723860589813</c:v>
                </c:pt>
              </c:numCache>
            </c:numRef>
          </c:val>
        </c:ser>
        <c:ser>
          <c:idx val="3"/>
          <c:order val="2"/>
          <c:tx>
            <c:strRef>
              <c:f>'C3 In-year outcomes over time'!$F$19</c:f>
              <c:strCache>
                <c:ptCount val="1"/>
                <c:pt idx="0">
                  <c:v>% Requires improvement / satisfactory²</c:v>
                </c:pt>
              </c:strCache>
            </c:strRef>
          </c:tx>
          <c:spPr>
            <a:solidFill>
              <a:srgbClr val="69A6DC"/>
            </a:solidFill>
            <a:ln w="12700">
              <a:solidFill>
                <a:schemeClr val="bg1"/>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'C3 In-year outcomes over time'!$B$20:$B$25</c:f>
              <c:strCache>
                <c:ptCount val="6"/>
                <c:pt idx="0">
                  <c:v>1 September 2017 - 28 February 2018 (220) 
Full and short inspections</c:v>
                </c:pt>
                <c:pt idx="1">
                  <c:v>1 September 2016 - 31 August 2017 (393)
Full and short inspections</c:v>
                </c:pt>
                <c:pt idx="2">
                  <c:v>1 September 2015 - 31 August 2016 (410)
Full and short inspections</c:v>
                </c:pt>
                <c:pt idx="3">
                  <c:v>1 September 2014 - 31 August 2015  (272)
Full inspections only</c:v>
                </c:pt>
                <c:pt idx="4">
                  <c:v>1 September 2013 - 31 August 2014  (365)
Full inspections only</c:v>
                </c:pt>
                <c:pt idx="5">
                  <c:v>1 September 2012 - 31 August 2013 (373)
Full inspections only</c:v>
                </c:pt>
              </c:strCache>
            </c:strRef>
          </c:cat>
          <c:val>
            <c:numRef>
              <c:f>'C3 In-year outcomes over time'!$F$20:$F$25</c:f>
              <c:numCache>
                <c:formatCode>0</c:formatCode>
                <c:ptCount val="6"/>
                <c:pt idx="0">
                  <c:v>20.909090909090907</c:v>
                </c:pt>
                <c:pt idx="1">
                  <c:v>29.262086513994912</c:v>
                </c:pt>
                <c:pt idx="2">
                  <c:v>23.902439024390244</c:v>
                </c:pt>
                <c:pt idx="3">
                  <c:v>38.970588235294116</c:v>
                </c:pt>
                <c:pt idx="4">
                  <c:v>27.397260273972602</c:v>
                </c:pt>
                <c:pt idx="5">
                  <c:v>35.924932975871315</c:v>
                </c:pt>
              </c:numCache>
            </c:numRef>
          </c:val>
        </c:ser>
        <c:ser>
          <c:idx val="4"/>
          <c:order val="3"/>
          <c:tx>
            <c:strRef>
              <c:f>'C3 In-year outcomes over time'!$G$19</c:f>
              <c:strCache>
                <c:ptCount val="1"/>
                <c:pt idx="0">
                  <c:v>% Inadequate</c:v>
                </c:pt>
              </c:strCache>
            </c:strRef>
          </c:tx>
          <c:spPr>
            <a:solidFill>
              <a:srgbClr val="9BCCF2"/>
            </a:solidFill>
            <a:ln w="12700">
              <a:solidFill>
                <a:schemeClr val="bg1"/>
              </a:solidFill>
              <a:prstDash val="solid"/>
            </a:ln>
          </c:spPr>
          <c:invertIfNegative val="0"/>
          <c:dLbls>
            <c:spPr>
              <a:noFill/>
              <a:ln>
                <a:noFill/>
              </a:ln>
              <a:effectLst/>
            </c:spPr>
            <c:txPr>
              <a:bodyPr/>
              <a:lstStyle/>
              <a:p>
                <a:pPr algn="ctr">
                  <a:defRPr lang="en-GB" sz="1000" b="1" i="0" u="none" strike="noStrike" kern="1200" baseline="0">
                    <a:solidFill>
                      <a:srgbClr val="2C2A5A"/>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'C3 In-year outcomes over time'!$B$20:$B$25</c:f>
              <c:strCache>
                <c:ptCount val="6"/>
                <c:pt idx="0">
                  <c:v>1 September 2017 - 28 February 2018 (220) 
Full and short inspections</c:v>
                </c:pt>
                <c:pt idx="1">
                  <c:v>1 September 2016 - 31 August 2017 (393)
Full and short inspections</c:v>
                </c:pt>
                <c:pt idx="2">
                  <c:v>1 September 2015 - 31 August 2016 (410)
Full and short inspections</c:v>
                </c:pt>
                <c:pt idx="3">
                  <c:v>1 September 2014 - 31 August 2015  (272)
Full inspections only</c:v>
                </c:pt>
                <c:pt idx="4">
                  <c:v>1 September 2013 - 31 August 2014  (365)
Full inspections only</c:v>
                </c:pt>
                <c:pt idx="5">
                  <c:v>1 September 2012 - 31 August 2013 (373)
Full inspections only</c:v>
                </c:pt>
              </c:strCache>
            </c:strRef>
          </c:cat>
          <c:val>
            <c:numRef>
              <c:f>'C3 In-year outcomes over time'!$G$20:$G$25</c:f>
              <c:numCache>
                <c:formatCode>0</c:formatCode>
                <c:ptCount val="6"/>
                <c:pt idx="0">
                  <c:v>5.9090909090909092</c:v>
                </c:pt>
                <c:pt idx="1">
                  <c:v>7.888040712468193</c:v>
                </c:pt>
                <c:pt idx="2">
                  <c:v>8.2926829268292686</c:v>
                </c:pt>
                <c:pt idx="3">
                  <c:v>12.132352941176471</c:v>
                </c:pt>
                <c:pt idx="4">
                  <c:v>5.4794520547945202</c:v>
                </c:pt>
                <c:pt idx="5">
                  <c:v>8.5790884718498663</c:v>
                </c:pt>
              </c:numCache>
            </c:numRef>
          </c:val>
        </c:ser>
        <c:dLbls>
          <c:showLegendKey val="0"/>
          <c:showVal val="0"/>
          <c:showCatName val="0"/>
          <c:showSerName val="0"/>
          <c:showPercent val="0"/>
          <c:showBubbleSize val="0"/>
        </c:dLbls>
        <c:gapWidth val="50"/>
        <c:overlap val="100"/>
        <c:axId val="414495952"/>
        <c:axId val="414496344"/>
      </c:barChart>
      <c:catAx>
        <c:axId val="41449595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ahoma"/>
                <a:ea typeface="Tahoma"/>
                <a:cs typeface="Tahoma"/>
              </a:defRPr>
            </a:pPr>
            <a:endParaRPr lang="en-US"/>
          </a:p>
        </c:txPr>
        <c:crossAx val="414496344"/>
        <c:crosses val="autoZero"/>
        <c:auto val="1"/>
        <c:lblAlgn val="ctr"/>
        <c:lblOffset val="100"/>
        <c:tickLblSkip val="1"/>
        <c:tickMarkSkip val="1"/>
        <c:noMultiLvlLbl val="0"/>
      </c:catAx>
      <c:valAx>
        <c:axId val="414496344"/>
        <c:scaling>
          <c:orientation val="minMax"/>
        </c:scaling>
        <c:delete val="1"/>
        <c:axPos val="t"/>
        <c:numFmt formatCode="0%" sourceLinked="1"/>
        <c:majorTickMark val="out"/>
        <c:minorTickMark val="none"/>
        <c:tickLblPos val="nextTo"/>
        <c:crossAx val="414495952"/>
        <c:crosses val="autoZero"/>
        <c:crossBetween val="between"/>
      </c:valAx>
      <c:spPr>
        <a:noFill/>
        <a:ln w="25400">
          <a:noFill/>
        </a:ln>
      </c:spPr>
    </c:plotArea>
    <c:legend>
      <c:legendPos val="b"/>
      <c:layout>
        <c:manualLayout>
          <c:xMode val="edge"/>
          <c:yMode val="edge"/>
          <c:x val="0.25619573107385329"/>
          <c:y val="0.87664397882468081"/>
          <c:w val="0.62066729986985081"/>
          <c:h val="6.9734807739196533E-2"/>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3869315515895754"/>
          <c:y val="5.5242225826388311E-2"/>
          <c:w val="0.55058027034014712"/>
          <c:h val="0.85125756918180506"/>
        </c:manualLayout>
      </c:layout>
      <c:barChart>
        <c:barDir val="bar"/>
        <c:grouping val="percentStacked"/>
        <c:varyColors val="0"/>
        <c:ser>
          <c:idx val="0"/>
          <c:order val="0"/>
          <c:tx>
            <c:strRef>
              <c:f>'C4 In-year grade 3 outcomes'!$D$16</c:f>
              <c:strCache>
                <c:ptCount val="1"/>
                <c:pt idx="0">
                  <c:v>% Improved</c:v>
                </c:pt>
              </c:strCache>
            </c:strRef>
          </c:tx>
          <c:spPr>
            <a:solidFill>
              <a:srgbClr val="8AB23E"/>
            </a:solidFill>
            <a:ln w="3175">
              <a:solidFill>
                <a:schemeClr val="bg1"/>
              </a:solidFill>
              <a:prstDash val="solid"/>
            </a:ln>
          </c:spPr>
          <c:invertIfNegative val="0"/>
          <c:dLbls>
            <c:dLbl>
              <c:idx val="18"/>
              <c:numFmt formatCode="0" sourceLinked="0"/>
              <c:spPr>
                <a:noFill/>
                <a:ln w="25400">
                  <a:noFill/>
                </a:ln>
              </c:spPr>
              <c:txPr>
                <a:bodyPr/>
                <a:lstStyle/>
                <a:p>
                  <a:pPr>
                    <a:defRPr sz="1000" b="1"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'C4 In-year grade 3 outcomes'!$B$17:$B$22</c:f>
              <c:strCache>
                <c:ptCount val="6"/>
                <c:pt idx="0">
                  <c:v>1 September 2017 - 28 February 2018 (60)</c:v>
                </c:pt>
                <c:pt idx="1">
                  <c:v>1 September 2016 - 31 August 2017 (85)</c:v>
                </c:pt>
                <c:pt idx="2">
                  <c:v>1 September 2015 - 31 August 2016 (80)</c:v>
                </c:pt>
                <c:pt idx="3">
                  <c:v>1 September 2014 - 31 August 2015 (96)</c:v>
                </c:pt>
                <c:pt idx="4">
                  <c:v>1 September 2013 - 31 August 2014 (188)</c:v>
                </c:pt>
                <c:pt idx="5">
                  <c:v>1 September 2012 - 31 August 2013 (215)</c:v>
                </c:pt>
              </c:strCache>
            </c:strRef>
          </c:cat>
          <c:val>
            <c:numRef>
              <c:f>'C4 In-year grade 3 outcomes'!$D$17:$D$22</c:f>
              <c:numCache>
                <c:formatCode>0</c:formatCode>
                <c:ptCount val="6"/>
                <c:pt idx="0">
                  <c:v>71.666666666666671</c:v>
                </c:pt>
                <c:pt idx="1">
                  <c:v>56.470588235294116</c:v>
                </c:pt>
                <c:pt idx="2">
                  <c:v>56.25</c:v>
                </c:pt>
                <c:pt idx="3">
                  <c:v>54.166666666666664</c:v>
                </c:pt>
                <c:pt idx="4">
                  <c:v>71.276595744680847</c:v>
                </c:pt>
                <c:pt idx="5">
                  <c:v>50.232558139534888</c:v>
                </c:pt>
              </c:numCache>
            </c:numRef>
          </c:val>
        </c:ser>
        <c:ser>
          <c:idx val="1"/>
          <c:order val="1"/>
          <c:tx>
            <c:strRef>
              <c:f>'C4 In-year grade 3 outcomes'!$E$16</c:f>
              <c:strCache>
                <c:ptCount val="1"/>
                <c:pt idx="0">
                  <c:v>% Same</c:v>
                </c:pt>
              </c:strCache>
            </c:strRef>
          </c:tx>
          <c:spPr>
            <a:solidFill>
              <a:srgbClr val="F9B44D"/>
            </a:solidFill>
            <a:ln w="3175">
              <a:solidFill>
                <a:schemeClr val="bg1"/>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'C4 In-year grade 3 outcomes'!$B$17:$B$22</c:f>
              <c:strCache>
                <c:ptCount val="6"/>
                <c:pt idx="0">
                  <c:v>1 September 2017 - 28 February 2018 (60)</c:v>
                </c:pt>
                <c:pt idx="1">
                  <c:v>1 September 2016 - 31 August 2017 (85)</c:v>
                </c:pt>
                <c:pt idx="2">
                  <c:v>1 September 2015 - 31 August 2016 (80)</c:v>
                </c:pt>
                <c:pt idx="3">
                  <c:v>1 September 2014 - 31 August 2015 (96)</c:v>
                </c:pt>
                <c:pt idx="4">
                  <c:v>1 September 2013 - 31 August 2014 (188)</c:v>
                </c:pt>
                <c:pt idx="5">
                  <c:v>1 September 2012 - 31 August 2013 (215)</c:v>
                </c:pt>
              </c:strCache>
            </c:strRef>
          </c:cat>
          <c:val>
            <c:numRef>
              <c:f>'C4 In-year grade 3 outcomes'!$E$17:$E$22</c:f>
              <c:numCache>
                <c:formatCode>0</c:formatCode>
                <c:ptCount val="6"/>
                <c:pt idx="0">
                  <c:v>20</c:v>
                </c:pt>
                <c:pt idx="1">
                  <c:v>31.764705882352938</c:v>
                </c:pt>
                <c:pt idx="2">
                  <c:v>27.500000000000004</c:v>
                </c:pt>
                <c:pt idx="3">
                  <c:v>35.416666666666671</c:v>
                </c:pt>
                <c:pt idx="4">
                  <c:v>24.468085106382979</c:v>
                </c:pt>
                <c:pt idx="5">
                  <c:v>40.465116279069768</c:v>
                </c:pt>
              </c:numCache>
            </c:numRef>
          </c:val>
        </c:ser>
        <c:ser>
          <c:idx val="2"/>
          <c:order val="2"/>
          <c:tx>
            <c:strRef>
              <c:f>'C4 In-year grade 3 outcomes'!$F$16</c:f>
              <c:strCache>
                <c:ptCount val="1"/>
                <c:pt idx="0">
                  <c:v>% Declined</c:v>
                </c:pt>
              </c:strCache>
            </c:strRef>
          </c:tx>
          <c:spPr>
            <a:solidFill>
              <a:srgbClr val="604A7B"/>
            </a:solidFill>
            <a:ln w="3175">
              <a:solidFill>
                <a:schemeClr val="bg1"/>
              </a:solidFill>
              <a:prstDash val="solid"/>
            </a:ln>
          </c:spPr>
          <c:invertIfNegative val="0"/>
          <c:dLbls>
            <c:dLbl>
              <c:idx val="14"/>
              <c:numFmt formatCode="0" sourceLinked="0"/>
              <c:spPr>
                <a:noFill/>
                <a:ln w="25400">
                  <a:noFill/>
                </a:ln>
              </c:spPr>
              <c:txPr>
                <a:bodyPr/>
                <a:lstStyle/>
                <a:p>
                  <a:pPr>
                    <a:defRPr sz="1000" b="1"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'C4 In-year grade 3 outcomes'!$B$17:$B$22</c:f>
              <c:strCache>
                <c:ptCount val="6"/>
                <c:pt idx="0">
                  <c:v>1 September 2017 - 28 February 2018 (60)</c:v>
                </c:pt>
                <c:pt idx="1">
                  <c:v>1 September 2016 - 31 August 2017 (85)</c:v>
                </c:pt>
                <c:pt idx="2">
                  <c:v>1 September 2015 - 31 August 2016 (80)</c:v>
                </c:pt>
                <c:pt idx="3">
                  <c:v>1 September 2014 - 31 August 2015 (96)</c:v>
                </c:pt>
                <c:pt idx="4">
                  <c:v>1 September 2013 - 31 August 2014 (188)</c:v>
                </c:pt>
                <c:pt idx="5">
                  <c:v>1 September 2012 - 31 August 2013 (215)</c:v>
                </c:pt>
              </c:strCache>
            </c:strRef>
          </c:cat>
          <c:val>
            <c:numRef>
              <c:f>'C4 In-year grade 3 outcomes'!$F$17:$F$22</c:f>
              <c:numCache>
                <c:formatCode>0</c:formatCode>
                <c:ptCount val="6"/>
                <c:pt idx="0">
                  <c:v>8.3333333333333321</c:v>
                </c:pt>
                <c:pt idx="1">
                  <c:v>11.76470588235294</c:v>
                </c:pt>
                <c:pt idx="2">
                  <c:v>16.25</c:v>
                </c:pt>
                <c:pt idx="3">
                  <c:v>10.416666666666668</c:v>
                </c:pt>
                <c:pt idx="4">
                  <c:v>4.2553191489361701</c:v>
                </c:pt>
                <c:pt idx="5">
                  <c:v>9.3023255813953494</c:v>
                </c:pt>
              </c:numCache>
            </c:numRef>
          </c:val>
        </c:ser>
        <c:dLbls>
          <c:showLegendKey val="0"/>
          <c:showVal val="0"/>
          <c:showCatName val="0"/>
          <c:showSerName val="0"/>
          <c:showPercent val="0"/>
          <c:showBubbleSize val="0"/>
        </c:dLbls>
        <c:gapWidth val="50"/>
        <c:overlap val="100"/>
        <c:axId val="414494384"/>
        <c:axId val="414498304"/>
      </c:barChart>
      <c:catAx>
        <c:axId val="41449438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ahoma"/>
                <a:ea typeface="Tahoma"/>
                <a:cs typeface="Tahoma"/>
              </a:defRPr>
            </a:pPr>
            <a:endParaRPr lang="en-US"/>
          </a:p>
        </c:txPr>
        <c:crossAx val="414498304"/>
        <c:crossesAt val="0"/>
        <c:auto val="1"/>
        <c:lblAlgn val="ctr"/>
        <c:lblOffset val="100"/>
        <c:tickLblSkip val="1"/>
        <c:tickMarkSkip val="1"/>
        <c:noMultiLvlLbl val="0"/>
      </c:catAx>
      <c:valAx>
        <c:axId val="414498304"/>
        <c:scaling>
          <c:orientation val="minMax"/>
          <c:max val="1"/>
          <c:min val="0"/>
        </c:scaling>
        <c:delete val="1"/>
        <c:axPos val="t"/>
        <c:numFmt formatCode="0%" sourceLinked="1"/>
        <c:majorTickMark val="out"/>
        <c:minorTickMark val="none"/>
        <c:tickLblPos val="nextTo"/>
        <c:crossAx val="414494384"/>
        <c:crosses val="autoZero"/>
        <c:crossBetween val="between"/>
        <c:majorUnit val="1"/>
        <c:minorUnit val="1"/>
      </c:valAx>
    </c:plotArea>
    <c:legend>
      <c:legendPos val="b"/>
      <c:layout>
        <c:manualLayout>
          <c:xMode val="edge"/>
          <c:yMode val="edge"/>
          <c:x val="0.33953530333205634"/>
          <c:y val="0.90337625119694698"/>
          <c:w val="0.57234474330801921"/>
          <c:h val="8.8616871098283978E-2"/>
        </c:manualLayout>
      </c:layout>
      <c:overlay val="0"/>
      <c:spPr>
        <a:solidFill>
          <a:srgbClr val="FFFFFF"/>
        </a:solidFill>
        <a:ln w="25400">
          <a:noFill/>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ysClr val="window" lastClr="FFFFFF"/>
    </a:solid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c:pageMargins b="1" l="0.75" r="0.75" t="1" header="0.5" footer="0.5"/>
    <c:pageSetup paperSize="9" orientation="landscape"/>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54244539589462"/>
          <c:y val="3.7393645186606955E-2"/>
          <c:w val="0.72621915772900147"/>
          <c:h val="0.84306438707509779"/>
        </c:manualLayout>
      </c:layout>
      <c:barChart>
        <c:barDir val="bar"/>
        <c:grouping val="percentStacked"/>
        <c:varyColors val="0"/>
        <c:ser>
          <c:idx val="0"/>
          <c:order val="0"/>
          <c:tx>
            <c:strRef>
              <c:f>'C5 Most recent outcomes'!$I$19</c:f>
              <c:strCache>
                <c:ptCount val="1"/>
                <c:pt idx="0">
                  <c:v>% Outstanding</c:v>
                </c:pt>
              </c:strCache>
            </c:strRef>
          </c:tx>
          <c:spPr>
            <a:solidFill>
              <a:srgbClr val="2C2A5A"/>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'C5 Most recent outcomes'!$B$20:$H$28</c:f>
              <c:strCache>
                <c:ptCount val="9"/>
                <c:pt idx="0">
                  <c:v>All further education and skills providers (982)</c:v>
                </c:pt>
                <c:pt idx="1">
                  <c:v>Colleges (225)</c:v>
                </c:pt>
                <c:pt idx="2">
                  <c:v>Independent specialist colleges (63)</c:v>
                </c:pt>
                <c:pt idx="3">
                  <c:v>Independent learning providers (381)</c:v>
                </c:pt>
                <c:pt idx="4">
                  <c:v>Community learning and skills providers (219)</c:v>
                </c:pt>
                <c:pt idx="5">
                  <c:v>16-19 academies (35)</c:v>
                </c:pt>
                <c:pt idx="6">
                  <c:v>Dance and drama colleges (18)</c:v>
                </c:pt>
                <c:pt idx="7">
                  <c:v>Higher education institutions (27)</c:v>
                </c:pt>
                <c:pt idx="8">
                  <c:v>National Careers Service contractors (14)</c:v>
                </c:pt>
              </c:strCache>
            </c:strRef>
          </c:cat>
          <c:val>
            <c:numRef>
              <c:f>'C5 Most recent outcomes'!$I$20:$I$28</c:f>
              <c:numCache>
                <c:formatCode>#,##0</c:formatCode>
                <c:ptCount val="9"/>
                <c:pt idx="0">
                  <c:v>15.173116089613034</c:v>
                </c:pt>
                <c:pt idx="1">
                  <c:v>19.555555555555557</c:v>
                </c:pt>
                <c:pt idx="2">
                  <c:v>7.9365079365079358</c:v>
                </c:pt>
                <c:pt idx="3">
                  <c:v>12.335958005249344</c:v>
                </c:pt>
                <c:pt idx="4">
                  <c:v>6.3926940639269407</c:v>
                </c:pt>
                <c:pt idx="5">
                  <c:v>42.857142857142854</c:v>
                </c:pt>
                <c:pt idx="6">
                  <c:v>77.777777777777786</c:v>
                </c:pt>
                <c:pt idx="7">
                  <c:v>29.629629629629626</c:v>
                </c:pt>
                <c:pt idx="8">
                  <c:v>14.285714285714285</c:v>
                </c:pt>
              </c:numCache>
            </c:numRef>
          </c:val>
        </c:ser>
        <c:ser>
          <c:idx val="1"/>
          <c:order val="1"/>
          <c:tx>
            <c:strRef>
              <c:f>'C5 Most recent outcomes'!$J$19</c:f>
              <c:strCache>
                <c:ptCount val="1"/>
                <c:pt idx="0">
                  <c:v>% Good</c:v>
                </c:pt>
              </c:strCache>
            </c:strRef>
          </c:tx>
          <c:spPr>
            <a:solidFill>
              <a:srgbClr val="4570B2"/>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'C5 Most recent outcomes'!$B$20:$H$28</c:f>
              <c:strCache>
                <c:ptCount val="9"/>
                <c:pt idx="0">
                  <c:v>All further education and skills providers (982)</c:v>
                </c:pt>
                <c:pt idx="1">
                  <c:v>Colleges (225)</c:v>
                </c:pt>
                <c:pt idx="2">
                  <c:v>Independent specialist colleges (63)</c:v>
                </c:pt>
                <c:pt idx="3">
                  <c:v>Independent learning providers (381)</c:v>
                </c:pt>
                <c:pt idx="4">
                  <c:v>Community learning and skills providers (219)</c:v>
                </c:pt>
                <c:pt idx="5">
                  <c:v>16-19 academies (35)</c:v>
                </c:pt>
                <c:pt idx="6">
                  <c:v>Dance and drama colleges (18)</c:v>
                </c:pt>
                <c:pt idx="7">
                  <c:v>Higher education institutions (27)</c:v>
                </c:pt>
                <c:pt idx="8">
                  <c:v>National Careers Service contractors (14)</c:v>
                </c:pt>
              </c:strCache>
            </c:strRef>
          </c:cat>
          <c:val>
            <c:numRef>
              <c:f>'C5 Most recent outcomes'!$J$20:$J$28</c:f>
              <c:numCache>
                <c:formatCode>#,##0</c:formatCode>
                <c:ptCount val="9"/>
                <c:pt idx="0">
                  <c:v>66.802443991853352</c:v>
                </c:pt>
                <c:pt idx="1">
                  <c:v>58.666666666666664</c:v>
                </c:pt>
                <c:pt idx="2">
                  <c:v>76.19047619047619</c:v>
                </c:pt>
                <c:pt idx="3">
                  <c:v>67.979002624671921</c:v>
                </c:pt>
                <c:pt idx="4">
                  <c:v>79.908675799086765</c:v>
                </c:pt>
                <c:pt idx="5">
                  <c:v>34.285714285714285</c:v>
                </c:pt>
                <c:pt idx="6">
                  <c:v>16.666666666666664</c:v>
                </c:pt>
                <c:pt idx="7">
                  <c:v>55.555555555555557</c:v>
                </c:pt>
                <c:pt idx="8">
                  <c:v>85.714285714285708</c:v>
                </c:pt>
              </c:numCache>
            </c:numRef>
          </c:val>
        </c:ser>
        <c:ser>
          <c:idx val="2"/>
          <c:order val="2"/>
          <c:tx>
            <c:strRef>
              <c:f>'C5 Most recent outcomes'!$K$19</c:f>
              <c:strCache>
                <c:ptCount val="1"/>
                <c:pt idx="0">
                  <c:v>% Requires improvement / satisfactory⁸</c:v>
                </c:pt>
              </c:strCache>
            </c:strRef>
          </c:tx>
          <c:spPr>
            <a:solidFill>
              <a:srgbClr val="69A6DC"/>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'C5 Most recent outcomes'!$B$20:$H$28</c:f>
              <c:strCache>
                <c:ptCount val="9"/>
                <c:pt idx="0">
                  <c:v>All further education and skills providers (982)</c:v>
                </c:pt>
                <c:pt idx="1">
                  <c:v>Colleges (225)</c:v>
                </c:pt>
                <c:pt idx="2">
                  <c:v>Independent specialist colleges (63)</c:v>
                </c:pt>
                <c:pt idx="3">
                  <c:v>Independent learning providers (381)</c:v>
                </c:pt>
                <c:pt idx="4">
                  <c:v>Community learning and skills providers (219)</c:v>
                </c:pt>
                <c:pt idx="5">
                  <c:v>16-19 academies (35)</c:v>
                </c:pt>
                <c:pt idx="6">
                  <c:v>Dance and drama colleges (18)</c:v>
                </c:pt>
                <c:pt idx="7">
                  <c:v>Higher education institutions (27)</c:v>
                </c:pt>
                <c:pt idx="8">
                  <c:v>National Careers Service contractors (14)</c:v>
                </c:pt>
              </c:strCache>
            </c:strRef>
          </c:cat>
          <c:val>
            <c:numRef>
              <c:f>'C5 Most recent outcomes'!$K$20:$K$28</c:f>
              <c:numCache>
                <c:formatCode>#,##0</c:formatCode>
                <c:ptCount val="9"/>
                <c:pt idx="0">
                  <c:v>16.4969450101833</c:v>
                </c:pt>
                <c:pt idx="1">
                  <c:v>20.444444444444446</c:v>
                </c:pt>
                <c:pt idx="2">
                  <c:v>15.873015873015872</c:v>
                </c:pt>
                <c:pt idx="3">
                  <c:v>17.322834645669293</c:v>
                </c:pt>
                <c:pt idx="4">
                  <c:v>12.328767123287671</c:v>
                </c:pt>
                <c:pt idx="5">
                  <c:v>22.857142857142858</c:v>
                </c:pt>
                <c:pt idx="6">
                  <c:v>5.5555555555555554</c:v>
                </c:pt>
                <c:pt idx="7">
                  <c:v>14.814814814814813</c:v>
                </c:pt>
                <c:pt idx="8">
                  <c:v>#N/A</c:v>
                </c:pt>
              </c:numCache>
            </c:numRef>
          </c:val>
        </c:ser>
        <c:ser>
          <c:idx val="3"/>
          <c:order val="3"/>
          <c:tx>
            <c:strRef>
              <c:f>'C5 Most recent outcomes'!$L$19</c:f>
              <c:strCache>
                <c:ptCount val="1"/>
                <c:pt idx="0">
                  <c:v>% Inadequate</c:v>
                </c:pt>
              </c:strCache>
            </c:strRef>
          </c:tx>
          <c:spPr>
            <a:solidFill>
              <a:srgbClr val="9BCCF2"/>
            </a:solidFill>
            <a:ln w="12700">
              <a:solidFill>
                <a:sysClr val="window" lastClr="FFFFFF"/>
              </a:solidFill>
              <a:prstDash val="solid"/>
            </a:ln>
          </c:spPr>
          <c:invertIfNegative val="0"/>
          <c:dLbls>
            <c:spPr>
              <a:noFill/>
              <a:ln>
                <a:noFill/>
              </a:ln>
              <a:effectLst/>
            </c:spPr>
            <c:txPr>
              <a:bodyPr/>
              <a:lstStyle/>
              <a:p>
                <a:pPr algn="ctr">
                  <a:defRPr lang="en-GB" sz="1000" b="1" i="0" u="none" strike="noStrike" kern="1200" baseline="0">
                    <a:solidFill>
                      <a:srgbClr val="2C2A5A"/>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'C5 Most recent outcomes'!$B$20:$H$28</c:f>
              <c:strCache>
                <c:ptCount val="9"/>
                <c:pt idx="0">
                  <c:v>All further education and skills providers (982)</c:v>
                </c:pt>
                <c:pt idx="1">
                  <c:v>Colleges (225)</c:v>
                </c:pt>
                <c:pt idx="2">
                  <c:v>Independent specialist colleges (63)</c:v>
                </c:pt>
                <c:pt idx="3">
                  <c:v>Independent learning providers (381)</c:v>
                </c:pt>
                <c:pt idx="4">
                  <c:v>Community learning and skills providers (219)</c:v>
                </c:pt>
                <c:pt idx="5">
                  <c:v>16-19 academies (35)</c:v>
                </c:pt>
                <c:pt idx="6">
                  <c:v>Dance and drama colleges (18)</c:v>
                </c:pt>
                <c:pt idx="7">
                  <c:v>Higher education institutions (27)</c:v>
                </c:pt>
                <c:pt idx="8">
                  <c:v>National Careers Service contractors (14)</c:v>
                </c:pt>
              </c:strCache>
            </c:strRef>
          </c:cat>
          <c:val>
            <c:numRef>
              <c:f>'C5 Most recent outcomes'!$L$20:$L$28</c:f>
              <c:numCache>
                <c:formatCode>#,##0</c:formatCode>
                <c:ptCount val="9"/>
                <c:pt idx="0">
                  <c:v>1.5274949083503055</c:v>
                </c:pt>
                <c:pt idx="1">
                  <c:v>1.3333333333333335</c:v>
                </c:pt>
                <c:pt idx="2">
                  <c:v>#N/A</c:v>
                </c:pt>
                <c:pt idx="3">
                  <c:v>2.3622047244094486</c:v>
                </c:pt>
                <c:pt idx="4">
                  <c:v>1.3698630136986301</c:v>
                </c:pt>
                <c:pt idx="5">
                  <c:v>#N/A</c:v>
                </c:pt>
                <c:pt idx="6">
                  <c:v>#N/A</c:v>
                </c:pt>
                <c:pt idx="7">
                  <c:v>#N/A</c:v>
                </c:pt>
                <c:pt idx="8">
                  <c:v>#N/A</c:v>
                </c:pt>
              </c:numCache>
            </c:numRef>
          </c:val>
        </c:ser>
        <c:dLbls>
          <c:showLegendKey val="0"/>
          <c:showVal val="0"/>
          <c:showCatName val="0"/>
          <c:showSerName val="0"/>
          <c:showPercent val="0"/>
          <c:showBubbleSize val="0"/>
        </c:dLbls>
        <c:gapWidth val="50"/>
        <c:overlap val="100"/>
        <c:axId val="414499088"/>
        <c:axId val="9678712"/>
      </c:barChart>
      <c:catAx>
        <c:axId val="41449908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ahoma"/>
                <a:ea typeface="Tahoma"/>
                <a:cs typeface="Tahoma"/>
              </a:defRPr>
            </a:pPr>
            <a:endParaRPr lang="en-US"/>
          </a:p>
        </c:txPr>
        <c:crossAx val="9678712"/>
        <c:crosses val="autoZero"/>
        <c:auto val="1"/>
        <c:lblAlgn val="ctr"/>
        <c:lblOffset val="100"/>
        <c:tickLblSkip val="1"/>
        <c:tickMarkSkip val="1"/>
        <c:noMultiLvlLbl val="0"/>
      </c:catAx>
      <c:valAx>
        <c:axId val="9678712"/>
        <c:scaling>
          <c:orientation val="minMax"/>
        </c:scaling>
        <c:delete val="1"/>
        <c:axPos val="t"/>
        <c:numFmt formatCode="0%" sourceLinked="1"/>
        <c:majorTickMark val="out"/>
        <c:minorTickMark val="none"/>
        <c:tickLblPos val="nextTo"/>
        <c:crossAx val="414499088"/>
        <c:crosses val="autoZero"/>
        <c:crossBetween val="between"/>
      </c:valAx>
      <c:spPr>
        <a:noFill/>
        <a:ln w="25400">
          <a:noFill/>
        </a:ln>
      </c:spPr>
    </c:plotArea>
    <c:legend>
      <c:legendPos val="b"/>
      <c:layout>
        <c:manualLayout>
          <c:xMode val="edge"/>
          <c:yMode val="edge"/>
          <c:x val="0.23809979772443954"/>
          <c:y val="0.89331124410941265"/>
          <c:w val="0.73853137009867365"/>
          <c:h val="8.4506936632920859E-2"/>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0"/>
          <c:showCatName val="0"/>
          <c:showSerName val="0"/>
          <c:showPercent val="0"/>
          <c:showBubbleSize val="0"/>
        </c:dLbls>
        <c:gapWidth val="50"/>
        <c:overlap val="100"/>
        <c:axId val="413224952"/>
        <c:axId val="413225736"/>
      </c:barChart>
      <c:catAx>
        <c:axId val="41322495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413225736"/>
        <c:crosses val="autoZero"/>
        <c:auto val="1"/>
        <c:lblAlgn val="ctr"/>
        <c:lblOffset val="100"/>
        <c:tickLblSkip val="1"/>
        <c:tickMarkSkip val="1"/>
        <c:noMultiLvlLbl val="0"/>
      </c:catAx>
      <c:valAx>
        <c:axId val="413225736"/>
        <c:scaling>
          <c:orientation val="minMax"/>
        </c:scaling>
        <c:delete val="1"/>
        <c:axPos val="t"/>
        <c:numFmt formatCode="0%" sourceLinked="1"/>
        <c:majorTickMark val="out"/>
        <c:minorTickMark val="none"/>
        <c:tickLblPos val="nextTo"/>
        <c:crossAx val="413224952"/>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8AB23E"/>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1"/>
          <c:order val="1"/>
          <c:spPr>
            <a:solidFill>
              <a:srgbClr val="9B5BA5"/>
            </a:solidFill>
            <a:ln w="12700">
              <a:solidFill>
                <a:srgbClr val="FFFFFF"/>
              </a:solidFill>
              <a:prstDash val="solid"/>
            </a:ln>
          </c:spPr>
          <c:invertIfNegative val="0"/>
          <c:val>
            <c:numLit>
              <c:formatCode>General</c:formatCode>
              <c:ptCount val="1"/>
              <c:pt idx="0">
                <c:v>0</c:v>
              </c:pt>
            </c:numLit>
          </c:val>
        </c:ser>
        <c:ser>
          <c:idx val="2"/>
          <c:order val="2"/>
          <c:spPr>
            <a:solidFill>
              <a:srgbClr val="F9B44D"/>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ser>
          <c:idx val="3"/>
          <c:order val="3"/>
          <c:spPr>
            <a:solidFill>
              <a:srgbClr val="D13D6A"/>
            </a:solidFill>
            <a:ln w="12700">
              <a:solidFill>
                <a:srgbClr val="FFFFFF"/>
              </a:solidFill>
              <a:prstDash val="solid"/>
            </a:ln>
          </c:spPr>
          <c:invertIfNegative val="0"/>
          <c:dLbls>
            <c:spPr>
              <a:noFill/>
              <a:ln w="25400">
                <a:noFill/>
              </a:ln>
            </c:spPr>
            <c:txPr>
              <a:bodyPr/>
              <a:lstStyle/>
              <a:p>
                <a:pPr>
                  <a:defRPr sz="2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er>
        <c:dLbls>
          <c:showLegendKey val="0"/>
          <c:showVal val="0"/>
          <c:showCatName val="0"/>
          <c:showSerName val="0"/>
          <c:showPercent val="0"/>
          <c:showBubbleSize val="0"/>
        </c:dLbls>
        <c:gapWidth val="50"/>
        <c:overlap val="100"/>
        <c:axId val="413226128"/>
        <c:axId val="413221032"/>
      </c:barChart>
      <c:catAx>
        <c:axId val="41322612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ahoma"/>
                <a:ea typeface="Tahoma"/>
                <a:cs typeface="Tahoma"/>
              </a:defRPr>
            </a:pPr>
            <a:endParaRPr lang="en-US"/>
          </a:p>
        </c:txPr>
        <c:crossAx val="413221032"/>
        <c:crosses val="autoZero"/>
        <c:auto val="1"/>
        <c:lblAlgn val="ctr"/>
        <c:lblOffset val="100"/>
        <c:tickLblSkip val="1"/>
        <c:tickMarkSkip val="1"/>
        <c:noMultiLvlLbl val="0"/>
      </c:catAx>
      <c:valAx>
        <c:axId val="413221032"/>
        <c:scaling>
          <c:orientation val="minMax"/>
        </c:scaling>
        <c:delete val="1"/>
        <c:axPos val="t"/>
        <c:numFmt formatCode="0%" sourceLinked="1"/>
        <c:majorTickMark val="out"/>
        <c:minorTickMark val="none"/>
        <c:tickLblPos val="nextTo"/>
        <c:crossAx val="413226128"/>
        <c:crosses val="autoZero"/>
        <c:crossBetween val="between"/>
      </c:valAx>
      <c:spPr>
        <a:noFill/>
        <a:ln w="25400">
          <a:noFill/>
        </a:ln>
      </c:spPr>
    </c:plotArea>
    <c:legend>
      <c:legendPos val="r"/>
      <c:overlay val="0"/>
      <c:spPr>
        <a:solidFill>
          <a:srgbClr val="FFFFFF"/>
        </a:solidFill>
        <a:ln w="3175">
          <a:solidFill>
            <a:srgbClr val="FFFFFF"/>
          </a:solidFill>
          <a:prstDash val="solid"/>
        </a:ln>
      </c:spPr>
      <c:txPr>
        <a:bodyPr/>
        <a:lstStyle/>
        <a:p>
          <a:pPr>
            <a:defRPr sz="11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98171487830335"/>
          <c:y val="6.0213951001838378E-2"/>
          <c:w val="0.68889922196573272"/>
          <c:h val="0.81818181818181823"/>
        </c:manualLayout>
      </c:layout>
      <c:barChart>
        <c:barDir val="bar"/>
        <c:grouping val="percentStacked"/>
        <c:varyColors val="0"/>
        <c:ser>
          <c:idx val="0"/>
          <c:order val="0"/>
          <c:tx>
            <c:strRef>
              <c:f>'C6 Most recent over time'!$C$15</c:f>
              <c:strCache>
                <c:ptCount val="1"/>
                <c:pt idx="0">
                  <c:v>% Outstanding</c:v>
                </c:pt>
              </c:strCache>
            </c:strRef>
          </c:tx>
          <c:spPr>
            <a:solidFill>
              <a:srgbClr val="2C2A5A"/>
            </a:solidFill>
            <a:ln w="12700">
              <a:solidFill>
                <a:sysClr val="window" lastClr="FFFFFF"/>
              </a:solidFill>
              <a:prstDash val="solid"/>
            </a:ln>
          </c:spPr>
          <c:invertIfNegative val="0"/>
          <c:dLbls>
            <c:dLbl>
              <c:idx val="5"/>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3175">
                <a:noFill/>
                <a:prstDash val="solid"/>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'C6 Most recent over time'!$B$16:$B$21</c:f>
              <c:strCache>
                <c:ptCount val="6"/>
                <c:pt idx="0">
                  <c:v>28 February 2018 (982)</c:v>
                </c:pt>
                <c:pt idx="1">
                  <c:v>31 August 2017 (1,023)</c:v>
                </c:pt>
                <c:pt idx="2">
                  <c:v>31 August 2016 (1,056)</c:v>
                </c:pt>
                <c:pt idx="3">
                  <c:v>31 August 2015 (1,043)</c:v>
                </c:pt>
                <c:pt idx="4">
                  <c:v>31 August 2014 (1,061)</c:v>
                </c:pt>
                <c:pt idx="5">
                  <c:v>31 August 2013 (1,082)</c:v>
                </c:pt>
              </c:strCache>
            </c:strRef>
          </c:cat>
          <c:val>
            <c:numRef>
              <c:f>'C6 Most recent over time'!$C$16:$C$21</c:f>
              <c:numCache>
                <c:formatCode>0</c:formatCode>
                <c:ptCount val="6"/>
                <c:pt idx="0">
                  <c:v>15.173116089613034</c:v>
                </c:pt>
                <c:pt idx="1">
                  <c:v>15.151515151515152</c:v>
                </c:pt>
                <c:pt idx="2">
                  <c:v>14.678030303030305</c:v>
                </c:pt>
                <c:pt idx="3">
                  <c:v>13.518696069031638</c:v>
                </c:pt>
                <c:pt idx="4">
                  <c:v>13.666352497643732</c:v>
                </c:pt>
                <c:pt idx="5">
                  <c:v>13.955637707948243</c:v>
                </c:pt>
              </c:numCache>
            </c:numRef>
          </c:val>
        </c:ser>
        <c:ser>
          <c:idx val="1"/>
          <c:order val="1"/>
          <c:tx>
            <c:strRef>
              <c:f>'C6 Most recent over time'!$D$15</c:f>
              <c:strCache>
                <c:ptCount val="1"/>
                <c:pt idx="0">
                  <c:v>% Good</c:v>
                </c:pt>
              </c:strCache>
            </c:strRef>
          </c:tx>
          <c:spPr>
            <a:solidFill>
              <a:srgbClr val="4570B2"/>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'C6 Most recent over time'!$B$16:$B$21</c:f>
              <c:strCache>
                <c:ptCount val="6"/>
                <c:pt idx="0">
                  <c:v>28 February 2018 (982)</c:v>
                </c:pt>
                <c:pt idx="1">
                  <c:v>31 August 2017 (1,023)</c:v>
                </c:pt>
                <c:pt idx="2">
                  <c:v>31 August 2016 (1,056)</c:v>
                </c:pt>
                <c:pt idx="3">
                  <c:v>31 August 2015 (1,043)</c:v>
                </c:pt>
                <c:pt idx="4">
                  <c:v>31 August 2014 (1,061)</c:v>
                </c:pt>
                <c:pt idx="5">
                  <c:v>31 August 2013 (1,082)</c:v>
                </c:pt>
              </c:strCache>
            </c:strRef>
          </c:cat>
          <c:val>
            <c:numRef>
              <c:f>'C6 Most recent over time'!$D$16:$D$21</c:f>
              <c:numCache>
                <c:formatCode>0</c:formatCode>
                <c:ptCount val="6"/>
                <c:pt idx="0">
                  <c:v>66.802443991853352</c:v>
                </c:pt>
                <c:pt idx="1">
                  <c:v>64.320625610948184</c:v>
                </c:pt>
                <c:pt idx="2">
                  <c:v>66.193181818181827</c:v>
                </c:pt>
                <c:pt idx="3">
                  <c:v>69.127516778523486</c:v>
                </c:pt>
                <c:pt idx="4">
                  <c:v>67.672007540056555</c:v>
                </c:pt>
                <c:pt idx="5">
                  <c:v>57.578558225508317</c:v>
                </c:pt>
              </c:numCache>
            </c:numRef>
          </c:val>
        </c:ser>
        <c:ser>
          <c:idx val="2"/>
          <c:order val="2"/>
          <c:tx>
            <c:strRef>
              <c:f>'C6 Most recent over time'!$E$15</c:f>
              <c:strCache>
                <c:ptCount val="1"/>
                <c:pt idx="0">
                  <c:v>% Requires improvement / satisfactory²</c:v>
                </c:pt>
              </c:strCache>
            </c:strRef>
          </c:tx>
          <c:spPr>
            <a:solidFill>
              <a:srgbClr val="69A6DC"/>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'C6 Most recent over time'!$B$16:$B$21</c:f>
              <c:strCache>
                <c:ptCount val="6"/>
                <c:pt idx="0">
                  <c:v>28 February 2018 (982)</c:v>
                </c:pt>
                <c:pt idx="1">
                  <c:v>31 August 2017 (1,023)</c:v>
                </c:pt>
                <c:pt idx="2">
                  <c:v>31 August 2016 (1,056)</c:v>
                </c:pt>
                <c:pt idx="3">
                  <c:v>31 August 2015 (1,043)</c:v>
                </c:pt>
                <c:pt idx="4">
                  <c:v>31 August 2014 (1,061)</c:v>
                </c:pt>
                <c:pt idx="5">
                  <c:v>31 August 2013 (1,082)</c:v>
                </c:pt>
              </c:strCache>
            </c:strRef>
          </c:cat>
          <c:val>
            <c:numRef>
              <c:f>'C6 Most recent over time'!$E$16:$E$21</c:f>
              <c:numCache>
                <c:formatCode>0</c:formatCode>
                <c:ptCount val="6"/>
                <c:pt idx="0">
                  <c:v>16.4969450101833</c:v>
                </c:pt>
                <c:pt idx="1">
                  <c:v>18.084066471163247</c:v>
                </c:pt>
                <c:pt idx="2">
                  <c:v>16.382575757575758</c:v>
                </c:pt>
                <c:pt idx="3">
                  <c:v>15.436241610738255</c:v>
                </c:pt>
                <c:pt idx="4">
                  <c:v>16.211121583411874</c:v>
                </c:pt>
                <c:pt idx="5">
                  <c:v>24.953789279112755</c:v>
                </c:pt>
              </c:numCache>
            </c:numRef>
          </c:val>
        </c:ser>
        <c:ser>
          <c:idx val="3"/>
          <c:order val="3"/>
          <c:tx>
            <c:strRef>
              <c:f>'C6 Most recent over time'!$F$15</c:f>
              <c:strCache>
                <c:ptCount val="1"/>
                <c:pt idx="0">
                  <c:v>% Inadequate</c:v>
                </c:pt>
              </c:strCache>
            </c:strRef>
          </c:tx>
          <c:spPr>
            <a:solidFill>
              <a:srgbClr val="9BCCF2"/>
            </a:solidFill>
            <a:ln w="12700">
              <a:solidFill>
                <a:sysClr val="window" lastClr="FFFFFF"/>
              </a:solidFill>
              <a:prstDash val="solid"/>
            </a:ln>
          </c:spPr>
          <c:invertIfNegative val="0"/>
          <c:dLbls>
            <c:numFmt formatCode="0" sourceLinked="0"/>
            <c:spPr>
              <a:noFill/>
              <a:ln w="25400">
                <a:noFill/>
              </a:ln>
            </c:spPr>
            <c:txPr>
              <a:bodyPr/>
              <a:lstStyle/>
              <a:p>
                <a:pPr>
                  <a:defRPr sz="1000" b="1" i="0" u="none" strike="noStrike" baseline="0">
                    <a:solidFill>
                      <a:srgbClr val="2C2A5A"/>
                    </a:solidFill>
                    <a:latin typeface="Tahoma"/>
                    <a:ea typeface="Tahoma"/>
                    <a:cs typeface="Tahoma"/>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'C6 Most recent over time'!$B$16:$B$21</c:f>
              <c:strCache>
                <c:ptCount val="6"/>
                <c:pt idx="0">
                  <c:v>28 February 2018 (982)</c:v>
                </c:pt>
                <c:pt idx="1">
                  <c:v>31 August 2017 (1,023)</c:v>
                </c:pt>
                <c:pt idx="2">
                  <c:v>31 August 2016 (1,056)</c:v>
                </c:pt>
                <c:pt idx="3">
                  <c:v>31 August 2015 (1,043)</c:v>
                </c:pt>
                <c:pt idx="4">
                  <c:v>31 August 2014 (1,061)</c:v>
                </c:pt>
                <c:pt idx="5">
                  <c:v>31 August 2013 (1,082)</c:v>
                </c:pt>
              </c:strCache>
            </c:strRef>
          </c:cat>
          <c:val>
            <c:numRef>
              <c:f>'C6 Most recent over time'!$F$16:$F$21</c:f>
              <c:numCache>
                <c:formatCode>0</c:formatCode>
                <c:ptCount val="6"/>
                <c:pt idx="0">
                  <c:v>1.5274949083503055</c:v>
                </c:pt>
                <c:pt idx="1">
                  <c:v>2.4437927663734116</c:v>
                </c:pt>
                <c:pt idx="2">
                  <c:v>2.7462121212121211</c:v>
                </c:pt>
                <c:pt idx="3">
                  <c:v>1.9175455417066156</c:v>
                </c:pt>
                <c:pt idx="4">
                  <c:v>2.4505183788878417</c:v>
                </c:pt>
                <c:pt idx="5">
                  <c:v>3.512014787430684</c:v>
                </c:pt>
              </c:numCache>
            </c:numRef>
          </c:val>
        </c:ser>
        <c:dLbls>
          <c:showLegendKey val="0"/>
          <c:showVal val="0"/>
          <c:showCatName val="0"/>
          <c:showSerName val="0"/>
          <c:showPercent val="0"/>
          <c:showBubbleSize val="0"/>
        </c:dLbls>
        <c:gapWidth val="50"/>
        <c:overlap val="100"/>
        <c:axId val="413220640"/>
        <c:axId val="413222208"/>
      </c:barChart>
      <c:catAx>
        <c:axId val="41322064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ahoma"/>
                <a:ea typeface="Tahoma"/>
                <a:cs typeface="Tahoma"/>
              </a:defRPr>
            </a:pPr>
            <a:endParaRPr lang="en-US"/>
          </a:p>
        </c:txPr>
        <c:crossAx val="413222208"/>
        <c:crosses val="autoZero"/>
        <c:auto val="1"/>
        <c:lblAlgn val="ctr"/>
        <c:lblOffset val="100"/>
        <c:tickLblSkip val="1"/>
        <c:tickMarkSkip val="1"/>
        <c:noMultiLvlLbl val="0"/>
      </c:catAx>
      <c:valAx>
        <c:axId val="413222208"/>
        <c:scaling>
          <c:orientation val="minMax"/>
        </c:scaling>
        <c:delete val="1"/>
        <c:axPos val="t"/>
        <c:numFmt formatCode="0%" sourceLinked="1"/>
        <c:majorTickMark val="out"/>
        <c:minorTickMark val="none"/>
        <c:tickLblPos val="nextTo"/>
        <c:crossAx val="413220640"/>
        <c:crosses val="autoZero"/>
        <c:crossBetween val="between"/>
      </c:valAx>
      <c:spPr>
        <a:noFill/>
        <a:ln w="25400">
          <a:noFill/>
        </a:ln>
      </c:spPr>
    </c:plotArea>
    <c:legend>
      <c:legendPos val="b"/>
      <c:layout>
        <c:manualLayout>
          <c:xMode val="edge"/>
          <c:yMode val="edge"/>
          <c:x val="0.21865783050789928"/>
          <c:y val="0.89431786566741533"/>
          <c:w val="0.66311772303503502"/>
          <c:h val="8.4805467692606773E-2"/>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2</xdr:row>
      <xdr:rowOff>9525</xdr:rowOff>
    </xdr:from>
    <xdr:to>
      <xdr:col>6</xdr:col>
      <xdr:colOff>0</xdr:colOff>
      <xdr:row>4</xdr:row>
      <xdr:rowOff>0</xdr:rowOff>
    </xdr:to>
    <xdr:sp macro="" textlink="">
      <xdr:nvSpPr>
        <xdr:cNvPr id="2" name="Text Box 2"/>
        <xdr:cNvSpPr txBox="1">
          <a:spLocks noChangeArrowheads="1"/>
        </xdr:cNvSpPr>
      </xdr:nvSpPr>
      <xdr:spPr bwMode="auto">
        <a:xfrm>
          <a:off x="417195" y="344805"/>
          <a:ext cx="2310765" cy="32575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700"/>
            </a:lnSpc>
            <a:defRPr sz="1000"/>
          </a:pPr>
          <a:r>
            <a:rPr lang="en-GB" sz="16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Official statistics</a:t>
          </a:r>
        </a:p>
        <a:p>
          <a:pPr algn="l" rtl="0">
            <a:lnSpc>
              <a:spcPts val="1500"/>
            </a:lnSpc>
            <a:defRPr sz="1000"/>
          </a:pPr>
          <a:endParaRPr lang="en-GB" sz="1600" b="0" i="0" u="none" strike="noStrike" baseline="0">
            <a:solidFill>
              <a:srgbClr val="000000"/>
            </a:solidFill>
            <a:latin typeface="Times New Roman"/>
            <a:cs typeface="Times New Roman"/>
          </a:endParaRPr>
        </a:p>
      </xdr:txBody>
    </xdr:sp>
    <xdr:clientData/>
  </xdr:twoCellAnchor>
  <xdr:twoCellAnchor editAs="oneCell">
    <xdr:from>
      <xdr:col>14</xdr:col>
      <xdr:colOff>152400</xdr:colOff>
      <xdr:row>1</xdr:row>
      <xdr:rowOff>28575</xdr:rowOff>
    </xdr:from>
    <xdr:to>
      <xdr:col>16</xdr:col>
      <xdr:colOff>441960</xdr:colOff>
      <xdr:row>6</xdr:row>
      <xdr:rowOff>121920</xdr:rowOff>
    </xdr:to>
    <xdr:pic>
      <xdr:nvPicPr>
        <xdr:cNvPr id="3"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0380" y="196215"/>
          <a:ext cx="1097280" cy="931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0.0755</cdr:x>
      <cdr:y>0.46937</cdr:y>
    </cdr:from>
    <cdr:to>
      <cdr:x>0.90205</cdr:x>
      <cdr:y>0.46955</cdr:y>
    </cdr:to>
    <cdr:sp macro="" textlink="">
      <cdr:nvSpPr>
        <cdr:cNvPr id="7" name="Line 3"/>
        <cdr:cNvSpPr>
          <a:spLocks xmlns:a="http://schemas.openxmlformats.org/drawingml/2006/main" noChangeShapeType="1"/>
        </cdr:cNvSpPr>
      </cdr:nvSpPr>
      <cdr:spPr bwMode="auto">
        <a:xfrm xmlns:a="http://schemas.openxmlformats.org/drawingml/2006/main" flipV="1">
          <a:off x="693968" y="1892902"/>
          <a:ext cx="7597339" cy="72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0.89451</cdr:x>
      <cdr:y>0.38114</cdr:y>
    </cdr:from>
    <cdr:to>
      <cdr:x>1</cdr:x>
      <cdr:y>0.55875</cdr:y>
    </cdr:to>
    <cdr:sp macro="" textlink="">
      <cdr:nvSpPr>
        <cdr:cNvPr id="8" name="Text Box 1"/>
        <cdr:cNvSpPr txBox="1">
          <a:spLocks xmlns:a="http://schemas.openxmlformats.org/drawingml/2006/main" noChangeArrowheads="1"/>
        </cdr:cNvSpPr>
      </cdr:nvSpPr>
      <cdr:spPr bwMode="auto">
        <a:xfrm xmlns:a="http://schemas.openxmlformats.org/drawingml/2006/main">
          <a:off x="8222002" y="1537080"/>
          <a:ext cx="969624" cy="7162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Data not comparable to previous years.</a:t>
          </a:r>
        </a:p>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 </a:t>
          </a:r>
          <a:r>
            <a:rPr lang="en-GB" sz="800" b="0" i="0" u="none" strike="noStrike" baseline="30000">
              <a:solidFill>
                <a:srgbClr val="000000"/>
              </a:solidFill>
              <a:latin typeface="Tahoma"/>
              <a:ea typeface="Tahoma"/>
              <a:cs typeface="Tahoma"/>
            </a:rPr>
            <a:t>3 4 5</a:t>
          </a:r>
          <a:endParaRPr lang="en-GB" sz="800" b="0" i="0" u="none" strike="noStrike" baseline="0">
            <a:solidFill>
              <a:srgbClr val="000000"/>
            </a:solidFill>
            <a:latin typeface="Tahoma"/>
            <a:ea typeface="Tahoma"/>
            <a:cs typeface="Tahoma"/>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190500</xdr:colOff>
      <xdr:row>10</xdr:row>
      <xdr:rowOff>58420</xdr:rowOff>
    </xdr:from>
    <xdr:to>
      <xdr:col>7</xdr:col>
      <xdr:colOff>1016000</xdr:colOff>
      <xdr:row>26</xdr:row>
      <xdr:rowOff>22860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167640</xdr:colOff>
      <xdr:row>22</xdr:row>
      <xdr:rowOff>0</xdr:rowOff>
    </xdr:from>
    <xdr:to>
      <xdr:col>9</xdr:col>
      <xdr:colOff>370417</xdr:colOff>
      <xdr:row>43</xdr:row>
      <xdr:rowOff>2101</xdr:rowOff>
    </xdr:to>
    <xdr:graphicFrame macro="">
      <xdr:nvGraphicFramePr>
        <xdr:cNvPr id="2" name="Chart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138643</xdr:colOff>
      <xdr:row>17</xdr:row>
      <xdr:rowOff>139887</xdr:rowOff>
    </xdr:from>
    <xdr:to>
      <xdr:col>8</xdr:col>
      <xdr:colOff>953559</xdr:colOff>
      <xdr:row>39</xdr:row>
      <xdr:rowOff>105037</xdr:rowOff>
    </xdr:to>
    <xdr:graphicFrame macro="">
      <xdr:nvGraphicFramePr>
        <xdr:cNvPr id="2" name="Chart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2</xdr:row>
      <xdr:rowOff>0</xdr:rowOff>
    </xdr:from>
    <xdr:to>
      <xdr:col>9</xdr:col>
      <xdr:colOff>0</xdr:colOff>
      <xdr:row>2</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16</xdr:row>
      <xdr:rowOff>143350</xdr:rowOff>
    </xdr:from>
    <xdr:to>
      <xdr:col>10</xdr:col>
      <xdr:colOff>695113</xdr:colOff>
      <xdr:row>38</xdr:row>
      <xdr:rowOff>109060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0.88489</cdr:x>
      <cdr:y>0.4096</cdr:y>
    </cdr:from>
    <cdr:to>
      <cdr:x>0.97354</cdr:x>
      <cdr:y>0.52223</cdr:y>
    </cdr:to>
    <cdr:sp macro="" textlink="">
      <cdr:nvSpPr>
        <cdr:cNvPr id="7" name="Text Box 1"/>
        <cdr:cNvSpPr txBox="1">
          <a:spLocks xmlns:a="http://schemas.openxmlformats.org/drawingml/2006/main" noChangeArrowheads="1"/>
        </cdr:cNvSpPr>
      </cdr:nvSpPr>
      <cdr:spPr bwMode="auto">
        <a:xfrm xmlns:a="http://schemas.openxmlformats.org/drawingml/2006/main">
          <a:off x="9239233" y="1496608"/>
          <a:ext cx="925603" cy="4115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900"/>
            </a:lnSpc>
            <a:defRPr sz="1000"/>
          </a:pPr>
          <a:r>
            <a:rPr lang="en-GB" sz="800" b="0" i="0" u="none" strike="noStrike" baseline="0">
              <a:solidFill>
                <a:srgbClr val="000000"/>
              </a:solidFill>
              <a:latin typeface="Tahoma"/>
              <a:ea typeface="Tahoma"/>
              <a:cs typeface="Tahoma"/>
            </a:rPr>
            <a:t>Introduction of new framework</a:t>
          </a:r>
        </a:p>
      </cdr:txBody>
    </cdr:sp>
  </cdr:relSizeAnchor>
  <cdr:relSizeAnchor xmlns:cdr="http://schemas.openxmlformats.org/drawingml/2006/chartDrawing">
    <cdr:from>
      <cdr:x>0.03028</cdr:x>
      <cdr:y>0.46283</cdr:y>
    </cdr:from>
    <cdr:to>
      <cdr:x>0.88992</cdr:x>
      <cdr:y>0.46296</cdr:y>
    </cdr:to>
    <cdr:sp macro="" textlink="">
      <cdr:nvSpPr>
        <cdr:cNvPr id="8" name="Line 3"/>
        <cdr:cNvSpPr>
          <a:spLocks xmlns:a="http://schemas.openxmlformats.org/drawingml/2006/main" noChangeShapeType="1"/>
        </cdr:cNvSpPr>
      </cdr:nvSpPr>
      <cdr:spPr bwMode="auto">
        <a:xfrm xmlns:a="http://schemas.openxmlformats.org/drawingml/2006/main" flipV="1">
          <a:off x="316150" y="1691095"/>
          <a:ext cx="8975581" cy="47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141604</xdr:colOff>
      <xdr:row>13</xdr:row>
      <xdr:rowOff>26670</xdr:rowOff>
    </xdr:from>
    <xdr:to>
      <xdr:col>8</xdr:col>
      <xdr:colOff>474345</xdr:colOff>
      <xdr:row>37</xdr:row>
      <xdr:rowOff>7620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0.02251</cdr:x>
      <cdr:y>0.47829</cdr:y>
    </cdr:from>
    <cdr:to>
      <cdr:x>0.90104</cdr:x>
      <cdr:y>0.47829</cdr:y>
    </cdr:to>
    <cdr:cxnSp macro="">
      <cdr:nvCxnSpPr>
        <cdr:cNvPr id="3" name="Straight Connector 2"/>
        <cdr:cNvCxnSpPr/>
      </cdr:nvCxnSpPr>
      <cdr:spPr>
        <a:xfrm xmlns:a="http://schemas.openxmlformats.org/drawingml/2006/main" flipH="1">
          <a:off x="194295" y="1915204"/>
          <a:ext cx="7582523" cy="0"/>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0.88883</cdr:x>
      <cdr:y>0.43485</cdr:y>
    </cdr:from>
    <cdr:to>
      <cdr:x>0.99912</cdr:x>
      <cdr:y>0.53983</cdr:y>
    </cdr:to>
    <cdr:sp macro="" textlink="">
      <cdr:nvSpPr>
        <cdr:cNvPr id="5" name="TextBox 4"/>
        <cdr:cNvSpPr txBox="1"/>
      </cdr:nvSpPr>
      <cdr:spPr>
        <a:xfrm xmlns:a="http://schemas.openxmlformats.org/drawingml/2006/main">
          <a:off x="7671397" y="1741268"/>
          <a:ext cx="951904" cy="4203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800">
              <a:latin typeface="Tahoma" panose="020B0604030504040204" pitchFamily="34" charset="0"/>
              <a:ea typeface="Tahoma" panose="020B0604030504040204" pitchFamily="34" charset="0"/>
              <a:cs typeface="Tahoma" panose="020B0604030504040204" pitchFamily="34" charset="0"/>
            </a:rPr>
            <a:t>Introduction of new framework</a:t>
          </a:r>
        </a:p>
      </cdr:txBody>
    </cdr:sp>
  </cdr:relSizeAnchor>
  <cdr:relSizeAnchor xmlns:cdr="http://schemas.openxmlformats.org/drawingml/2006/chartDrawing">
    <cdr:from>
      <cdr:x>0.88971</cdr:x>
      <cdr:y>0.71877</cdr:y>
    </cdr:from>
    <cdr:to>
      <cdr:x>1</cdr:x>
      <cdr:y>0.82377</cdr:y>
    </cdr:to>
    <cdr:sp macro="" textlink="">
      <cdr:nvSpPr>
        <cdr:cNvPr id="7" name="TextBox 1"/>
        <cdr:cNvSpPr txBox="1"/>
      </cdr:nvSpPr>
      <cdr:spPr>
        <a:xfrm xmlns:a="http://schemas.openxmlformats.org/drawingml/2006/main">
          <a:off x="7679017" y="2878191"/>
          <a:ext cx="951904" cy="4204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800">
              <a:latin typeface="Tahoma" panose="020B0604030504040204" pitchFamily="34" charset="0"/>
              <a:ea typeface="Tahoma" panose="020B0604030504040204" pitchFamily="34" charset="0"/>
              <a:cs typeface="Tahoma" panose="020B0604030504040204" pitchFamily="34" charset="0"/>
            </a:rPr>
            <a:t>Introduction of new framework</a:t>
          </a:r>
        </a:p>
      </cdr:txBody>
    </cdr:sp>
  </cdr:relSizeAnchor>
  <cdr:relSizeAnchor xmlns:cdr="http://schemas.openxmlformats.org/drawingml/2006/chartDrawing">
    <cdr:from>
      <cdr:x>0.02219</cdr:x>
      <cdr:y>0.76345</cdr:y>
    </cdr:from>
    <cdr:to>
      <cdr:x>0.90071</cdr:x>
      <cdr:y>0.76345</cdr:y>
    </cdr:to>
    <cdr:cxnSp macro="">
      <cdr:nvCxnSpPr>
        <cdr:cNvPr id="10" name="Straight Connector 9"/>
        <cdr:cNvCxnSpPr/>
      </cdr:nvCxnSpPr>
      <cdr:spPr>
        <a:xfrm xmlns:a="http://schemas.openxmlformats.org/drawingml/2006/main" flipH="1">
          <a:off x="191520" y="3057076"/>
          <a:ext cx="7582437" cy="0"/>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83820</xdr:colOff>
      <xdr:row>17</xdr:row>
      <xdr:rowOff>144780</xdr:rowOff>
    </xdr:from>
    <xdr:to>
      <xdr:col>12</xdr:col>
      <xdr:colOff>0</xdr:colOff>
      <xdr:row>41</xdr:row>
      <xdr:rowOff>38262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0</xdr:colOff>
      <xdr:row>2</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xdr:row>
      <xdr:rowOff>0</xdr:rowOff>
    </xdr:from>
    <xdr:to>
      <xdr:col>8</xdr:col>
      <xdr:colOff>0</xdr:colOff>
      <xdr:row>2</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13</xdr:row>
      <xdr:rowOff>101220</xdr:rowOff>
    </xdr:from>
    <xdr:to>
      <xdr:col>9</xdr:col>
      <xdr:colOff>466726</xdr:colOff>
      <xdr:row>37</xdr:row>
      <xdr:rowOff>110746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822960</xdr:colOff>
      <xdr:row>7</xdr:row>
      <xdr:rowOff>175260</xdr:rowOff>
    </xdr:from>
    <xdr:to>
      <xdr:col>8</xdr:col>
      <xdr:colOff>342900</xdr:colOff>
      <xdr:row>10</xdr:row>
      <xdr:rowOff>190500</xdr:rowOff>
    </xdr:to>
    <xdr:sp macro="" textlink="">
      <xdr:nvSpPr>
        <xdr:cNvPr id="6" name="Text Box 1"/>
        <xdr:cNvSpPr txBox="1">
          <a:spLocks noChangeArrowheads="1"/>
        </xdr:cNvSpPr>
      </xdr:nvSpPr>
      <xdr:spPr bwMode="auto">
        <a:xfrm>
          <a:off x="7459980" y="1943100"/>
          <a:ext cx="1173480" cy="1066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900"/>
            </a:lnSpc>
            <a:defRPr sz="1000"/>
          </a:pPr>
          <a:r>
            <a:rPr lang="en-GB" sz="800" b="0" i="0" u="none" strike="noStrike" baseline="0">
              <a:solidFill>
                <a:srgbClr val="000000"/>
              </a:solidFill>
              <a:latin typeface="Tahoma"/>
              <a:ea typeface="Tahoma"/>
              <a:cs typeface="Tahoma"/>
            </a:rPr>
            <a:t>Data not comparable to previous years.</a:t>
          </a:r>
        </a:p>
        <a:p>
          <a:pPr algn="ctr" rtl="0">
            <a:lnSpc>
              <a:spcPts val="900"/>
            </a:lnSpc>
            <a:defRPr sz="1000"/>
          </a:pPr>
          <a:r>
            <a:rPr lang="en-GB" sz="800" b="0" i="0" u="none" strike="noStrike" baseline="0">
              <a:solidFill>
                <a:srgbClr val="000000"/>
              </a:solidFill>
              <a:latin typeface="Tahoma"/>
              <a:ea typeface="Tahoma"/>
              <a:cs typeface="Tahoma"/>
            </a:rPr>
            <a:t>Introduction of new framework. </a:t>
          </a:r>
          <a:r>
            <a:rPr lang="en-GB" sz="800" b="0" i="0" u="none" strike="noStrike" baseline="30000">
              <a:solidFill>
                <a:srgbClr val="000000"/>
              </a:solidFill>
              <a:latin typeface="Tahoma"/>
              <a:ea typeface="Tahoma"/>
              <a:cs typeface="Tahoma"/>
            </a:rPr>
            <a:t>3 4 5</a:t>
          </a:r>
          <a:endParaRPr lang="en-GB" sz="800" b="0" i="0" u="none" strike="noStrike" baseline="0">
            <a:solidFill>
              <a:srgbClr val="000000"/>
            </a:solidFill>
            <a:latin typeface="Tahoma"/>
            <a:ea typeface="Tahoma"/>
            <a:cs typeface="Tahom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Sarah.Pearce@ofsted.gov.uk" TargetMode="External"/><Relationship Id="rId2" Type="http://schemas.openxmlformats.org/officeDocument/2006/relationships/hyperlink" Target="mailto:psi@nationalarchives.gsi.gov.uk" TargetMode="External"/><Relationship Id="rId1" Type="http://schemas.openxmlformats.org/officeDocument/2006/relationships/hyperlink" Target="http://www.nationalarchives.gov.uk/doc/open-government-licenc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further-education-and-skills-inspection-outcomes-september-2015-to-february-2016" TargetMode="External"/><Relationship Id="rId2" Type="http://schemas.openxmlformats.org/officeDocument/2006/relationships/hyperlink" Target="https://www.gov.uk/government/publications/further-education-and-skills-inspection-handbook-from-september-2015" TargetMode="External"/><Relationship Id="rId1" Type="http://schemas.openxmlformats.org/officeDocument/2006/relationships/hyperlink" Target="https://www.gov.uk/government/publications/common-inspection-framework-education-skills-and-early-years-from-september-2015"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s/further-education-and-skills-inspections-and-outcomes-as-at-28-February-2018"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showGridLines="0" showRowColHeaders="0" tabSelected="1" workbookViewId="0"/>
  </sheetViews>
  <sheetFormatPr defaultColWidth="8.85546875" defaultRowHeight="12.75" x14ac:dyDescent="0.2"/>
  <cols>
    <col min="1" max="1" width="4.5703125" style="5" customWidth="1"/>
    <col min="2" max="2" width="8.85546875" style="5"/>
    <col min="3" max="3" width="6.140625" style="5" customWidth="1"/>
    <col min="4" max="4" width="6.42578125" style="5" customWidth="1"/>
    <col min="5" max="5" width="2.7109375" style="5" customWidth="1"/>
    <col min="6" max="6" width="11.140625" style="5" customWidth="1"/>
    <col min="7" max="7" width="6.7109375" style="5" customWidth="1"/>
    <col min="8" max="8" width="5" style="5" customWidth="1"/>
    <col min="9" max="9" width="7.85546875" style="5" customWidth="1"/>
    <col min="10" max="10" width="3.85546875" style="5" customWidth="1"/>
    <col min="11" max="11" width="8.85546875" style="5"/>
    <col min="12" max="12" width="10.5703125" style="5" customWidth="1"/>
    <col min="13" max="13" width="6.140625" style="5" customWidth="1"/>
    <col min="14" max="15" width="8.85546875" style="5"/>
    <col min="16" max="16" width="2.85546875" style="5" customWidth="1"/>
    <col min="17" max="17" width="13" style="5" customWidth="1"/>
    <col min="18" max="16384" width="8.85546875" style="5"/>
  </cols>
  <sheetData>
    <row r="1" spans="1:29" x14ac:dyDescent="0.2">
      <c r="A1" s="1"/>
      <c r="B1" s="2"/>
      <c r="C1" s="3"/>
      <c r="D1" s="3"/>
      <c r="E1" s="3"/>
      <c r="F1" s="3"/>
      <c r="G1" s="3"/>
      <c r="H1" s="3"/>
      <c r="I1" s="3"/>
      <c r="J1" s="3"/>
      <c r="K1" s="3"/>
      <c r="L1" s="3"/>
      <c r="M1" s="3"/>
      <c r="N1" s="3"/>
      <c r="O1" s="3"/>
      <c r="P1" s="3"/>
      <c r="Q1" s="4"/>
    </row>
    <row r="2" spans="1:29" x14ac:dyDescent="0.2">
      <c r="A2" s="1"/>
      <c r="B2" s="6"/>
      <c r="C2" s="7"/>
      <c r="D2" s="7"/>
      <c r="E2" s="7"/>
      <c r="F2" s="7"/>
      <c r="G2" s="7"/>
      <c r="H2" s="7"/>
      <c r="I2" s="7"/>
      <c r="J2" s="7"/>
      <c r="K2" s="7"/>
      <c r="L2" s="7"/>
      <c r="M2" s="7"/>
      <c r="N2" s="7"/>
      <c r="O2" s="7"/>
      <c r="P2" s="7"/>
      <c r="Q2" s="8"/>
    </row>
    <row r="3" spans="1:29" x14ac:dyDescent="0.2">
      <c r="A3" s="1"/>
      <c r="B3" s="6"/>
      <c r="C3" s="7"/>
      <c r="D3" s="7"/>
      <c r="E3" s="7"/>
      <c r="F3" s="7"/>
      <c r="G3" s="7"/>
      <c r="H3" s="7"/>
      <c r="I3" s="7"/>
      <c r="J3" s="7"/>
      <c r="K3" s="7"/>
      <c r="L3" s="7"/>
      <c r="M3" s="7"/>
      <c r="N3" s="7"/>
      <c r="O3" s="7"/>
      <c r="P3" s="7"/>
      <c r="Q3" s="8"/>
    </row>
    <row r="4" spans="1:29" x14ac:dyDescent="0.2">
      <c r="A4" s="1"/>
      <c r="B4" s="6"/>
      <c r="C4" s="7"/>
      <c r="D4" s="7"/>
      <c r="E4" s="7"/>
      <c r="F4" s="7"/>
      <c r="G4" s="7"/>
      <c r="H4" s="7"/>
      <c r="I4" s="7"/>
      <c r="J4" s="7"/>
      <c r="K4" s="7"/>
      <c r="L4" s="7"/>
      <c r="M4" s="7"/>
      <c r="N4" s="7"/>
      <c r="O4" s="7"/>
      <c r="P4" s="7"/>
      <c r="Q4" s="8"/>
    </row>
    <row r="5" spans="1:29" x14ac:dyDescent="0.2">
      <c r="A5" s="1"/>
      <c r="B5" s="6"/>
      <c r="C5" s="7"/>
      <c r="D5" s="7"/>
      <c r="E5" s="7"/>
      <c r="F5" s="7"/>
      <c r="G5" s="7"/>
      <c r="H5" s="7"/>
      <c r="I5" s="7"/>
      <c r="J5" s="7"/>
      <c r="K5" s="7"/>
      <c r="L5" s="7"/>
      <c r="M5" s="7"/>
      <c r="N5" s="7"/>
      <c r="O5" s="7"/>
      <c r="P5" s="7"/>
      <c r="Q5" s="8"/>
    </row>
    <row r="6" spans="1:29" x14ac:dyDescent="0.2">
      <c r="A6" s="1"/>
      <c r="B6" s="6"/>
      <c r="C6" s="7"/>
      <c r="D6" s="7"/>
      <c r="E6" s="7"/>
      <c r="F6" s="7"/>
      <c r="G6" s="7"/>
      <c r="H6" s="7"/>
      <c r="I6" s="7"/>
      <c r="J6" s="7"/>
      <c r="K6" s="7"/>
      <c r="L6" s="7"/>
      <c r="M6" s="7"/>
      <c r="N6" s="7"/>
      <c r="O6" s="7"/>
      <c r="P6" s="7"/>
      <c r="Q6" s="8"/>
    </row>
    <row r="7" spans="1:29" x14ac:dyDescent="0.2">
      <c r="A7" s="1"/>
      <c r="B7" s="6"/>
      <c r="C7" s="7"/>
      <c r="D7" s="7"/>
      <c r="E7" s="7"/>
      <c r="F7" s="7"/>
      <c r="G7" s="7"/>
      <c r="H7" s="7"/>
      <c r="I7" s="7"/>
      <c r="J7" s="7"/>
      <c r="K7" s="7"/>
      <c r="L7" s="7"/>
      <c r="M7" s="7"/>
      <c r="N7" s="7"/>
      <c r="O7" s="7"/>
      <c r="P7" s="7"/>
      <c r="Q7" s="8"/>
    </row>
    <row r="8" spans="1:29" x14ac:dyDescent="0.2">
      <c r="A8" s="1"/>
      <c r="B8" s="6"/>
      <c r="C8" s="7"/>
      <c r="D8" s="7"/>
      <c r="E8" s="7"/>
      <c r="F8" s="7"/>
      <c r="G8" s="7"/>
      <c r="H8" s="7"/>
      <c r="I8" s="7"/>
      <c r="J8" s="7"/>
      <c r="K8" s="7"/>
      <c r="L8" s="7"/>
      <c r="M8" s="7"/>
      <c r="N8" s="7"/>
      <c r="O8" s="7"/>
      <c r="P8" s="7"/>
      <c r="Q8" s="8"/>
    </row>
    <row r="9" spans="1:29" ht="25.5" x14ac:dyDescent="0.35">
      <c r="A9" s="1"/>
      <c r="B9" s="441" t="s">
        <v>0</v>
      </c>
      <c r="C9" s="442"/>
      <c r="D9" s="442"/>
      <c r="E9" s="442"/>
      <c r="F9" s="442"/>
      <c r="G9" s="442"/>
      <c r="H9" s="442"/>
      <c r="I9" s="442"/>
      <c r="J9" s="442"/>
      <c r="K9" s="442"/>
      <c r="L9" s="442"/>
      <c r="M9" s="442"/>
      <c r="N9" s="442"/>
      <c r="O9" s="442"/>
      <c r="P9" s="442"/>
      <c r="Q9" s="443"/>
    </row>
    <row r="10" spans="1:29" x14ac:dyDescent="0.2">
      <c r="A10" s="1"/>
      <c r="B10" s="6"/>
      <c r="C10" s="7"/>
      <c r="D10" s="7"/>
      <c r="E10" s="7"/>
      <c r="F10" s="7"/>
      <c r="G10" s="7"/>
      <c r="H10" s="7"/>
      <c r="I10" s="7"/>
      <c r="J10" s="7"/>
      <c r="K10" s="7"/>
      <c r="L10" s="7"/>
      <c r="M10" s="7"/>
      <c r="N10" s="7"/>
      <c r="O10" s="7"/>
      <c r="P10" s="7"/>
      <c r="Q10" s="8"/>
      <c r="R10" s="9"/>
      <c r="S10" s="9"/>
      <c r="T10" s="9"/>
      <c r="U10" s="9"/>
      <c r="V10" s="9"/>
      <c r="W10" s="9"/>
      <c r="X10" s="9"/>
      <c r="Y10" s="9"/>
      <c r="Z10" s="9"/>
      <c r="AA10" s="9"/>
      <c r="AB10" s="9"/>
    </row>
    <row r="11" spans="1:29" ht="15" customHeight="1" x14ac:dyDescent="0.2">
      <c r="A11" s="1"/>
      <c r="B11" s="444" t="s">
        <v>1</v>
      </c>
      <c r="C11" s="445"/>
      <c r="D11" s="445"/>
      <c r="E11" s="445"/>
      <c r="F11" s="445"/>
      <c r="G11" s="445"/>
      <c r="H11" s="445"/>
      <c r="I11" s="445"/>
      <c r="J11" s="445"/>
      <c r="K11" s="445"/>
      <c r="L11" s="445"/>
      <c r="M11" s="445"/>
      <c r="N11" s="445"/>
      <c r="O11" s="445"/>
      <c r="P11" s="445"/>
      <c r="Q11" s="446"/>
      <c r="R11" s="9"/>
      <c r="S11" s="447"/>
      <c r="T11" s="447"/>
      <c r="U11" s="447"/>
      <c r="V11" s="447"/>
      <c r="W11" s="447"/>
      <c r="X11" s="447"/>
      <c r="Y11" s="447"/>
      <c r="Z11" s="447"/>
      <c r="AA11" s="447"/>
      <c r="AB11" s="447"/>
    </row>
    <row r="12" spans="1:29" ht="15" customHeight="1" x14ac:dyDescent="0.2">
      <c r="A12" s="1"/>
      <c r="B12" s="448" t="str">
        <f>"• provisional data for inspections conducted between "&amp;lookups!A1</f>
        <v>• provisional data for inspections conducted between 1 September 2017 and 28 February 2018</v>
      </c>
      <c r="C12" s="449"/>
      <c r="D12" s="449"/>
      <c r="E12" s="449"/>
      <c r="F12" s="449"/>
      <c r="G12" s="449"/>
      <c r="H12" s="449"/>
      <c r="I12" s="449"/>
      <c r="J12" s="449"/>
      <c r="K12" s="449"/>
      <c r="L12" s="449"/>
      <c r="M12" s="449"/>
      <c r="N12" s="449"/>
      <c r="O12" s="449"/>
      <c r="P12" s="449"/>
      <c r="Q12" s="450"/>
      <c r="R12" s="9"/>
      <c r="S12" s="447"/>
      <c r="T12" s="447"/>
      <c r="U12" s="447"/>
      <c r="V12" s="447"/>
      <c r="W12" s="447"/>
      <c r="X12" s="447"/>
      <c r="Y12" s="447"/>
      <c r="Z12" s="447"/>
      <c r="AA12" s="447"/>
      <c r="AB12" s="447"/>
    </row>
    <row r="13" spans="1:29" ht="15" customHeight="1" x14ac:dyDescent="0.2">
      <c r="A13" s="1"/>
      <c r="B13" s="448" t="str">
        <f>"• provisional data for the most recent inspection outcomes as at "&amp;lookups!A2</f>
        <v>• provisional data for the most recent inspection outcomes as at 28 February 2018</v>
      </c>
      <c r="C13" s="449"/>
      <c r="D13" s="449"/>
      <c r="E13" s="449"/>
      <c r="F13" s="449"/>
      <c r="G13" s="449"/>
      <c r="H13" s="449"/>
      <c r="I13" s="449"/>
      <c r="J13" s="449"/>
      <c r="K13" s="449"/>
      <c r="L13" s="449"/>
      <c r="M13" s="449"/>
      <c r="N13" s="449"/>
      <c r="O13" s="449"/>
      <c r="P13" s="449"/>
      <c r="Q13" s="450"/>
      <c r="R13" s="9"/>
      <c r="S13" s="447"/>
      <c r="T13" s="447"/>
      <c r="U13" s="447"/>
      <c r="V13" s="447"/>
      <c r="W13" s="447"/>
      <c r="X13" s="447"/>
      <c r="Y13" s="447"/>
      <c r="Z13" s="447"/>
      <c r="AA13" s="447"/>
      <c r="AB13" s="447"/>
    </row>
    <row r="14" spans="1:29" ht="15" x14ac:dyDescent="0.2">
      <c r="A14" s="1"/>
      <c r="B14" s="10"/>
      <c r="C14" s="7"/>
      <c r="D14" s="7"/>
      <c r="E14" s="7"/>
      <c r="F14" s="7"/>
      <c r="G14" s="7"/>
      <c r="H14" s="7"/>
      <c r="I14" s="7"/>
      <c r="J14" s="7"/>
      <c r="K14" s="7"/>
      <c r="L14" s="7"/>
      <c r="M14" s="7"/>
      <c r="N14" s="7"/>
      <c r="O14" s="7"/>
      <c r="P14" s="7"/>
      <c r="Q14" s="8"/>
      <c r="R14" s="9"/>
      <c r="S14" s="11"/>
      <c r="T14" s="11"/>
      <c r="U14" s="11"/>
      <c r="V14" s="11"/>
      <c r="W14" s="11"/>
      <c r="X14" s="11"/>
      <c r="Y14" s="11"/>
      <c r="Z14" s="11"/>
      <c r="AA14" s="11"/>
      <c r="AB14" s="11"/>
    </row>
    <row r="15" spans="1:29" ht="15" customHeight="1" x14ac:dyDescent="0.2">
      <c r="A15" s="12"/>
      <c r="B15" s="437" t="s">
        <v>5578</v>
      </c>
      <c r="C15" s="438"/>
      <c r="D15" s="451">
        <v>43279</v>
      </c>
      <c r="E15" s="451"/>
      <c r="F15" s="451"/>
      <c r="G15" s="451"/>
      <c r="H15" s="451"/>
      <c r="I15" s="451"/>
      <c r="J15" s="451"/>
      <c r="K15" s="13"/>
      <c r="L15" s="13"/>
      <c r="M15" s="13"/>
      <c r="N15" s="13"/>
      <c r="O15" s="13"/>
      <c r="P15" s="13"/>
      <c r="Q15" s="14"/>
      <c r="R15" s="9"/>
      <c r="S15" s="447"/>
      <c r="T15" s="447"/>
      <c r="U15" s="447"/>
      <c r="V15" s="447"/>
      <c r="W15" s="447"/>
      <c r="X15" s="447"/>
      <c r="Y15" s="447"/>
      <c r="Z15" s="447"/>
      <c r="AA15" s="447"/>
      <c r="AB15" s="447"/>
    </row>
    <row r="16" spans="1:29" ht="15" customHeight="1" x14ac:dyDescent="0.2">
      <c r="A16" s="15"/>
      <c r="B16" s="437" t="s">
        <v>2</v>
      </c>
      <c r="C16" s="438"/>
      <c r="D16" s="438"/>
      <c r="E16" s="438"/>
      <c r="F16" s="438"/>
      <c r="G16" s="438"/>
      <c r="H16" s="438"/>
      <c r="I16" s="438"/>
      <c r="J16" s="438"/>
      <c r="K16" s="438"/>
      <c r="L16" s="438"/>
      <c r="M16" s="438"/>
      <c r="N16" s="438"/>
      <c r="O16" s="438"/>
      <c r="P16" s="438"/>
      <c r="Q16" s="439"/>
      <c r="R16" s="9"/>
      <c r="S16" s="11"/>
      <c r="T16" s="11"/>
      <c r="U16" s="11"/>
      <c r="V16" s="11"/>
      <c r="W16" s="11"/>
      <c r="X16" s="11"/>
      <c r="Y16" s="11"/>
      <c r="Z16" s="11"/>
      <c r="AA16" s="11"/>
      <c r="AB16" s="11"/>
      <c r="AC16" s="9"/>
    </row>
    <row r="17" spans="1:29" ht="15" customHeight="1" x14ac:dyDescent="0.2">
      <c r="A17" s="15"/>
      <c r="B17" s="437"/>
      <c r="C17" s="438"/>
      <c r="D17" s="438"/>
      <c r="E17" s="438"/>
      <c r="F17" s="438"/>
      <c r="G17" s="438"/>
      <c r="H17" s="438"/>
      <c r="I17" s="438"/>
      <c r="J17" s="438"/>
      <c r="K17" s="438"/>
      <c r="L17" s="438"/>
      <c r="M17" s="438"/>
      <c r="N17" s="438"/>
      <c r="O17" s="438"/>
      <c r="P17" s="438"/>
      <c r="Q17" s="439"/>
      <c r="R17" s="9"/>
      <c r="S17" s="11"/>
      <c r="T17" s="11"/>
      <c r="U17" s="11"/>
      <c r="V17" s="11"/>
      <c r="W17" s="11"/>
      <c r="X17" s="11"/>
      <c r="Y17" s="11"/>
      <c r="Z17" s="11"/>
      <c r="AA17" s="11"/>
      <c r="AB17" s="11"/>
      <c r="AC17" s="9"/>
    </row>
    <row r="18" spans="1:29" ht="15" x14ac:dyDescent="0.2">
      <c r="A18" s="15"/>
      <c r="B18" s="16" t="s">
        <v>3</v>
      </c>
      <c r="C18" s="17"/>
      <c r="D18" s="17"/>
      <c r="E18" s="17"/>
      <c r="F18" s="17"/>
      <c r="I18" s="17"/>
      <c r="J18" s="17"/>
      <c r="K18" s="452" t="s">
        <v>4</v>
      </c>
      <c r="L18" s="452"/>
      <c r="M18" s="452"/>
      <c r="N18" s="452"/>
      <c r="O18" s="17"/>
      <c r="P18" s="17"/>
      <c r="Q18" s="18"/>
      <c r="R18" s="9"/>
      <c r="S18" s="447"/>
      <c r="T18" s="447"/>
      <c r="U18" s="447"/>
      <c r="V18" s="447"/>
      <c r="W18" s="447"/>
      <c r="X18" s="447"/>
      <c r="Y18" s="447"/>
      <c r="Z18" s="447"/>
      <c r="AA18" s="447"/>
      <c r="AB18" s="447"/>
    </row>
    <row r="19" spans="1:29" ht="15" x14ac:dyDescent="0.2">
      <c r="A19" s="15"/>
      <c r="B19" s="6"/>
      <c r="C19" s="7"/>
      <c r="D19" s="7"/>
      <c r="E19" s="7"/>
      <c r="F19" s="7"/>
      <c r="G19" s="7"/>
      <c r="H19" s="7"/>
      <c r="I19" s="7"/>
      <c r="J19" s="7"/>
      <c r="K19" s="7"/>
      <c r="L19" s="7"/>
      <c r="M19" s="7"/>
      <c r="N19" s="7"/>
      <c r="O19" s="7"/>
      <c r="P19" s="7"/>
      <c r="Q19" s="8"/>
      <c r="R19" s="9"/>
      <c r="S19" s="9"/>
      <c r="T19" s="9"/>
      <c r="U19" s="9"/>
      <c r="V19" s="9"/>
      <c r="W19" s="9"/>
      <c r="X19" s="9"/>
      <c r="Y19" s="9"/>
      <c r="Z19" s="9"/>
      <c r="AA19" s="9"/>
      <c r="AB19" s="9"/>
    </row>
    <row r="20" spans="1:29" ht="25.9" customHeight="1" x14ac:dyDescent="0.2">
      <c r="A20" s="12"/>
      <c r="B20" s="453" t="s">
        <v>5</v>
      </c>
      <c r="C20" s="454"/>
      <c r="D20" s="454"/>
      <c r="E20" s="454"/>
      <c r="F20" s="454"/>
      <c r="G20" s="454"/>
      <c r="H20" s="454"/>
      <c r="I20" s="454"/>
      <c r="J20" s="454"/>
      <c r="K20" s="454"/>
      <c r="L20" s="454"/>
      <c r="M20" s="454"/>
      <c r="N20" s="454"/>
      <c r="O20" s="454"/>
      <c r="P20" s="454"/>
      <c r="Q20" s="455"/>
      <c r="R20" s="9"/>
      <c r="S20" s="9"/>
      <c r="T20" s="9"/>
      <c r="U20" s="9"/>
      <c r="V20" s="9"/>
      <c r="W20" s="9"/>
      <c r="X20" s="9"/>
      <c r="Y20" s="9"/>
      <c r="Z20" s="9"/>
      <c r="AA20" s="9"/>
      <c r="AB20" s="9"/>
    </row>
    <row r="21" spans="1:29" ht="15" customHeight="1" x14ac:dyDescent="0.2">
      <c r="A21" s="12"/>
      <c r="B21" s="19" t="s">
        <v>6</v>
      </c>
      <c r="C21" s="20"/>
      <c r="D21" s="20"/>
      <c r="E21" s="440" t="s">
        <v>7</v>
      </c>
      <c r="F21" s="440"/>
      <c r="G21" s="440"/>
      <c r="H21" s="440"/>
      <c r="I21" s="440"/>
      <c r="J21" s="440"/>
      <c r="K21" s="440"/>
      <c r="L21" s="440"/>
      <c r="M21" s="21"/>
      <c r="N21" s="21"/>
      <c r="O21" s="21"/>
      <c r="P21" s="21"/>
      <c r="Q21" s="22"/>
      <c r="R21" s="9"/>
      <c r="S21" s="9"/>
      <c r="T21" s="9"/>
      <c r="U21" s="9"/>
      <c r="V21" s="9"/>
      <c r="W21" s="9"/>
      <c r="X21" s="9"/>
      <c r="Y21" s="9"/>
      <c r="Z21" s="9"/>
      <c r="AA21" s="9"/>
      <c r="AB21" s="9"/>
    </row>
    <row r="22" spans="1:29" ht="15" x14ac:dyDescent="0.2">
      <c r="A22" s="12"/>
      <c r="B22" s="19" t="s">
        <v>8</v>
      </c>
      <c r="C22" s="20"/>
      <c r="D22" s="20"/>
      <c r="E22" s="20"/>
      <c r="F22" s="20"/>
      <c r="G22" s="20"/>
      <c r="H22" s="20"/>
      <c r="I22" s="20"/>
      <c r="J22" s="20"/>
      <c r="L22" s="20"/>
      <c r="M22" s="440" t="s">
        <v>9</v>
      </c>
      <c r="N22" s="440"/>
      <c r="O22" s="440"/>
      <c r="P22" s="440"/>
      <c r="Q22" s="23"/>
      <c r="R22" s="9"/>
      <c r="S22" s="9"/>
      <c r="T22" s="9"/>
      <c r="U22" s="9"/>
      <c r="V22" s="9"/>
      <c r="W22" s="9"/>
      <c r="X22" s="9"/>
      <c r="Y22" s="9"/>
      <c r="Z22" s="9"/>
      <c r="AA22" s="9"/>
      <c r="AB22" s="9"/>
    </row>
    <row r="23" spans="1:29" ht="15" x14ac:dyDescent="0.2">
      <c r="A23" s="12"/>
      <c r="B23" s="24"/>
      <c r="C23" s="25"/>
      <c r="D23" s="25"/>
      <c r="E23" s="25"/>
      <c r="F23" s="25"/>
      <c r="G23" s="25"/>
      <c r="H23" s="25"/>
      <c r="I23" s="25"/>
      <c r="J23" s="25"/>
      <c r="K23" s="25"/>
      <c r="L23" s="25"/>
      <c r="M23" s="25"/>
      <c r="N23" s="25"/>
      <c r="O23" s="25"/>
      <c r="P23" s="25"/>
      <c r="Q23" s="26"/>
      <c r="R23" s="9"/>
      <c r="S23" s="9"/>
      <c r="T23" s="9"/>
      <c r="U23" s="9"/>
      <c r="V23" s="9"/>
      <c r="W23" s="9"/>
      <c r="X23" s="9"/>
      <c r="Y23" s="9"/>
      <c r="Z23" s="9"/>
      <c r="AA23" s="9"/>
      <c r="AB23" s="9"/>
    </row>
    <row r="24" spans="1:29" x14ac:dyDescent="0.2">
      <c r="A24" s="27"/>
      <c r="B24" s="28"/>
      <c r="C24" s="7"/>
      <c r="D24" s="7"/>
      <c r="E24" s="7"/>
      <c r="F24" s="7"/>
      <c r="G24" s="7"/>
      <c r="H24" s="7"/>
      <c r="I24" s="7"/>
      <c r="J24" s="7"/>
      <c r="K24" s="7"/>
      <c r="L24" s="7"/>
      <c r="M24" s="7"/>
    </row>
    <row r="25" spans="1:29" x14ac:dyDescent="0.2">
      <c r="A25" s="28"/>
      <c r="B25" s="1"/>
    </row>
    <row r="26" spans="1:29" ht="12.75" customHeight="1" x14ac:dyDescent="0.2">
      <c r="A26" s="28"/>
      <c r="B26" s="1"/>
    </row>
    <row r="27" spans="1:29" x14ac:dyDescent="0.2">
      <c r="A27" s="1"/>
      <c r="B27" s="1"/>
    </row>
    <row r="28" spans="1:29" x14ac:dyDescent="0.2">
      <c r="A28" s="1"/>
      <c r="B28" s="1"/>
    </row>
    <row r="29" spans="1:29" x14ac:dyDescent="0.2">
      <c r="B29" s="1"/>
    </row>
  </sheetData>
  <sheetProtection sheet="1" objects="1" scenarios="1"/>
  <mergeCells count="14">
    <mergeCell ref="B16:Q17"/>
    <mergeCell ref="M22:P22"/>
    <mergeCell ref="B9:Q9"/>
    <mergeCell ref="B11:Q11"/>
    <mergeCell ref="S11:AB13"/>
    <mergeCell ref="B12:Q12"/>
    <mergeCell ref="B13:Q13"/>
    <mergeCell ref="B15:C15"/>
    <mergeCell ref="D15:J15"/>
    <mergeCell ref="S15:AB15"/>
    <mergeCell ref="K18:N18"/>
    <mergeCell ref="S18:AB18"/>
    <mergeCell ref="B20:Q20"/>
    <mergeCell ref="E21:L21"/>
  </mergeCells>
  <hyperlinks>
    <hyperlink ref="E21" r:id="rId1"/>
    <hyperlink ref="M22" r:id="rId2"/>
    <hyperlink ref="K18" r:id="rId3"/>
  </hyperlinks>
  <pageMargins left="0.7" right="0.7" top="0.75" bottom="0.75" header="0.3" footer="0.3"/>
  <pageSetup paperSize="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O50"/>
  <sheetViews>
    <sheetView showGridLines="0" showRowColHeaders="0" workbookViewId="0">
      <selection activeCell="D5" sqref="D5:H5"/>
    </sheetView>
  </sheetViews>
  <sheetFormatPr defaultColWidth="9.140625" defaultRowHeight="12.75" x14ac:dyDescent="0.2"/>
  <cols>
    <col min="1" max="1" width="3.5703125" style="9" customWidth="1"/>
    <col min="2" max="2" width="41" style="9" customWidth="1"/>
    <col min="3" max="3" width="3.42578125" style="9" customWidth="1"/>
    <col min="4" max="4" width="15.5703125" style="9" customWidth="1"/>
    <col min="5" max="5" width="1.7109375" style="9" customWidth="1"/>
    <col min="6" max="7" width="12.42578125" style="9" customWidth="1"/>
    <col min="8" max="8" width="18.5703125" style="9" customWidth="1"/>
    <col min="9" max="9" width="12.42578125" style="9" customWidth="1"/>
    <col min="10" max="16384" width="9.140625" style="9"/>
  </cols>
  <sheetData>
    <row r="1" spans="2:15" x14ac:dyDescent="0.2">
      <c r="B1" s="31"/>
    </row>
    <row r="2" spans="2:15" ht="15" x14ac:dyDescent="0.2">
      <c r="B2" s="202" t="s">
        <v>4823</v>
      </c>
      <c r="C2" s="111"/>
      <c r="D2" s="111"/>
      <c r="E2" s="111"/>
      <c r="F2" s="111"/>
      <c r="G2" s="111"/>
      <c r="H2" s="111"/>
      <c r="I2" s="111"/>
    </row>
    <row r="3" spans="2:15" x14ac:dyDescent="0.2">
      <c r="B3" s="39" t="str">
        <f>lookups!A1</f>
        <v>1 September 2017 and 28 February 2018</v>
      </c>
      <c r="C3" s="111"/>
      <c r="D3" s="111"/>
      <c r="E3" s="111"/>
      <c r="F3" s="111"/>
      <c r="G3" s="111"/>
      <c r="H3" s="111"/>
      <c r="I3" s="35"/>
    </row>
    <row r="4" spans="2:15" x14ac:dyDescent="0.2">
      <c r="B4" s="111"/>
      <c r="C4" s="111"/>
      <c r="D4" s="111"/>
      <c r="E4" s="111"/>
      <c r="F4" s="111"/>
      <c r="G4" s="111"/>
      <c r="H4" s="111"/>
      <c r="I4" s="111"/>
    </row>
    <row r="5" spans="2:15" ht="14.25" x14ac:dyDescent="0.2">
      <c r="B5" s="112" t="s">
        <v>670</v>
      </c>
      <c r="C5" s="111"/>
      <c r="D5" s="495" t="s">
        <v>679</v>
      </c>
      <c r="E5" s="496"/>
      <c r="F5" s="496"/>
      <c r="G5" s="496"/>
      <c r="H5" s="497"/>
      <c r="I5" s="35"/>
      <c r="N5" s="114"/>
      <c r="O5" s="115"/>
    </row>
    <row r="6" spans="2:15" x14ac:dyDescent="0.2">
      <c r="B6" s="112"/>
      <c r="C6" s="111"/>
      <c r="D6" s="156" t="str">
        <f>IF(D5="16-19 Academies","Academies",IF(D5="independent learning providers (including employer providers)","independent learning providers including employer providers",D5))</f>
        <v>All Provider Groups</v>
      </c>
      <c r="E6" s="114"/>
      <c r="F6" s="114"/>
      <c r="G6" s="114"/>
      <c r="H6" s="114"/>
      <c r="I6" s="35"/>
      <c r="N6" s="114"/>
      <c r="O6" s="115"/>
    </row>
    <row r="7" spans="2:15" x14ac:dyDescent="0.2">
      <c r="B7" s="112" t="s">
        <v>671</v>
      </c>
      <c r="C7" s="111"/>
      <c r="D7" s="495" t="s">
        <v>681</v>
      </c>
      <c r="E7" s="496"/>
      <c r="F7" s="496"/>
      <c r="G7" s="496"/>
      <c r="H7" s="497"/>
      <c r="I7" s="35"/>
      <c r="N7" s="117"/>
      <c r="O7" s="115"/>
    </row>
    <row r="8" spans="2:15" x14ac:dyDescent="0.2">
      <c r="B8" s="111"/>
      <c r="C8" s="111"/>
      <c r="D8" s="111"/>
      <c r="E8" s="111"/>
      <c r="F8" s="118">
        <v>1</v>
      </c>
      <c r="G8" s="118">
        <v>2</v>
      </c>
      <c r="H8" s="118">
        <v>3</v>
      </c>
      <c r="I8" s="118">
        <v>4</v>
      </c>
      <c r="N8" s="114"/>
      <c r="O8" s="115"/>
    </row>
    <row r="9" spans="2:15" x14ac:dyDescent="0.2">
      <c r="B9" s="57"/>
      <c r="C9" s="119"/>
      <c r="D9" s="498" t="s">
        <v>672</v>
      </c>
      <c r="E9" s="120"/>
      <c r="F9" s="483" t="s">
        <v>20</v>
      </c>
      <c r="G9" s="483"/>
      <c r="H9" s="483"/>
      <c r="I9" s="483"/>
      <c r="N9" s="114"/>
      <c r="O9" s="115"/>
    </row>
    <row r="10" spans="2:15" ht="25.5" x14ac:dyDescent="0.2">
      <c r="B10" s="122"/>
      <c r="C10" s="122"/>
      <c r="D10" s="499"/>
      <c r="E10" s="99"/>
      <c r="F10" s="123" t="s">
        <v>664</v>
      </c>
      <c r="G10" s="123" t="s">
        <v>665</v>
      </c>
      <c r="H10" s="49" t="s">
        <v>666</v>
      </c>
      <c r="I10" s="123" t="s">
        <v>667</v>
      </c>
      <c r="K10" s="125"/>
      <c r="N10" s="114"/>
      <c r="O10" s="115"/>
    </row>
    <row r="11" spans="2:15" s="132" customFormat="1" ht="18.75" customHeight="1" x14ac:dyDescent="0.2">
      <c r="B11" s="126" t="s">
        <v>70</v>
      </c>
      <c r="C11" s="127"/>
      <c r="D11" s="128">
        <f t="shared" ref="D11:D21" si="0">SUM(F11:I11)</f>
        <v>137</v>
      </c>
      <c r="E11" s="129"/>
      <c r="F11" s="130">
        <f>IF(AND($D$5="All Provider Groups",$D$7="All Provider Types"),SUM(COUNTIFS('D1 In-year inspection data'!$S:$S,"1",'D1 In-year inspection data'!$N:$N,"Full inspection"),COUNTIFS('D1 In-year inspection data'!$S:$S,"1",'D1 In-year inspection data'!$N:$N,"Full inspection (short converted)")),
IF(AND($D$5="All Provider Groups",$D$7&lt;&gt;"All Provider Types"),SUM(COUNTIFS('D1 In-year inspection data'!$S:$S,"1",'D1 In-year inspection data'!$N:$N,"Full inspection",'D1 In-year inspection data'!$F:$F,$D$7),COUNTIFS('D1 In-year inspection data'!$S:$S,"1",'D1 In-year inspection data'!$N:$N,"Full inspection (short converted)",'D1 In-year inspection data'!$F:$F,$D$7)),
IF(AND($D$5&lt;&gt;"All Provider Groups",$D$7&lt;&gt;"All Provider Types"),SUM(COUNTIFS('D1 In-year inspection data'!$S:$S,"1",'D1 In-year inspection data'!$N:$N,"Full inspection",'D1 In-year inspection data'!$G:$G,$D$5,'D1 In-year inspection data'!$F:$F,$D$7),COUNTIFS('D1 In-year inspection data'!$S:$S,"1",'D1 In-year inspection data'!$N:$N,"Full inspection (short converted)",'D1 In-year inspection data'!$G:$G,$D$5,'D1 In-year inspection data'!$F:$F,$D$7)),
IF(AND($D$5&lt;&gt;"All Provider Groups",$D$7="All Provider Types"),SUM(COUNTIFS('D1 In-year inspection data'!$S:$S,"1",'D1 In-year inspection data'!$N:$N,"Full inspection",'D1 In-year inspection data'!$G:$G,$D$5),COUNTIFS('D1 In-year inspection data'!$S:$S,"1",'D1 In-year inspection data'!$N:$N,"Full inspection (short converted)",'D1 In-year inspection data'!$G:$G,$D$5))))))</f>
        <v>7</v>
      </c>
      <c r="G11" s="130">
        <f>IF(AND($D$5="All Provider Groups",$D$7="All Provider Types"),SUM(COUNTIFS('D1 In-year inspection data'!$S:$S,"2",'D1 In-year inspection data'!$N:$N,"Full inspection"),COUNTIFS('D1 In-year inspection data'!$S:$S,"2",'D1 In-year inspection data'!$N:$N,"Full inspection (short converted)")),
IF(AND($D$5="All Provider Groups",$D$7&lt;&gt;"All Provider Types"),SUM(COUNTIFS('D1 In-year inspection data'!$S:$S,"2",'D1 In-year inspection data'!$N:$N,"Full inspection",'D1 In-year inspection data'!$F:$F,$D$7),COUNTIFS('D1 In-year inspection data'!$S:$S,"2",'D1 In-year inspection data'!$N:$N,"Full inspection (short converted)",'D1 In-year inspection data'!$F:$F,$D$7)),
IF(AND($D$5&lt;&gt;"All Provider Groups",$D$7&lt;&gt;"All Provider Types"),SUM(COUNTIFS('D1 In-year inspection data'!$S:$S,"2",'D1 In-year inspection data'!$N:$N,"Full inspection",'D1 In-year inspection data'!$G:$G,$D$5,'D1 In-year inspection data'!$F:$F,$D$7),COUNTIFS('D1 In-year inspection data'!$S:$S,"2",'D1 In-year inspection data'!$N:$N,"Full inspection (short converted)",'D1 In-year inspection data'!$G:$G,$D$5,'D1 In-year inspection data'!$F:$F,$D$7)),
IF(AND($D$5&lt;&gt;"All Provider Groups",$D$7="All Provider Types"),SUM(COUNTIFS('D1 In-year inspection data'!$S:$S,"2",'D1 In-year inspection data'!$N:$N,"Full inspection",'D1 In-year inspection data'!$G:$G,$D$5),COUNTIFS('D1 In-year inspection data'!$S:$S,"2",'D1 In-year inspection data'!$N:$N,"Full inspection (short converted)",'D1 In-year inspection data'!$G:$G,$D$5))))))</f>
        <v>71</v>
      </c>
      <c r="H11" s="130">
        <f>IF(AND($D$5="All Provider Groups",$D$7="All Provider Types"),SUM(COUNTIFS('D1 In-year inspection data'!$S:$S,"3",'D1 In-year inspection data'!$N:$N,"Full inspection"),COUNTIFS('D1 In-year inspection data'!$S:$S,"3",'D1 In-year inspection data'!$N:$N,"Full inspection (short converted)")),
IF(AND($D$5="All Provider Groups",$D$7&lt;&gt;"All Provider Types"),SUM(COUNTIFS('D1 In-year inspection data'!$S:$S,"3",'D1 In-year inspection data'!$N:$N,"Full inspection",'D1 In-year inspection data'!$F:$F,$D$7),COUNTIFS('D1 In-year inspection data'!$S:$S,"3",'D1 In-year inspection data'!$N:$N,"Full inspection (short converted)",'D1 In-year inspection data'!$F:$F,$D$7)),
IF(AND($D$5&lt;&gt;"All Provider Groups",$D$7&lt;&gt;"All Provider Types"),SUM(COUNTIFS('D1 In-year inspection data'!$S:$S,"3",'D1 In-year inspection data'!$N:$N,"Full inspection",'D1 In-year inspection data'!$G:$G,$D$5,'D1 In-year inspection data'!$F:$F,$D$7),COUNTIFS('D1 In-year inspection data'!$S:$S,"3",'D1 In-year inspection data'!$N:$N,"Full inspection (short converted)",'D1 In-year inspection data'!$G:$G,$D$5,'D1 In-year inspection data'!$F:$F,$D$7)),
IF(AND($D$5&lt;&gt;"All Provider Groups",$D$7="All Provider Types"),SUM(COUNTIFS('D1 In-year inspection data'!$S:$S,"3",'D1 In-year inspection data'!$N:$N,"Full inspection",'D1 In-year inspection data'!$G:$G,$D$5),COUNTIFS('D1 In-year inspection data'!$S:$S,"3",'D1 In-year inspection data'!$N:$N,"Full inspection (short converted)",'D1 In-year inspection data'!$G:$G,$D$5))))))</f>
        <v>46</v>
      </c>
      <c r="I11" s="130">
        <f>IF(AND($D$5="All Provider Groups",$D$7="All Provider Types"),SUM(COUNTIFS('D1 In-year inspection data'!$S:$S,"4",'D1 In-year inspection data'!$N:$N,"Full inspection"),COUNTIFS('D1 In-year inspection data'!$S:$S,"4",'D1 In-year inspection data'!$N:$N,"Full inspection (short converted)")),
IF(AND($D$5="All Provider Groups",$D$7&lt;&gt;"All Provider Types"),SUM(COUNTIFS('D1 In-year inspection data'!$S:$S,"4",'D1 In-year inspection data'!$N:$N,"Full inspection",'D1 In-year inspection data'!$F:$F,$D$7),COUNTIFS('D1 In-year inspection data'!$S:$S,"4",'D1 In-year inspection data'!$N:$N,"Full inspection (short converted)",'D1 In-year inspection data'!$F:$F,$D$7)),
IF(AND($D$5&lt;&gt;"All Provider Groups",$D$7&lt;&gt;"All Provider Types"),SUM(COUNTIFS('D1 In-year inspection data'!$S:$S,"4",'D1 In-year inspection data'!$N:$N,"Full inspection",'D1 In-year inspection data'!$G:$G,$D$5,'D1 In-year inspection data'!$F:$F,$D$7),COUNTIFS('D1 In-year inspection data'!$S:$S,"4",'D1 In-year inspection data'!$N:$N,"Full inspection (short converted)",'D1 In-year inspection data'!$G:$G,$D$5,'D1 In-year inspection data'!$F:$F,$D$7)),
IF(AND($D$5&lt;&gt;"All Provider Groups",$D$7="All Provider Types"),SUM(COUNTIFS('D1 In-year inspection data'!$S:$S,"4",'D1 In-year inspection data'!$N:$N,"Full inspection",'D1 In-year inspection data'!$G:$G,$D$5),COUNTIFS('D1 In-year inspection data'!$S:$S,"4",'D1 In-year inspection data'!$N:$N,"Full inspection (short converted)",'D1 In-year inspection data'!$G:$G,$D$5))))))</f>
        <v>13</v>
      </c>
      <c r="K11" s="494"/>
      <c r="L11" s="494"/>
      <c r="M11" s="494"/>
      <c r="N11" s="117"/>
      <c r="O11" s="133"/>
    </row>
    <row r="12" spans="2:15" s="132" customFormat="1" ht="18.75" customHeight="1" x14ac:dyDescent="0.2">
      <c r="B12" s="134" t="s">
        <v>71</v>
      </c>
      <c r="C12" s="135"/>
      <c r="D12" s="128">
        <f t="shared" si="0"/>
        <v>137</v>
      </c>
      <c r="E12" s="129"/>
      <c r="F12" s="130">
        <f>IF(AND($D$5="All Provider Groups",$D$7="All Provider Types"),SUM(COUNTIFS('D1 In-year inspection data'!$T:$T,"1",'D1 In-year inspection data'!$N:$N,"Full inspection"),COUNTIFS('D1 In-year inspection data'!$T:$T,"1",'D1 In-year inspection data'!$N:$N,"Full inspection (short converted)")),
IF(AND($D$5="All Provider Groups",$D$7&lt;&gt;"All Provider Types"),SUM(COUNTIFS('D1 In-year inspection data'!$T:$T,"1",'D1 In-year inspection data'!$N:$N,"Full inspection",'D1 In-year inspection data'!$F:$F,$D$7),COUNTIFS('D1 In-year inspection data'!$T:$T,"1",'D1 In-year inspection data'!$N:$N,"Full inspection (short converted)",'D1 In-year inspection data'!$F:$F,$D$7)),
IF(AND($D$5&lt;&gt;"All Provider Groups",$D$7&lt;&gt;"All Provider Types"),SUM(COUNTIFS('D1 In-year inspection data'!$T:$T,"1",'D1 In-year inspection data'!$N:$N,"Full inspection",'D1 In-year inspection data'!$G:$G,$D$5,'D1 In-year inspection data'!$F:$F,$D$7),COUNTIFS('D1 In-year inspection data'!$T:$T,"1",'D1 In-year inspection data'!$N:$N,"Full inspection (short converted)",'D1 In-year inspection data'!$G:$G,$D$5,'D1 In-year inspection data'!$F:$F,$D$7)),
IF(AND($D$5&lt;&gt;"All Provider Groups",$D$7="All Provider Types"),SUM(COUNTIFS('D1 In-year inspection data'!$T:$T,"1",'D1 In-year inspection data'!$N:$N,"Full inspection",'D1 In-year inspection data'!$G:$G,$D$5),COUNTIFS('D1 In-year inspection data'!$T:$T,"1",'D1 In-year inspection data'!$N:$N,"Full inspection (short converted)",'D1 In-year inspection data'!$G:$G,$D$5))))))</f>
        <v>7</v>
      </c>
      <c r="G12" s="130">
        <f>IF(AND($D$5="All Provider Groups",$D$7="All Provider Types"),SUM(COUNTIFS('D1 In-year inspection data'!$T:$T,"2",'D1 In-year inspection data'!$N:$N,"Full inspection"),COUNTIFS('D1 In-year inspection data'!$T:$T,"2",'D1 In-year inspection data'!$N:$N,"Full inspection (short converted)")),
IF(AND($D$5="All Provider Groups",$D$7&lt;&gt;"All Provider Types"),SUM(COUNTIFS('D1 In-year inspection data'!$T:$T,"2",'D1 In-year inspection data'!$N:$N,"Full inspection",'D1 In-year inspection data'!$F:$F,$D$7),COUNTIFS('D1 In-year inspection data'!$T:$T,"2",'D1 In-year inspection data'!$N:$N,"Full inspection (short converted)",'D1 In-year inspection data'!$F:$F,$D$7)),
IF(AND($D$5&lt;&gt;"All Provider Groups",$D$7&lt;&gt;"All Provider Types"),SUM(COUNTIFS('D1 In-year inspection data'!$T:$T,"2",'D1 In-year inspection data'!$N:$N,"Full inspection",'D1 In-year inspection data'!$G:$G,$D$5,'D1 In-year inspection data'!$F:$F,$D$7),COUNTIFS('D1 In-year inspection data'!$T:$T,"2",'D1 In-year inspection data'!$N:$N,"Full inspection (short converted)",'D1 In-year inspection data'!$G:$G,$D$5,'D1 In-year inspection data'!$F:$F,$D$7)),
IF(AND($D$5&lt;&gt;"All Provider Groups",$D$7="All Provider Types"),SUM(COUNTIFS('D1 In-year inspection data'!$T:$T,"2",'D1 In-year inspection data'!$N:$N,"Full inspection",'D1 In-year inspection data'!$G:$G,$D$5),COUNTIFS('D1 In-year inspection data'!$T:$T,"2",'D1 In-year inspection data'!$N:$N,"Full inspection (short converted)",'D1 In-year inspection data'!$G:$G,$D$5))))))</f>
        <v>72</v>
      </c>
      <c r="H12" s="130">
        <f>IF(AND($D$5="All Provider Groups",$D$7="All Provider Types"),SUM(COUNTIFS('D1 In-year inspection data'!$T:$T,"3",'D1 In-year inspection data'!$N:$N,"Full inspection"),COUNTIFS('D1 In-year inspection data'!$T:$T,"3",'D1 In-year inspection data'!$N:$N,"Full inspection (short converted)")),
IF(AND($D$5="All Provider Groups",$D$7&lt;&gt;"All Provider Types"),SUM(COUNTIFS('D1 In-year inspection data'!$T:$T,"3",'D1 In-year inspection data'!$N:$N,"Full inspection",'D1 In-year inspection data'!$F:$F,$D$7),COUNTIFS('D1 In-year inspection data'!$T:$T,"3",'D1 In-year inspection data'!$N:$N,"Full inspection (short converted)",'D1 In-year inspection data'!$F:$F,$D$7)),
IF(AND($D$5&lt;&gt;"All Provider Groups",$D$7&lt;&gt;"All Provider Types"),SUM(COUNTIFS('D1 In-year inspection data'!$T:$T,"3",'D1 In-year inspection data'!$N:$N,"Full inspection",'D1 In-year inspection data'!$G:$G,$D$5,'D1 In-year inspection data'!$F:$F,$D$7),COUNTIFS('D1 In-year inspection data'!$T:$T,"3",'D1 In-year inspection data'!$N:$N,"Full inspection (short converted)",'D1 In-year inspection data'!$G:$G,$D$5,'D1 In-year inspection data'!$F:$F,$D$7)),
IF(AND($D$5&lt;&gt;"All Provider Groups",$D$7="All Provider Types"),SUM(COUNTIFS('D1 In-year inspection data'!$T:$T,"3",'D1 In-year inspection data'!$N:$N,"Full inspection",'D1 In-year inspection data'!$G:$G,$D$5),COUNTIFS('D1 In-year inspection data'!$T:$T,"3",'D1 In-year inspection data'!$N:$N,"Full inspection (short converted)",'D1 In-year inspection data'!$G:$G,$D$5))))))</f>
        <v>45</v>
      </c>
      <c r="I12" s="130">
        <f>IF(AND($D$5="All Provider Groups",$D$7="All Provider Types"),SUM(COUNTIFS('D1 In-year inspection data'!$T:$T,"4",'D1 In-year inspection data'!$N:$N,"Full inspection"),COUNTIFS('D1 In-year inspection data'!$T:$T,"4",'D1 In-year inspection data'!$N:$N,"Full inspection (short converted)")),
IF(AND($D$5="All Provider Groups",$D$7&lt;&gt;"All Provider Types"),SUM(COUNTIFS('D1 In-year inspection data'!$T:$T,"4",'D1 In-year inspection data'!$N:$N,"Full inspection",'D1 In-year inspection data'!$F:$F,$D$7),COUNTIFS('D1 In-year inspection data'!$T:$T,"4",'D1 In-year inspection data'!$N:$N,"Full inspection (short converted)",'D1 In-year inspection data'!$F:$F,$D$7)),
IF(AND($D$5&lt;&gt;"All Provider Groups",$D$7&lt;&gt;"All Provider Types"),SUM(COUNTIFS('D1 In-year inspection data'!$T:$T,"4",'D1 In-year inspection data'!$N:$N,"Full inspection",'D1 In-year inspection data'!$G:$G,$D$5,'D1 In-year inspection data'!$F:$F,$D$7),COUNTIFS('D1 In-year inspection data'!$T:$T,"4",'D1 In-year inspection data'!$N:$N,"Full inspection (short converted)",'D1 In-year inspection data'!$G:$G,$D$5,'D1 In-year inspection data'!$F:$F,$D$7)),
IF(AND($D$5&lt;&gt;"All Provider Groups",$D$7="All Provider Types"),SUM(COUNTIFS('D1 In-year inspection data'!$T:$T,"4",'D1 In-year inspection data'!$N:$N,"Full inspection",'D1 In-year inspection data'!$G:$G,$D$5),COUNTIFS('D1 In-year inspection data'!$T:$T,"4",'D1 In-year inspection data'!$N:$N,"Full inspection (short converted)",'D1 In-year inspection data'!$G:$G,$D$5))))))</f>
        <v>13</v>
      </c>
      <c r="N12" s="114"/>
      <c r="O12" s="133"/>
    </row>
    <row r="13" spans="2:15" s="132" customFormat="1" ht="18.75" customHeight="1" x14ac:dyDescent="0.2">
      <c r="B13" s="126" t="s">
        <v>72</v>
      </c>
      <c r="C13" s="135"/>
      <c r="D13" s="128">
        <f t="shared" si="0"/>
        <v>137</v>
      </c>
      <c r="E13" s="129"/>
      <c r="F13" s="130">
        <f>IF(AND($D$5="All Provider Groups",$D$7="All Provider Types"),SUM(COUNTIFS('D1 In-year inspection data'!$U:$U,"1",'D1 In-year inspection data'!$N:$N,"Full inspection"),COUNTIFS('D1 In-year inspection data'!$U:$U,"1",'D1 In-year inspection data'!$N:$N,"Full inspection (short converted)")),
IF(AND($D$5="All Provider Groups",$D$7&lt;&gt;"All Provider Types"),SUM(COUNTIFS('D1 In-year inspection data'!$U:$U,"1",'D1 In-year inspection data'!$N:$N,"Full inspection",'D1 In-year inspection data'!$F:$F,$D$7),COUNTIFS('D1 In-year inspection data'!$U:$U,"1",'D1 In-year inspection data'!$N:$N,"Full inspection (short converted)",'D1 In-year inspection data'!$F:$F,$D$7)),
IF(AND($D$5&lt;&gt;"All Provider Groups",$D$7&lt;&gt;"All Provider Types"),SUM(COUNTIFS('D1 In-year inspection data'!$U:$U,"1",'D1 In-year inspection data'!$N:$N,"Full inspection",'D1 In-year inspection data'!$G:$G,$D$5,'D1 In-year inspection data'!$F:$F,$D$7),COUNTIFS('D1 In-year inspection data'!$U:$U,"1",'D1 In-year inspection data'!$N:$N,"Full inspection (short converted)",'D1 In-year inspection data'!$G:$G,$D$5,'D1 In-year inspection data'!$F:$F,$D$7)),
IF(AND($D$5&lt;&gt;"All Provider Groups",$D$7="All Provider Types"),SUM(COUNTIFS('D1 In-year inspection data'!$U:$U,"1",'D1 In-year inspection data'!$N:$N,"Full inspection",'D1 In-year inspection data'!$G:$G,$D$5),COUNTIFS('D1 In-year inspection data'!$U:$U,"1",'D1 In-year inspection data'!$N:$N,"Full inspection (short converted)",'D1 In-year inspection data'!$G:$G,$D$5))))))</f>
        <v>7</v>
      </c>
      <c r="G13" s="130">
        <f>IF(AND($D$5="All Provider Groups",$D$7="All Provider Types"),SUM(COUNTIFS('D1 In-year inspection data'!$U:$U,"2",'D1 In-year inspection data'!$N:$N,"Full inspection"),COUNTIFS('D1 In-year inspection data'!$U:$U,"2",'D1 In-year inspection data'!$N:$N,"Full inspection (short converted)")),
IF(AND($D$5="All Provider Groups",$D$7&lt;&gt;"All Provider Types"),SUM(COUNTIFS('D1 In-year inspection data'!$U:$U,"2",'D1 In-year inspection data'!$N:$N,"Full inspection",'D1 In-year inspection data'!$F:$F,$D$7),COUNTIFS('D1 In-year inspection data'!$U:$U,"2",'D1 In-year inspection data'!$N:$N,"Full inspection (short converted)",'D1 In-year inspection data'!$F:$F,$D$7)),
IF(AND($D$5&lt;&gt;"All Provider Groups",$D$7&lt;&gt;"All Provider Types"),SUM(COUNTIFS('D1 In-year inspection data'!$U:$U,"2",'D1 In-year inspection data'!$N:$N,"Full inspection",'D1 In-year inspection data'!$G:$G,$D$5,'D1 In-year inspection data'!$F:$F,$D$7),COUNTIFS('D1 In-year inspection data'!$U:$U,"2",'D1 In-year inspection data'!$N:$N,"Full inspection (short converted)",'D1 In-year inspection data'!$G:$G,$D$5,'D1 In-year inspection data'!$F:$F,$D$7)),
IF(AND($D$5&lt;&gt;"All Provider Groups",$D$7="All Provider Types"),SUM(COUNTIFS('D1 In-year inspection data'!$U:$U,"2",'D1 In-year inspection data'!$N:$N,"Full inspection",'D1 In-year inspection data'!$G:$G,$D$5),COUNTIFS('D1 In-year inspection data'!$U:$U,"2",'D1 In-year inspection data'!$N:$N,"Full inspection (short converted)",'D1 In-year inspection data'!$G:$G,$D$5))))))</f>
        <v>73</v>
      </c>
      <c r="H13" s="130">
        <f>IF(AND($D$5="All Provider Groups",$D$7="All Provider Types"),SUM(COUNTIFS('D1 In-year inspection data'!$U:$U,"3",'D1 In-year inspection data'!$N:$N,"Full inspection"),COUNTIFS('D1 In-year inspection data'!$U:$U,"3",'D1 In-year inspection data'!$N:$N,"Full inspection (short converted)")),
IF(AND($D$5="All Provider Groups",$D$7&lt;&gt;"All Provider Types"),SUM(COUNTIFS('D1 In-year inspection data'!$U:$U,"3",'D1 In-year inspection data'!$N:$N,"Full inspection",'D1 In-year inspection data'!$F:$F,$D$7),COUNTIFS('D1 In-year inspection data'!$U:$U,"3",'D1 In-year inspection data'!$N:$N,"Full inspection (short converted)",'D1 In-year inspection data'!$F:$F,$D$7)),
IF(AND($D$5&lt;&gt;"All Provider Groups",$D$7&lt;&gt;"All Provider Types"),SUM(COUNTIFS('D1 In-year inspection data'!$U:$U,"3",'D1 In-year inspection data'!$N:$N,"Full inspection",'D1 In-year inspection data'!$G:$G,$D$5,'D1 In-year inspection data'!$F:$F,$D$7),COUNTIFS('D1 In-year inspection data'!$U:$U,"3",'D1 In-year inspection data'!$N:$N,"Full inspection (short converted)",'D1 In-year inspection data'!$G:$G,$D$5,'D1 In-year inspection data'!$F:$F,$D$7)),
IF(AND($D$5&lt;&gt;"All Provider Groups",$D$7="All Provider Types"),SUM(COUNTIFS('D1 In-year inspection data'!$U:$U,"3",'D1 In-year inspection data'!$N:$N,"Full inspection",'D1 In-year inspection data'!$G:$G,$D$5),COUNTIFS('D1 In-year inspection data'!$U:$U,"3",'D1 In-year inspection data'!$N:$N,"Full inspection (short converted)",'D1 In-year inspection data'!$G:$G,$D$5))))))</f>
        <v>47</v>
      </c>
      <c r="I13" s="130">
        <f>IF(AND($D$5="All Provider Groups",$D$7="All Provider Types"),SUM(COUNTIFS('D1 In-year inspection data'!$U:$U,"4",'D1 In-year inspection data'!$N:$N,"Full inspection"),COUNTIFS('D1 In-year inspection data'!$U:$U,"4",'D1 In-year inspection data'!$N:$N,"Full inspection (short converted)")),
IF(AND($D$5="All Provider Groups",$D$7&lt;&gt;"All Provider Types"),SUM(COUNTIFS('D1 In-year inspection data'!$U:$U,"4",'D1 In-year inspection data'!$N:$N,"Full inspection",'D1 In-year inspection data'!$F:$F,$D$7),COUNTIFS('D1 In-year inspection data'!$U:$U,"4",'D1 In-year inspection data'!$N:$N,"Full inspection (short converted)",'D1 In-year inspection data'!$F:$F,$D$7)),
IF(AND($D$5&lt;&gt;"All Provider Groups",$D$7&lt;&gt;"All Provider Types"),SUM(COUNTIFS('D1 In-year inspection data'!$U:$U,"4",'D1 In-year inspection data'!$N:$N,"Full inspection",'D1 In-year inspection data'!$G:$G,$D$5,'D1 In-year inspection data'!$F:$F,$D$7),COUNTIFS('D1 In-year inspection data'!$U:$U,"4",'D1 In-year inspection data'!$N:$N,"Full inspection (short converted)",'D1 In-year inspection data'!$G:$G,$D$5,'D1 In-year inspection data'!$F:$F,$D$7)),
IF(AND($D$5&lt;&gt;"All Provider Groups",$D$7="All Provider Types"),SUM(COUNTIFS('D1 In-year inspection data'!$U:$U,"4",'D1 In-year inspection data'!$N:$N,"Full inspection",'D1 In-year inspection data'!$G:$G,$D$5),COUNTIFS('D1 In-year inspection data'!$U:$U,"4",'D1 In-year inspection data'!$N:$N,"Full inspection (short converted)",'D1 In-year inspection data'!$G:$G,$D$5))))))</f>
        <v>10</v>
      </c>
      <c r="N13" s="136"/>
      <c r="O13" s="136"/>
    </row>
    <row r="14" spans="2:15" s="132" customFormat="1" ht="18.75" customHeight="1" x14ac:dyDescent="0.2">
      <c r="B14" s="134" t="s">
        <v>73</v>
      </c>
      <c r="C14" s="135"/>
      <c r="D14" s="128">
        <f t="shared" si="0"/>
        <v>137</v>
      </c>
      <c r="E14" s="129"/>
      <c r="F14" s="130">
        <f>IF(AND($D$5="All Provider Groups",$D$7="All Provider Types"),SUM(COUNTIFS('D1 In-year inspection data'!$V:$V,"1",'D1 In-year inspection data'!$N:$N,"Full inspection"),COUNTIFS('D1 In-year inspection data'!$V:$V,"1",'D1 In-year inspection data'!$N:$N,"Full inspection (short converted)")),
IF(AND($D$5="All Provider Groups",$D$7&lt;&gt;"All Provider Types"),SUM(COUNTIFS('D1 In-year inspection data'!$V:$V,"1",'D1 In-year inspection data'!$N:$N,"Full inspection",'D1 In-year inspection data'!$F:$F,$D$7),COUNTIFS('D1 In-year inspection data'!$V:$V,"1",'D1 In-year inspection data'!$N:$N,"Full inspection (short converted)",'D1 In-year inspection data'!$F:$F,$D$7)),
IF(AND($D$5&lt;&gt;"All Provider Groups",$D$7&lt;&gt;"All Provider Types"),SUM(COUNTIFS('D1 In-year inspection data'!$V:$V,"1",'D1 In-year inspection data'!$N:$N,"Full inspection",'D1 In-year inspection data'!$G:$G,$D$5,'D1 In-year inspection data'!$F:$F,$D$7),COUNTIFS('D1 In-year inspection data'!$V:$V,"1",'D1 In-year inspection data'!$N:$N,"Full inspection (short converted)",'D1 In-year inspection data'!$G:$G,$D$5,'D1 In-year inspection data'!$F:$F,$D$7)),
IF(AND($D$5&lt;&gt;"All Provider Groups",$D$7="All Provider Types"),SUM(COUNTIFS('D1 In-year inspection data'!$V:$V,"1",'D1 In-year inspection data'!$N:$N,"Full inspection",'D1 In-year inspection data'!$G:$G,$D$5),COUNTIFS('D1 In-year inspection data'!$V:$V,"1",'D1 In-year inspection data'!$N:$N,"Full inspection (short converted)",'D1 In-year inspection data'!$G:$G,$D$5))))))</f>
        <v>14</v>
      </c>
      <c r="G14" s="130">
        <f>IF(AND($D$5="All Provider Groups",$D$7="All Provider Types"),SUM(COUNTIFS('D1 In-year inspection data'!$V:$V,"2",'D1 In-year inspection data'!$N:$N,"Full inspection"),COUNTIFS('D1 In-year inspection data'!$V:$V,"2",'D1 In-year inspection data'!$N:$N,"Full inspection (short converted)")),
IF(AND($D$5="All Provider Groups",$D$7&lt;&gt;"All Provider Types"),SUM(COUNTIFS('D1 In-year inspection data'!$V:$V,"2",'D1 In-year inspection data'!$N:$N,"Full inspection",'D1 In-year inspection data'!$F:$F,$D$7),COUNTIFS('D1 In-year inspection data'!$V:$V,"2",'D1 In-year inspection data'!$N:$N,"Full inspection (short converted)",'D1 In-year inspection data'!$F:$F,$D$7)),
IF(AND($D$5&lt;&gt;"All Provider Groups",$D$7&lt;&gt;"All Provider Types"),SUM(COUNTIFS('D1 In-year inspection data'!$V:$V,"2",'D1 In-year inspection data'!$N:$N,"Full inspection",'D1 In-year inspection data'!$G:$G,$D$5,'D1 In-year inspection data'!$F:$F,$D$7),COUNTIFS('D1 In-year inspection data'!$V:$V,"2",'D1 In-year inspection data'!$N:$N,"Full inspection (short converted)",'D1 In-year inspection data'!$G:$G,$D$5,'D1 In-year inspection data'!$F:$F,$D$7)),
IF(AND($D$5&lt;&gt;"All Provider Groups",$D$7="All Provider Types"),SUM(COUNTIFS('D1 In-year inspection data'!$V:$V,"2",'D1 In-year inspection data'!$N:$N,"Full inspection",'D1 In-year inspection data'!$G:$G,$D$5),COUNTIFS('D1 In-year inspection data'!$V:$V,"2",'D1 In-year inspection data'!$N:$N,"Full inspection (short converted)",'D1 In-year inspection data'!$G:$G,$D$5))))))</f>
        <v>84</v>
      </c>
      <c r="H14" s="130">
        <f>IF(AND($D$5="All Provider Groups",$D$7="All Provider Types"),SUM(COUNTIFS('D1 In-year inspection data'!$V:$V,"3",'D1 In-year inspection data'!$N:$N,"Full inspection"),COUNTIFS('D1 In-year inspection data'!$V:$V,"3",'D1 In-year inspection data'!$N:$N,"Full inspection (short converted)")),
IF(AND($D$5="All Provider Groups",$D$7&lt;&gt;"All Provider Types"),SUM(COUNTIFS('D1 In-year inspection data'!$V:$V,"3",'D1 In-year inspection data'!$N:$N,"Full inspection",'D1 In-year inspection data'!$F:$F,$D$7),COUNTIFS('D1 In-year inspection data'!$V:$V,"3",'D1 In-year inspection data'!$N:$N,"Full inspection (short converted)",'D1 In-year inspection data'!$F:$F,$D$7)),
IF(AND($D$5&lt;&gt;"All Provider Groups",$D$7&lt;&gt;"All Provider Types"),SUM(COUNTIFS('D1 In-year inspection data'!$V:$V,"3",'D1 In-year inspection data'!$N:$N,"Full inspection",'D1 In-year inspection data'!$G:$G,$D$5,'D1 In-year inspection data'!$F:$F,$D$7),COUNTIFS('D1 In-year inspection data'!$V:$V,"3",'D1 In-year inspection data'!$N:$N,"Full inspection (short converted)",'D1 In-year inspection data'!$G:$G,$D$5,'D1 In-year inspection data'!$F:$F,$D$7)),
IF(AND($D$5&lt;&gt;"All Provider Groups",$D$7="All Provider Types"),SUM(COUNTIFS('D1 In-year inspection data'!$V:$V,"3",'D1 In-year inspection data'!$N:$N,"Full inspection",'D1 In-year inspection data'!$G:$G,$D$5),COUNTIFS('D1 In-year inspection data'!$V:$V,"3",'D1 In-year inspection data'!$N:$N,"Full inspection (short converted)",'D1 In-year inspection data'!$G:$G,$D$5))))))</f>
        <v>30</v>
      </c>
      <c r="I14" s="130">
        <f>IF(AND($D$5="All Provider Groups",$D$7="All Provider Types"),SUM(COUNTIFS('D1 In-year inspection data'!$V:$V,"4",'D1 In-year inspection data'!$N:$N,"Full inspection"),COUNTIFS('D1 In-year inspection data'!$V:$V,"4",'D1 In-year inspection data'!$N:$N,"Full inspection (short converted)")),
IF(AND($D$5="All Provider Groups",$D$7&lt;&gt;"All Provider Types"),SUM(COUNTIFS('D1 In-year inspection data'!$V:$V,"4",'D1 In-year inspection data'!$N:$N,"Full inspection",'D1 In-year inspection data'!$F:$F,$D$7),COUNTIFS('D1 In-year inspection data'!$V:$V,"4",'D1 In-year inspection data'!$N:$N,"Full inspection (short converted)",'D1 In-year inspection data'!$F:$F,$D$7)),
IF(AND($D$5&lt;&gt;"All Provider Groups",$D$7&lt;&gt;"All Provider Types"),SUM(COUNTIFS('D1 In-year inspection data'!$V:$V,"4",'D1 In-year inspection data'!$N:$N,"Full inspection",'D1 In-year inspection data'!$G:$G,$D$5,'D1 In-year inspection data'!$F:$F,$D$7),COUNTIFS('D1 In-year inspection data'!$V:$V,"4",'D1 In-year inspection data'!$N:$N,"Full inspection (short converted)",'D1 In-year inspection data'!$G:$G,$D$5,'D1 In-year inspection data'!$F:$F,$D$7)),
IF(AND($D$5&lt;&gt;"All Provider Groups",$D$7="All Provider Types"),SUM(COUNTIFS('D1 In-year inspection data'!$V:$V,"4",'D1 In-year inspection data'!$N:$N,"Full inspection",'D1 In-year inspection data'!$G:$G,$D$5),COUNTIFS('D1 In-year inspection data'!$V:$V,"4",'D1 In-year inspection data'!$N:$N,"Full inspection (short converted)",'D1 In-year inspection data'!$G:$G,$D$5))))))</f>
        <v>9</v>
      </c>
    </row>
    <row r="15" spans="2:15" s="132" customFormat="1" ht="18.75" customHeight="1" x14ac:dyDescent="0.2">
      <c r="B15" s="137" t="s">
        <v>74</v>
      </c>
      <c r="C15" s="138"/>
      <c r="D15" s="139">
        <f t="shared" si="0"/>
        <v>137</v>
      </c>
      <c r="E15" s="140"/>
      <c r="F15" s="141">
        <f>IF(AND($D$5="All Provider Groups",$D$7="All Provider Types"),SUM(COUNTIFS('D1 In-year inspection data'!$W:$W,"1",'D1 In-year inspection data'!$N:$N,"Full inspection"),COUNTIFS('D1 In-year inspection data'!$W:$W,"1",'D1 In-year inspection data'!$N:$N,"Full inspection (short converted)")),
IF(AND($D$5="All Provider Groups",$D$7&lt;&gt;"All Provider Types"),SUM(COUNTIFS('D1 In-year inspection data'!$W:$W,"1",'D1 In-year inspection data'!$N:$N,"Full inspection",'D1 In-year inspection data'!$F:$F,$D$7),COUNTIFS('D1 In-year inspection data'!$W:$W,"1",'D1 In-year inspection data'!$N:$N,"Full inspection (short converted)",'D1 In-year inspection data'!$F:$F,$D$7)),
IF(AND($D$5&lt;&gt;"All Provider Groups",$D$7&lt;&gt;"All Provider Types"),SUM(COUNTIFS('D1 In-year inspection data'!$W:$W,"1",'D1 In-year inspection data'!$N:$N,"Full inspection",'D1 In-year inspection data'!$G:$G,$D$5,'D1 In-year inspection data'!$F:$F,$D$7),COUNTIFS('D1 In-year inspection data'!$W:$W,"1",'D1 In-year inspection data'!$N:$N,"Full inspection (short converted)",'D1 In-year inspection data'!$G:$G,$D$5,'D1 In-year inspection data'!$F:$F,$D$7)),
IF(AND($D$5&lt;&gt;"All Provider Groups",$D$7="All Provider Types"),SUM(COUNTIFS('D1 In-year inspection data'!$W:$W,"1",'D1 In-year inspection data'!$N:$N,"Full inspection",'D1 In-year inspection data'!$G:$G,$D$5),COUNTIFS('D1 In-year inspection data'!$W:$W,"1",'D1 In-year inspection data'!$N:$N,"Full inspection (short converted)",'D1 In-year inspection data'!$G:$G,$D$5))))))</f>
        <v>7</v>
      </c>
      <c r="G15" s="141">
        <f>IF(AND($D$5="All Provider Groups",$D$7="All Provider Types"),SUM(COUNTIFS('D1 In-year inspection data'!$W:$W,"2",'D1 In-year inspection data'!$N:$N,"Full inspection"),COUNTIFS('D1 In-year inspection data'!$W:$W,"2",'D1 In-year inspection data'!$N:$N,"Full inspection (short converted)")),
IF(AND($D$5="All Provider Groups",$D$7&lt;&gt;"All Provider Types"),SUM(COUNTIFS('D1 In-year inspection data'!$W:$W,"2",'D1 In-year inspection data'!$N:$N,"Full inspection",'D1 In-year inspection data'!$F:$F,$D$7),COUNTIFS('D1 In-year inspection data'!$W:$W,"2",'D1 In-year inspection data'!$N:$N,"Full inspection (short converted)",'D1 In-year inspection data'!$F:$F,$D$7)),
IF(AND($D$5&lt;&gt;"All Provider Groups",$D$7&lt;&gt;"All Provider Types"),SUM(COUNTIFS('D1 In-year inspection data'!$W:$W,"2",'D1 In-year inspection data'!$N:$N,"Full inspection",'D1 In-year inspection data'!$G:$G,$D$5,'D1 In-year inspection data'!$F:$F,$D$7),COUNTIFS('D1 In-year inspection data'!$W:$W,"2",'D1 In-year inspection data'!$N:$N,"Full inspection (short converted)",'D1 In-year inspection data'!$G:$G,$D$5,'D1 In-year inspection data'!$F:$F,$D$7)),
IF(AND($D$5&lt;&gt;"All Provider Groups",$D$7="All Provider Types"),SUM(COUNTIFS('D1 In-year inspection data'!$W:$W,"2",'D1 In-year inspection data'!$N:$N,"Full inspection",'D1 In-year inspection data'!$G:$G,$D$5),COUNTIFS('D1 In-year inspection data'!$W:$W,"2",'D1 In-year inspection data'!$N:$N,"Full inspection (short converted)",'D1 In-year inspection data'!$G:$G,$D$5))))))</f>
        <v>72</v>
      </c>
      <c r="H15" s="141">
        <f>IF(AND($D$5="All Provider Groups",$D$7="All Provider Types"),SUM(COUNTIFS('D1 In-year inspection data'!$W:$W,"3",'D1 In-year inspection data'!$N:$N,"Full inspection"),COUNTIFS('D1 In-year inspection data'!$W:$W,"3",'D1 In-year inspection data'!$N:$N,"Full inspection (short converted)")),
IF(AND($D$5="All Provider Groups",$D$7&lt;&gt;"All Provider Types"),SUM(COUNTIFS('D1 In-year inspection data'!$W:$W,"3",'D1 In-year inspection data'!$N:$N,"Full inspection",'D1 In-year inspection data'!$F:$F,$D$7),COUNTIFS('D1 In-year inspection data'!$W:$W,"3",'D1 In-year inspection data'!$N:$N,"Full inspection (short converted)",'D1 In-year inspection data'!$F:$F,$D$7)),
IF(AND($D$5&lt;&gt;"All Provider Groups",$D$7&lt;&gt;"All Provider Types"),SUM(COUNTIFS('D1 In-year inspection data'!$W:$W,"3",'D1 In-year inspection data'!$N:$N,"Full inspection",'D1 In-year inspection data'!$G:$G,$D$5,'D1 In-year inspection data'!$F:$F,$D$7),COUNTIFS('D1 In-year inspection data'!$W:$W,"3",'D1 In-year inspection data'!$N:$N,"Full inspection (short converted)",'D1 In-year inspection data'!$G:$G,$D$5,'D1 In-year inspection data'!$F:$F,$D$7)),
IF(AND($D$5&lt;&gt;"All Provider Groups",$D$7="All Provider Types"),SUM(COUNTIFS('D1 In-year inspection data'!$W:$W,"3",'D1 In-year inspection data'!$N:$N,"Full inspection",'D1 In-year inspection data'!$G:$G,$D$5),COUNTIFS('D1 In-year inspection data'!$W:$W,"3",'D1 In-year inspection data'!$N:$N,"Full inspection (short converted)",'D1 In-year inspection data'!$G:$G,$D$5))))))</f>
        <v>46</v>
      </c>
      <c r="I15" s="141">
        <f>IF(AND($D$5="All Provider Groups",$D$7="All Provider Types"),SUM(COUNTIFS('D1 In-year inspection data'!$W:$W,"4",'D1 In-year inspection data'!$N:$N,"Full inspection"),COUNTIFS('D1 In-year inspection data'!$W:$W,"4",'D1 In-year inspection data'!$N:$N,"Full inspection (short converted)")),
IF(AND($D$5="All Provider Groups",$D$7&lt;&gt;"All Provider Types"),SUM(COUNTIFS('D1 In-year inspection data'!$W:$W,"4",'D1 In-year inspection data'!$N:$N,"Full inspection",'D1 In-year inspection data'!$F:$F,$D$7),COUNTIFS('D1 In-year inspection data'!$W:$W,"4",'D1 In-year inspection data'!$N:$N,"Full inspection (short converted)",'D1 In-year inspection data'!$F:$F,$D$7)),
IF(AND($D$5&lt;&gt;"All Provider Groups",$D$7&lt;&gt;"All Provider Types"),SUM(COUNTIFS('D1 In-year inspection data'!$W:$W,"4",'D1 In-year inspection data'!$N:$N,"Full inspection",'D1 In-year inspection data'!$G:$G,$D$5,'D1 In-year inspection data'!$F:$F,$D$7),COUNTIFS('D1 In-year inspection data'!$W:$W,"4",'D1 In-year inspection data'!$N:$N,"Full inspection (short converted)",'D1 In-year inspection data'!$G:$G,$D$5,'D1 In-year inspection data'!$F:$F,$D$7)),
IF(AND($D$5&lt;&gt;"All Provider Groups",$D$7="All Provider Types"),SUM(COUNTIFS('D1 In-year inspection data'!$W:$W,"4",'D1 In-year inspection data'!$N:$N,"Full inspection",'D1 In-year inspection data'!$G:$G,$D$5),COUNTIFS('D1 In-year inspection data'!$W:$W,"4",'D1 In-year inspection data'!$N:$N,"Full inspection (short converted)",'D1 In-year inspection data'!$G:$G,$D$5))))))</f>
        <v>12</v>
      </c>
    </row>
    <row r="16" spans="2:15" s="132" customFormat="1" ht="18.75" customHeight="1" x14ac:dyDescent="0.2">
      <c r="B16" s="143" t="s">
        <v>75</v>
      </c>
      <c r="C16" s="70"/>
      <c r="D16" s="128">
        <f t="shared" si="0"/>
        <v>67</v>
      </c>
      <c r="E16" s="129"/>
      <c r="F16" s="130">
        <f>IF(AND($D$5="All Provider Groups",$D$7="All Provider Types"),SUM(COUNTIFS('D1 In-year inspection data'!$X:$X,"1",'D1 In-year inspection data'!$N:$N,"Full inspection"),COUNTIFS('D1 In-year inspection data'!$X:$X,"1",'D1 In-year inspection data'!$N:$N,"Full inspection (short converted)")),
IF(AND($D$5="All Provider Groups",$D$7&lt;&gt;"All Provider Types"),SUM(COUNTIFS('D1 In-year inspection data'!$X:$X,"1",'D1 In-year inspection data'!$N:$N,"Full inspection",'D1 In-year inspection data'!$F:$F,$D$7),COUNTIFS('D1 In-year inspection data'!$X:$X,"1",'D1 In-year inspection data'!$N:$N,"Full inspection (short converted)",'D1 In-year inspection data'!$F:$F,$D$7)),
IF(AND($D$5&lt;&gt;"All Provider Groups",$D$7&lt;&gt;"All Provider Types"),SUM(COUNTIFS('D1 In-year inspection data'!$X:$X,"1",'D1 In-year inspection data'!$N:$N,"Full inspection",'D1 In-year inspection data'!$G:$G,$D$5,'D1 In-year inspection data'!$F:$F,$D$7),COUNTIFS('D1 In-year inspection data'!$X:$X,"1",'D1 In-year inspection data'!$N:$N,"Full inspection (short converted)",'D1 In-year inspection data'!$G:$G,$D$5,'D1 In-year inspection data'!$F:$F,$D$7)),
IF(AND($D$5&lt;&gt;"All Provider Groups",$D$7="All Provider Types"),SUM(COUNTIFS('D1 In-year inspection data'!$X:$X,"1",'D1 In-year inspection data'!$N:$N,"Full inspection",'D1 In-year inspection data'!$G:$G,$D$5),COUNTIFS('D1 In-year inspection data'!$X:$X,"1",'D1 In-year inspection data'!$N:$N,"Full inspection (short converted)",'D1 In-year inspection data'!$G:$G,$D$5))))))</f>
        <v>4</v>
      </c>
      <c r="G16" s="130">
        <f>IF(AND($D$5="All Provider Groups",$D$7="All Provider Types"),SUM(COUNTIFS('D1 In-year inspection data'!$X:$X,"2",'D1 In-year inspection data'!$N:$N,"Full inspection"),COUNTIFS('D1 In-year inspection data'!$X:$X,"2",'D1 In-year inspection data'!$N:$N,"Full inspection (short converted)")),
IF(AND($D$5="All Provider Groups",$D$7&lt;&gt;"All Provider Types"),SUM(COUNTIFS('D1 In-year inspection data'!$X:$X,"2",'D1 In-year inspection data'!$N:$N,"Full inspection",'D1 In-year inspection data'!$F:$F,$D$7),COUNTIFS('D1 In-year inspection data'!$X:$X,"2",'D1 In-year inspection data'!$N:$N,"Full inspection (short converted)",'D1 In-year inspection data'!$F:$F,$D$7)),
IF(AND($D$5&lt;&gt;"All Provider Groups",$D$7&lt;&gt;"All Provider Types"),SUM(COUNTIFS('D1 In-year inspection data'!$X:$X,"2",'D1 In-year inspection data'!$N:$N,"Full inspection",'D1 In-year inspection data'!$G:$G,$D$5,'D1 In-year inspection data'!$F:$F,$D$7),COUNTIFS('D1 In-year inspection data'!$X:$X,"2",'D1 In-year inspection data'!$N:$N,"Full inspection (short converted)",'D1 In-year inspection data'!$G:$G,$D$5,'D1 In-year inspection data'!$F:$F,$D$7)),
IF(AND($D$5&lt;&gt;"All Provider Groups",$D$7="All Provider Types"),SUM(COUNTIFS('D1 In-year inspection data'!$X:$X,"2",'D1 In-year inspection data'!$N:$N,"Full inspection",'D1 In-year inspection data'!$G:$G,$D$5),COUNTIFS('D1 In-year inspection data'!$X:$X,"2",'D1 In-year inspection data'!$N:$N,"Full inspection (short converted)",'D1 In-year inspection data'!$G:$G,$D$5))))))</f>
        <v>41</v>
      </c>
      <c r="H16" s="130">
        <f>IF(AND($D$5="All Provider Groups",$D$7="All Provider Types"),SUM(COUNTIFS('D1 In-year inspection data'!$X:$X,"3",'D1 In-year inspection data'!$N:$N,"Full inspection"),COUNTIFS('D1 In-year inspection data'!$X:$X,"3",'D1 In-year inspection data'!$N:$N,"Full inspection (short converted)")),
IF(AND($D$5="All Provider Groups",$D$7&lt;&gt;"All Provider Types"),SUM(COUNTIFS('D1 In-year inspection data'!$X:$X,"3",'D1 In-year inspection data'!$N:$N,"Full inspection",'D1 In-year inspection data'!$F:$F,$D$7),COUNTIFS('D1 In-year inspection data'!$X:$X,"3",'D1 In-year inspection data'!$N:$N,"Full inspection (short converted)",'D1 In-year inspection data'!$F:$F,$D$7)),
IF(AND($D$5&lt;&gt;"All Provider Groups",$D$7&lt;&gt;"All Provider Types"),SUM(COUNTIFS('D1 In-year inspection data'!$X:$X,"3",'D1 In-year inspection data'!$N:$N,"Full inspection",'D1 In-year inspection data'!$G:$G,$D$5,'D1 In-year inspection data'!$F:$F,$D$7),COUNTIFS('D1 In-year inspection data'!$X:$X,"3",'D1 In-year inspection data'!$N:$N,"Full inspection (short converted)",'D1 In-year inspection data'!$G:$G,$D$5,'D1 In-year inspection data'!$F:$F,$D$7)),
IF(AND($D$5&lt;&gt;"All Provider Groups",$D$7="All Provider Types"),SUM(COUNTIFS('D1 In-year inspection data'!$X:$X,"3",'D1 In-year inspection data'!$N:$N,"Full inspection",'D1 In-year inspection data'!$G:$G,$D$5),COUNTIFS('D1 In-year inspection data'!$X:$X,"3",'D1 In-year inspection data'!$N:$N,"Full inspection (short converted)",'D1 In-year inspection data'!$G:$G,$D$5))))))</f>
        <v>19</v>
      </c>
      <c r="I16" s="130">
        <f>IF(AND($D$5="All Provider Groups",$D$7="All Provider Types"),SUM(COUNTIFS('D1 In-year inspection data'!$X:$X,"4",'D1 In-year inspection data'!$N:$N,"Full inspection"),COUNTIFS('D1 In-year inspection data'!$X:$X,"4",'D1 In-year inspection data'!$N:$N,"Full inspection (short converted)")),
IF(AND($D$5="All Provider Groups",$D$7&lt;&gt;"All Provider Types"),SUM(COUNTIFS('D1 In-year inspection data'!$X:$X,"4",'D1 In-year inspection data'!$N:$N,"Full inspection",'D1 In-year inspection data'!$F:$F,$D$7),COUNTIFS('D1 In-year inspection data'!$X:$X,"4",'D1 In-year inspection data'!$N:$N,"Full inspection (short converted)",'D1 In-year inspection data'!$F:$F,$D$7)),
IF(AND($D$5&lt;&gt;"All Provider Groups",$D$7&lt;&gt;"All Provider Types"),SUM(COUNTIFS('D1 In-year inspection data'!$X:$X,"4",'D1 In-year inspection data'!$N:$N,"Full inspection",'D1 In-year inspection data'!$G:$G,$D$5,'D1 In-year inspection data'!$F:$F,$D$7),COUNTIFS('D1 In-year inspection data'!$X:$X,"4",'D1 In-year inspection data'!$N:$N,"Full inspection (short converted)",'D1 In-year inspection data'!$G:$G,$D$5,'D1 In-year inspection data'!$F:$F,$D$7)),
IF(AND($D$5&lt;&gt;"All Provider Groups",$D$7="All Provider Types"),SUM(COUNTIFS('D1 In-year inspection data'!$X:$X,"4",'D1 In-year inspection data'!$N:$N,"Full inspection",'D1 In-year inspection data'!$G:$G,$D$5),COUNTIFS('D1 In-year inspection data'!$X:$X,"4",'D1 In-year inspection data'!$N:$N,"Full inspection (short converted)",'D1 In-year inspection data'!$G:$G,$D$5))))))</f>
        <v>3</v>
      </c>
    </row>
    <row r="17" spans="2:15" s="132" customFormat="1" ht="18.75" customHeight="1" x14ac:dyDescent="0.2">
      <c r="B17" s="145" t="s">
        <v>76</v>
      </c>
      <c r="D17" s="128">
        <f t="shared" si="0"/>
        <v>81</v>
      </c>
      <c r="E17" s="129"/>
      <c r="F17" s="130">
        <f>IF(AND($D$5="All Provider Groups",$D$7="All Provider Types"),SUM(COUNTIFS('D1 In-year inspection data'!$Y:$Y,"1",'D1 In-year inspection data'!$N:$N,"Full inspection"),COUNTIFS('D1 In-year inspection data'!$Y:$Y,"1",'D1 In-year inspection data'!$N:$N,"Full inspection (short converted)")),
IF(AND($D$5="All Provider Groups",$D$7&lt;&gt;"All Provider Types"),SUM(COUNTIFS('D1 In-year inspection data'!$Y:$Y,"1",'D1 In-year inspection data'!$N:$N,"Full inspection",'D1 In-year inspection data'!$F:$F,$D$7),COUNTIFS('D1 In-year inspection data'!$Y:$Y,"1",'D1 In-year inspection data'!$N:$N,"Full inspection (short converted)",'D1 In-year inspection data'!$F:$F,$D$7)),
IF(AND($D$5&lt;&gt;"All Provider Groups",$D$7&lt;&gt;"All Provider Types"),SUM(COUNTIFS('D1 In-year inspection data'!$Y:$Y,"1",'D1 In-year inspection data'!$N:$N,"Full inspection",'D1 In-year inspection data'!$G:$G,$D$5,'D1 In-year inspection data'!$F:$F,$D$7),COUNTIFS('D1 In-year inspection data'!$Y:$Y,"1",'D1 In-year inspection data'!$N:$N,"Full inspection (short converted)",'D1 In-year inspection data'!$G:$G,$D$5,'D1 In-year inspection data'!$F:$F,$D$7)),
IF(AND($D$5&lt;&gt;"All Provider Groups",$D$7="All Provider Types"),SUM(COUNTIFS('D1 In-year inspection data'!$Y:$Y,"1",'D1 In-year inspection data'!$N:$N,"Full inspection",'D1 In-year inspection data'!$G:$G,$D$5),COUNTIFS('D1 In-year inspection data'!$Y:$Y,"1",'D1 In-year inspection data'!$N:$N,"Full inspection (short converted)",'D1 In-year inspection data'!$G:$G,$D$5))))))</f>
        <v>2</v>
      </c>
      <c r="G17" s="130">
        <f>IF(AND($D$5="All Provider Groups",$D$7="All Provider Types"),SUM(COUNTIFS('D1 In-year inspection data'!$Y:$Y,"2",'D1 In-year inspection data'!$N:$N,"Full inspection"),COUNTIFS('D1 In-year inspection data'!$Y:$Y,"2",'D1 In-year inspection data'!$N:$N,"Full inspection (short converted)")),
IF(AND($D$5="All Provider Groups",$D$7&lt;&gt;"All Provider Types"),SUM(COUNTIFS('D1 In-year inspection data'!$Y:$Y,"2",'D1 In-year inspection data'!$N:$N,"Full inspection",'D1 In-year inspection data'!$F:$F,$D$7),COUNTIFS('D1 In-year inspection data'!$Y:$Y,"2",'D1 In-year inspection data'!$N:$N,"Full inspection (short converted)",'D1 In-year inspection data'!$F:$F,$D$7)),
IF(AND($D$5&lt;&gt;"All Provider Groups",$D$7&lt;&gt;"All Provider Types"),SUM(COUNTIFS('D1 In-year inspection data'!$Y:$Y,"2",'D1 In-year inspection data'!$N:$N,"Full inspection",'D1 In-year inspection data'!$G:$G,$D$5,'D1 In-year inspection data'!$F:$F,$D$7),COUNTIFS('D1 In-year inspection data'!$Y:$Y,"2",'D1 In-year inspection data'!$N:$N,"Full inspection (short converted)",'D1 In-year inspection data'!$G:$G,$D$5,'D1 In-year inspection data'!$F:$F,$D$7)),
IF(AND($D$5&lt;&gt;"All Provider Groups",$D$7="All Provider Types"),SUM(COUNTIFS('D1 In-year inspection data'!$Y:$Y,"2",'D1 In-year inspection data'!$N:$N,"Full inspection",'D1 In-year inspection data'!$G:$G,$D$5),COUNTIFS('D1 In-year inspection data'!$Y:$Y,"2",'D1 In-year inspection data'!$N:$N,"Full inspection (short converted)",'D1 In-year inspection data'!$G:$G,$D$5))))))</f>
        <v>51</v>
      </c>
      <c r="H17" s="130">
        <f>IF(AND($D$5="All Provider Groups",$D$7="All Provider Types"),SUM(COUNTIFS('D1 In-year inspection data'!$Y:$Y,"3",'D1 In-year inspection data'!$N:$N,"Full inspection"),COUNTIFS('D1 In-year inspection data'!$Y:$Y,"3",'D1 In-year inspection data'!$N:$N,"Full inspection (short converted)")),
IF(AND($D$5="All Provider Groups",$D$7&lt;&gt;"All Provider Types"),SUM(COUNTIFS('D1 In-year inspection data'!$Y:$Y,"3",'D1 In-year inspection data'!$N:$N,"Full inspection",'D1 In-year inspection data'!$F:$F,$D$7),COUNTIFS('D1 In-year inspection data'!$Y:$Y,"3",'D1 In-year inspection data'!$N:$N,"Full inspection (short converted)",'D1 In-year inspection data'!$F:$F,$D$7)),
IF(AND($D$5&lt;&gt;"All Provider Groups",$D$7&lt;&gt;"All Provider Types"),SUM(COUNTIFS('D1 In-year inspection data'!$Y:$Y,"3",'D1 In-year inspection data'!$N:$N,"Full inspection",'D1 In-year inspection data'!$G:$G,$D$5,'D1 In-year inspection data'!$F:$F,$D$7),COUNTIFS('D1 In-year inspection data'!$Y:$Y,"3",'D1 In-year inspection data'!$N:$N,"Full inspection (short converted)",'D1 In-year inspection data'!$G:$G,$D$5,'D1 In-year inspection data'!$F:$F,$D$7)),
IF(AND($D$5&lt;&gt;"All Provider Groups",$D$7="All Provider Types"),SUM(COUNTIFS('D1 In-year inspection data'!$Y:$Y,"3",'D1 In-year inspection data'!$N:$N,"Full inspection",'D1 In-year inspection data'!$G:$G,$D$5),COUNTIFS('D1 In-year inspection data'!$Y:$Y,"3",'D1 In-year inspection data'!$N:$N,"Full inspection (short converted)",'D1 In-year inspection data'!$G:$G,$D$5))))))</f>
        <v>24</v>
      </c>
      <c r="I17" s="130">
        <f>IF(AND($D$5="All Provider Groups",$D$7="All Provider Types"),SUM(COUNTIFS('D1 In-year inspection data'!$Y:$Y,"4",'D1 In-year inspection data'!$N:$N,"Full inspection"),COUNTIFS('D1 In-year inspection data'!$Y:$Y,"4",'D1 In-year inspection data'!$N:$N,"Full inspection (short converted)")),
IF(AND($D$5="All Provider Groups",$D$7&lt;&gt;"All Provider Types"),SUM(COUNTIFS('D1 In-year inspection data'!$Y:$Y,"4",'D1 In-year inspection data'!$N:$N,"Full inspection",'D1 In-year inspection data'!$F:$F,$D$7),COUNTIFS('D1 In-year inspection data'!$Y:$Y,"4",'D1 In-year inspection data'!$N:$N,"Full inspection (short converted)",'D1 In-year inspection data'!$F:$F,$D$7)),
IF(AND($D$5&lt;&gt;"All Provider Groups",$D$7&lt;&gt;"All Provider Types"),SUM(COUNTIFS('D1 In-year inspection data'!$Y:$Y,"4",'D1 In-year inspection data'!$N:$N,"Full inspection",'D1 In-year inspection data'!$G:$G,$D$5,'D1 In-year inspection data'!$F:$F,$D$7),COUNTIFS('D1 In-year inspection data'!$Y:$Y,"4",'D1 In-year inspection data'!$N:$N,"Full inspection (short converted)",'D1 In-year inspection data'!$G:$G,$D$5,'D1 In-year inspection data'!$F:$F,$D$7)),
IF(AND($D$5&lt;&gt;"All Provider Groups",$D$7="All Provider Types"),SUM(COUNTIFS('D1 In-year inspection data'!$Y:$Y,"4",'D1 In-year inspection data'!$N:$N,"Full inspection",'D1 In-year inspection data'!$G:$G,$D$5),COUNTIFS('D1 In-year inspection data'!$Y:$Y,"4",'D1 In-year inspection data'!$N:$N,"Full inspection (short converted)",'D1 In-year inspection data'!$G:$G,$D$5))))))</f>
        <v>4</v>
      </c>
    </row>
    <row r="18" spans="2:15" s="132" customFormat="1" ht="18.75" customHeight="1" x14ac:dyDescent="0.2">
      <c r="B18" s="145" t="s">
        <v>77</v>
      </c>
      <c r="D18" s="128">
        <f t="shared" si="0"/>
        <v>74</v>
      </c>
      <c r="E18" s="129"/>
      <c r="F18" s="130">
        <f>IF(AND($D$5="All Provider Groups",$D$7="All Provider Types"),SUM(COUNTIFS('D1 In-year inspection data'!$Z:$Z,"1",'D1 In-year inspection data'!$N:$N,"Full inspection"),COUNTIFS('D1 In-year inspection data'!$Z:$Z,"1",'D1 In-year inspection data'!$N:$N,"Full inspection (short converted)")),
IF(AND($D$5="All Provider Groups",$D$7&lt;&gt;"All Provider Types"),SUM(COUNTIFS('D1 In-year inspection data'!$Z:$Z,"1",'D1 In-year inspection data'!$N:$N,"Full inspection",'D1 In-year inspection data'!$F:$F,$D$7),COUNTIFS('D1 In-year inspection data'!$Z:$Z,"1",'D1 In-year inspection data'!$N:$N,"Full inspection (short converted)",'D1 In-year inspection data'!$F:$F,$D$7)),
IF(AND($D$5&lt;&gt;"All Provider Groups",$D$7&lt;&gt;"All Provider Types"),SUM(COUNTIFS('D1 In-year inspection data'!$Z:$Z,"1",'D1 In-year inspection data'!$N:$N,"Full inspection",'D1 In-year inspection data'!$G:$G,$D$5,'D1 In-year inspection data'!$F:$F,$D$7),COUNTIFS('D1 In-year inspection data'!$Z:$Z,"1",'D1 In-year inspection data'!$N:$N,"Full inspection (short converted)",'D1 In-year inspection data'!$G:$G,$D$5,'D1 In-year inspection data'!$F:$F,$D$7)),
IF(AND($D$5&lt;&gt;"All Provider Groups",$D$7="All Provider Types"),SUM(COUNTIFS('D1 In-year inspection data'!$Z:$Z,"1",'D1 In-year inspection data'!$N:$N,"Full inspection",'D1 In-year inspection data'!$G:$G,$D$5),COUNTIFS('D1 In-year inspection data'!$Z:$Z,"1",'D1 In-year inspection data'!$N:$N,"Full inspection (short converted)",'D1 In-year inspection data'!$G:$G,$D$5))))))</f>
        <v>4</v>
      </c>
      <c r="G18" s="130">
        <f>IF(AND($D$5="All Provider Groups",$D$7="All Provider Types"),SUM(COUNTIFS('D1 In-year inspection data'!$Z:$Z,"2",'D1 In-year inspection data'!$N:$N,"Full inspection"),COUNTIFS('D1 In-year inspection data'!$Z:$Z,"2",'D1 In-year inspection data'!$N:$N,"Full inspection (short converted)")),
IF(AND($D$5="All Provider Groups",$D$7&lt;&gt;"All Provider Types"),SUM(COUNTIFS('D1 In-year inspection data'!$Z:$Z,"2",'D1 In-year inspection data'!$N:$N,"Full inspection",'D1 In-year inspection data'!$F:$F,$D$7),COUNTIFS('D1 In-year inspection data'!$Z:$Z,"2",'D1 In-year inspection data'!$N:$N,"Full inspection (short converted)",'D1 In-year inspection data'!$F:$F,$D$7)),
IF(AND($D$5&lt;&gt;"All Provider Groups",$D$7&lt;&gt;"All Provider Types"),SUM(COUNTIFS('D1 In-year inspection data'!$Z:$Z,"2",'D1 In-year inspection data'!$N:$N,"Full inspection",'D1 In-year inspection data'!$G:$G,$D$5,'D1 In-year inspection data'!$F:$F,$D$7),COUNTIFS('D1 In-year inspection data'!$Z:$Z,"2",'D1 In-year inspection data'!$N:$N,"Full inspection (short converted)",'D1 In-year inspection data'!$G:$G,$D$5,'D1 In-year inspection data'!$F:$F,$D$7)),
IF(AND($D$5&lt;&gt;"All Provider Groups",$D$7="All Provider Types"),SUM(COUNTIFS('D1 In-year inspection data'!$Z:$Z,"2",'D1 In-year inspection data'!$N:$N,"Full inspection",'D1 In-year inspection data'!$G:$G,$D$5),COUNTIFS('D1 In-year inspection data'!$Z:$Z,"2",'D1 In-year inspection data'!$N:$N,"Full inspection (short converted)",'D1 In-year inspection data'!$G:$G,$D$5))))))</f>
        <v>42</v>
      </c>
      <c r="H18" s="130">
        <f>IF(AND($D$5="All Provider Groups",$D$7="All Provider Types"),SUM(COUNTIFS('D1 In-year inspection data'!$Z:$Z,"3",'D1 In-year inspection data'!$N:$N,"Full inspection"),COUNTIFS('D1 In-year inspection data'!$Z:$Z,"3",'D1 In-year inspection data'!$N:$N,"Full inspection (short converted)")),
IF(AND($D$5="All Provider Groups",$D$7&lt;&gt;"All Provider Types"),SUM(COUNTIFS('D1 In-year inspection data'!$Z:$Z,"3",'D1 In-year inspection data'!$N:$N,"Full inspection",'D1 In-year inspection data'!$F:$F,$D$7),COUNTIFS('D1 In-year inspection data'!$Z:$Z,"3",'D1 In-year inspection data'!$N:$N,"Full inspection (short converted)",'D1 In-year inspection data'!$F:$F,$D$7)),
IF(AND($D$5&lt;&gt;"All Provider Groups",$D$7&lt;&gt;"All Provider Types"),SUM(COUNTIFS('D1 In-year inspection data'!$Z:$Z,"3",'D1 In-year inspection data'!$N:$N,"Full inspection",'D1 In-year inspection data'!$G:$G,$D$5,'D1 In-year inspection data'!$F:$F,$D$7),COUNTIFS('D1 In-year inspection data'!$Z:$Z,"3",'D1 In-year inspection data'!$N:$N,"Full inspection (short converted)",'D1 In-year inspection data'!$G:$G,$D$5,'D1 In-year inspection data'!$F:$F,$D$7)),
IF(AND($D$5&lt;&gt;"All Provider Groups",$D$7="All Provider Types"),SUM(COUNTIFS('D1 In-year inspection data'!$Z:$Z,"3",'D1 In-year inspection data'!$N:$N,"Full inspection",'D1 In-year inspection data'!$G:$G,$D$5),COUNTIFS('D1 In-year inspection data'!$Z:$Z,"3",'D1 In-year inspection data'!$N:$N,"Full inspection (short converted)",'D1 In-year inspection data'!$G:$G,$D$5))))))</f>
        <v>18</v>
      </c>
      <c r="I18" s="130">
        <f>IF(AND($D$5="All Provider Groups",$D$7="All Provider Types"),SUM(COUNTIFS('D1 In-year inspection data'!$Z:$Z,"4",'D1 In-year inspection data'!$N:$N,"Full inspection"),COUNTIFS('D1 In-year inspection data'!$Z:$Z,"4",'D1 In-year inspection data'!$N:$N,"Full inspection (short converted)")),
IF(AND($D$5="All Provider Groups",$D$7&lt;&gt;"All Provider Types"),SUM(COUNTIFS('D1 In-year inspection data'!$Z:$Z,"4",'D1 In-year inspection data'!$N:$N,"Full inspection",'D1 In-year inspection data'!$F:$F,$D$7),COUNTIFS('D1 In-year inspection data'!$Z:$Z,"4",'D1 In-year inspection data'!$N:$N,"Full inspection (short converted)",'D1 In-year inspection data'!$F:$F,$D$7)),
IF(AND($D$5&lt;&gt;"All Provider Groups",$D$7&lt;&gt;"All Provider Types"),SUM(COUNTIFS('D1 In-year inspection data'!$Z:$Z,"4",'D1 In-year inspection data'!$N:$N,"Full inspection",'D1 In-year inspection data'!$G:$G,$D$5,'D1 In-year inspection data'!$F:$F,$D$7),COUNTIFS('D1 In-year inspection data'!$Z:$Z,"4",'D1 In-year inspection data'!$N:$N,"Full inspection (short converted)",'D1 In-year inspection data'!$G:$G,$D$5,'D1 In-year inspection data'!$F:$F,$D$7)),
IF(AND($D$5&lt;&gt;"All Provider Groups",$D$7="All Provider Types"),SUM(COUNTIFS('D1 In-year inspection data'!$Z:$Z,"4",'D1 In-year inspection data'!$N:$N,"Full inspection",'D1 In-year inspection data'!$G:$G,$D$5),COUNTIFS('D1 In-year inspection data'!$Z:$Z,"4",'D1 In-year inspection data'!$N:$N,"Full inspection (short converted)",'D1 In-year inspection data'!$G:$G,$D$5))))))</f>
        <v>10</v>
      </c>
    </row>
    <row r="19" spans="2:15" s="132" customFormat="1" ht="18.75" customHeight="1" x14ac:dyDescent="0.2">
      <c r="B19" s="145" t="s">
        <v>78</v>
      </c>
      <c r="D19" s="128">
        <f t="shared" si="0"/>
        <v>5</v>
      </c>
      <c r="E19" s="129"/>
      <c r="F19" s="130">
        <f>IF(AND($D$5="All Provider Groups",$D$7="All Provider Types"),SUM(COUNTIFS('D1 In-year inspection data'!$AA:$AA,"1",'D1 In-year inspection data'!$N:$N,"Full inspection"),COUNTIFS('D1 In-year inspection data'!$AA:$AA,"1",'D1 In-year inspection data'!$N:$N,"Full inspection (short converted)")),
IF(AND($D$5="All Provider Groups",$D$7&lt;&gt;"All Provider Types"),SUM(COUNTIFS('D1 In-year inspection data'!$AA:$AA,"1",'D1 In-year inspection data'!$N:$N,"Full inspection",'D1 In-year inspection data'!$F:$F,$D$7),COUNTIFS('D1 In-year inspection data'!$AA:$AA,"1",'D1 In-year inspection data'!$N:$N,"Full inspection (short converted)",'D1 In-year inspection data'!$F:$F,$D$7)),
IF(AND($D$5&lt;&gt;"All Provider Groups",$D$7&lt;&gt;"All Provider Types"),SUM(COUNTIFS('D1 In-year inspection data'!$AA:$AA,"1",'D1 In-year inspection data'!$N:$N,"Full inspection",'D1 In-year inspection data'!$G:$G,$D$5,'D1 In-year inspection data'!$F:$F,$D$7),COUNTIFS('D1 In-year inspection data'!$AA:$AA,"1",'D1 In-year inspection data'!$N:$N,"Full inspection (short converted)",'D1 In-year inspection data'!$G:$G,$D$5,'D1 In-year inspection data'!$F:$F,$D$7)),
IF(AND($D$5&lt;&gt;"All Provider Groups",$D$7="All Provider Types"),SUM(COUNTIFS('D1 In-year inspection data'!$AA:$AA,"1",'D1 In-year inspection data'!$N:$N,"Full inspection",'D1 In-year inspection data'!$G:$G,$D$5),COUNTIFS('D1 In-year inspection data'!$AA:$AA,"1",'D1 In-year inspection data'!$N:$N,"Full inspection (short converted)",'D1 In-year inspection data'!$G:$G,$D$5))))))</f>
        <v>1</v>
      </c>
      <c r="G19" s="130">
        <f>IF(AND($D$5="All Provider Groups",$D$7="All Provider Types"),SUM(COUNTIFS('D1 In-year inspection data'!$AA:$AA,"2",'D1 In-year inspection data'!$N:$N,"Full inspection"),COUNTIFS('D1 In-year inspection data'!$AA:$AA,"2",'D1 In-year inspection data'!$N:$N,"Full inspection (short converted)")),
IF(AND($D$5="All Provider Groups",$D$7&lt;&gt;"All Provider Types"),SUM(COUNTIFS('D1 In-year inspection data'!$AA:$AA,"2",'D1 In-year inspection data'!$N:$N,"Full inspection",'D1 In-year inspection data'!$F:$F,$D$7),COUNTIFS('D1 In-year inspection data'!$AA:$AA,"2",'D1 In-year inspection data'!$N:$N,"Full inspection (short converted)",'D1 In-year inspection data'!$F:$F,$D$7)),
IF(AND($D$5&lt;&gt;"All Provider Groups",$D$7&lt;&gt;"All Provider Types"),SUM(COUNTIFS('D1 In-year inspection data'!$AA:$AA,"2",'D1 In-year inspection data'!$N:$N,"Full inspection",'D1 In-year inspection data'!$G:$G,$D$5,'D1 In-year inspection data'!$F:$F,$D$7),COUNTIFS('D1 In-year inspection data'!$AA:$AA,"2",'D1 In-year inspection data'!$N:$N,"Full inspection (short converted)",'D1 In-year inspection data'!$G:$G,$D$5,'D1 In-year inspection data'!$F:$F,$D$7)),
IF(AND($D$5&lt;&gt;"All Provider Groups",$D$7="All Provider Types"),SUM(COUNTIFS('D1 In-year inspection data'!$AA:$AA,"2",'D1 In-year inspection data'!$N:$N,"Full inspection",'D1 In-year inspection data'!$G:$G,$D$5),COUNTIFS('D1 In-year inspection data'!$AA:$AA,"2",'D1 In-year inspection data'!$N:$N,"Full inspection (short converted)",'D1 In-year inspection data'!$G:$G,$D$5))))))</f>
        <v>3</v>
      </c>
      <c r="H19" s="130">
        <f>IF(AND($D$5="All Provider Groups",$D$7="All Provider Types"),SUM(COUNTIFS('D1 In-year inspection data'!$AA:$AA,"3",'D1 In-year inspection data'!$N:$N,"Full inspection"),COUNTIFS('D1 In-year inspection data'!$AA:$AA,"3",'D1 In-year inspection data'!$N:$N,"Full inspection (short converted)")),
IF(AND($D$5="All Provider Groups",$D$7&lt;&gt;"All Provider Types"),SUM(COUNTIFS('D1 In-year inspection data'!$AA:$AA,"3",'D1 In-year inspection data'!$N:$N,"Full inspection",'D1 In-year inspection data'!$F:$F,$D$7),COUNTIFS('D1 In-year inspection data'!$AA:$AA,"3",'D1 In-year inspection data'!$N:$N,"Full inspection (short converted)",'D1 In-year inspection data'!$F:$F,$D$7)),
IF(AND($D$5&lt;&gt;"All Provider Groups",$D$7&lt;&gt;"All Provider Types"),SUM(COUNTIFS('D1 In-year inspection data'!$AA:$AA,"3",'D1 In-year inspection data'!$N:$N,"Full inspection",'D1 In-year inspection data'!$G:$G,$D$5,'D1 In-year inspection data'!$F:$F,$D$7),COUNTIFS('D1 In-year inspection data'!$AA:$AA,"3",'D1 In-year inspection data'!$N:$N,"Full inspection (short converted)",'D1 In-year inspection data'!$G:$G,$D$5,'D1 In-year inspection data'!$F:$F,$D$7)),
IF(AND($D$5&lt;&gt;"All Provider Groups",$D$7="All Provider Types"),SUM(COUNTIFS('D1 In-year inspection data'!$AA:$AA,"3",'D1 In-year inspection data'!$N:$N,"Full inspection",'D1 In-year inspection data'!$G:$G,$D$5),COUNTIFS('D1 In-year inspection data'!$AA:$AA,"3",'D1 In-year inspection data'!$N:$N,"Full inspection (short converted)",'D1 In-year inspection data'!$G:$G,$D$5))))))</f>
        <v>1</v>
      </c>
      <c r="I19" s="130">
        <f>IF(AND($D$5="All Provider Groups",$D$7="All Provider Types"),SUM(COUNTIFS('D1 In-year inspection data'!$AA:$AA,"4",'D1 In-year inspection data'!$N:$N,"Full inspection"),COUNTIFS('D1 In-year inspection data'!$AA:$AA,"4",'D1 In-year inspection data'!$N:$N,"Full inspection (short converted)")),
IF(AND($D$5="All Provider Groups",$D$7&lt;&gt;"All Provider Types"),SUM(COUNTIFS('D1 In-year inspection data'!$AA:$AA,"4",'D1 In-year inspection data'!$N:$N,"Full inspection",'D1 In-year inspection data'!$F:$F,$D$7),COUNTIFS('D1 In-year inspection data'!$AA:$AA,"4",'D1 In-year inspection data'!$N:$N,"Full inspection (short converted)",'D1 In-year inspection data'!$F:$F,$D$7)),
IF(AND($D$5&lt;&gt;"All Provider Groups",$D$7&lt;&gt;"All Provider Types"),SUM(COUNTIFS('D1 In-year inspection data'!$AA:$AA,"4",'D1 In-year inspection data'!$N:$N,"Full inspection",'D1 In-year inspection data'!$G:$G,$D$5,'D1 In-year inspection data'!$F:$F,$D$7),COUNTIFS('D1 In-year inspection data'!$AA:$AA,"4",'D1 In-year inspection data'!$N:$N,"Full inspection (short converted)",'D1 In-year inspection data'!$G:$G,$D$5,'D1 In-year inspection data'!$F:$F,$D$7)),
IF(AND($D$5&lt;&gt;"All Provider Groups",$D$7="All Provider Types"),SUM(COUNTIFS('D1 In-year inspection data'!$AA:$AA,"4",'D1 In-year inspection data'!$N:$N,"Full inspection",'D1 In-year inspection data'!$G:$G,$D$5),COUNTIFS('D1 In-year inspection data'!$AA:$AA,"4",'D1 In-year inspection data'!$N:$N,"Full inspection (short converted)",'D1 In-year inspection data'!$G:$G,$D$5))))))</f>
        <v>0</v>
      </c>
      <c r="J19" s="136"/>
      <c r="K19" s="136"/>
      <c r="L19" s="136"/>
    </row>
    <row r="20" spans="2:15" s="132" customFormat="1" ht="18.75" customHeight="1" x14ac:dyDescent="0.2">
      <c r="B20" s="145" t="s">
        <v>79</v>
      </c>
      <c r="D20" s="128">
        <f t="shared" si="0"/>
        <v>44</v>
      </c>
      <c r="E20" s="129"/>
      <c r="F20" s="130">
        <f>IF(AND($D$5="All Provider Groups",$D$7="All Provider Types"),SUM(COUNTIFS('D1 In-year inspection data'!$AB:$AB,"1",'D1 In-year inspection data'!$N:$N,"Full inspection"),COUNTIFS('D1 In-year inspection data'!$AB:$AB,"1",'D1 In-year inspection data'!$N:$N,"Full inspection (short converted)")),
IF(AND($D$5="All Provider Groups",$D$7&lt;&gt;"All Provider Types"),SUM(COUNTIFS('D1 In-year inspection data'!$AB:$AB,"1",'D1 In-year inspection data'!$N:$N,"Full inspection",'D1 In-year inspection data'!$F:$F,$D$7),COUNTIFS('D1 In-year inspection data'!$AB:$AB,"1",'D1 In-year inspection data'!$N:$N,"Full inspection (short converted)",'D1 In-year inspection data'!$F:$F,$D$7)),
IF(AND($D$5&lt;&gt;"All Provider Groups",$D$7&lt;&gt;"All Provider Types"),SUM(COUNTIFS('D1 In-year inspection data'!$AB:$AB,"1",'D1 In-year inspection data'!$N:$N,"Full inspection",'D1 In-year inspection data'!$G:$G,$D$5,'D1 In-year inspection data'!$F:$F,$D$7),COUNTIFS('D1 In-year inspection data'!$AB:$AB,"1",'D1 In-year inspection data'!$N:$N,"Full inspection (short converted)",'D1 In-year inspection data'!$G:$G,$D$5,'D1 In-year inspection data'!$F:$F,$D$7)),
IF(AND($D$5&lt;&gt;"All Provider Groups",$D$7="All Provider Types"),SUM(COUNTIFS('D1 In-year inspection data'!$AB:$AB,"1",'D1 In-year inspection data'!$N:$N,"Full inspection",'D1 In-year inspection data'!$G:$G,$D$5),COUNTIFS('D1 In-year inspection data'!$AB:$AB,"1",'D1 In-year inspection data'!$N:$N,"Full inspection (short converted)",'D1 In-year inspection data'!$G:$G,$D$5))))))</f>
        <v>5</v>
      </c>
      <c r="G20" s="130">
        <f>IF(AND($D$5="All Provider Groups",$D$7="All Provider Types"),SUM(COUNTIFS('D1 In-year inspection data'!$AB:$AB,"2",'D1 In-year inspection data'!$N:$N,"Full inspection"),COUNTIFS('D1 In-year inspection data'!$AB:$AB,"2",'D1 In-year inspection data'!$N:$N,"Full inspection (short converted)")),
IF(AND($D$5="All Provider Groups",$D$7&lt;&gt;"All Provider Types"),SUM(COUNTIFS('D1 In-year inspection data'!$AB:$AB,"2",'D1 In-year inspection data'!$N:$N,"Full inspection",'D1 In-year inspection data'!$F:$F,$D$7),COUNTIFS('D1 In-year inspection data'!$AB:$AB,"2",'D1 In-year inspection data'!$N:$N,"Full inspection (short converted)",'D1 In-year inspection data'!$F:$F,$D$7)),
IF(AND($D$5&lt;&gt;"All Provider Groups",$D$7&lt;&gt;"All Provider Types"),SUM(COUNTIFS('D1 In-year inspection data'!$AB:$AB,"2",'D1 In-year inspection data'!$N:$N,"Full inspection",'D1 In-year inspection data'!$G:$G,$D$5,'D1 In-year inspection data'!$F:$F,$D$7),COUNTIFS('D1 In-year inspection data'!$AB:$AB,"2",'D1 In-year inspection data'!$N:$N,"Full inspection (short converted)",'D1 In-year inspection data'!$G:$G,$D$5,'D1 In-year inspection data'!$F:$F,$D$7)),
IF(AND($D$5&lt;&gt;"All Provider Groups",$D$7="All Provider Types"),SUM(COUNTIFS('D1 In-year inspection data'!$AB:$AB,"2",'D1 In-year inspection data'!$N:$N,"Full inspection",'D1 In-year inspection data'!$G:$G,$D$5),COUNTIFS('D1 In-year inspection data'!$AB:$AB,"2",'D1 In-year inspection data'!$N:$N,"Full inspection (short converted)",'D1 In-year inspection data'!$G:$G,$D$5))))))</f>
        <v>29</v>
      </c>
      <c r="H20" s="130">
        <f>IF(AND($D$5="All Provider Groups",$D$7="All Provider Types"),SUM(COUNTIFS('D1 In-year inspection data'!$AB:$AB,"3",'D1 In-year inspection data'!$N:$N,"Full inspection"),COUNTIFS('D1 In-year inspection data'!$AB:$AB,"3",'D1 In-year inspection data'!$N:$N,"Full inspection (short converted)")),
IF(AND($D$5="All Provider Groups",$D$7&lt;&gt;"All Provider Types"),SUM(COUNTIFS('D1 In-year inspection data'!$AB:$AB,"3",'D1 In-year inspection data'!$N:$N,"Full inspection",'D1 In-year inspection data'!$F:$F,$D$7),COUNTIFS('D1 In-year inspection data'!$AB:$AB,"3",'D1 In-year inspection data'!$N:$N,"Full inspection (short converted)",'D1 In-year inspection data'!$F:$F,$D$7)),
IF(AND($D$5&lt;&gt;"All Provider Groups",$D$7&lt;&gt;"All Provider Types"),SUM(COUNTIFS('D1 In-year inspection data'!$AB:$AB,"3",'D1 In-year inspection data'!$N:$N,"Full inspection",'D1 In-year inspection data'!$G:$G,$D$5,'D1 In-year inspection data'!$F:$F,$D$7),COUNTIFS('D1 In-year inspection data'!$AB:$AB,"3",'D1 In-year inspection data'!$N:$N,"Full inspection (short converted)",'D1 In-year inspection data'!$G:$G,$D$5,'D1 In-year inspection data'!$F:$F,$D$7)),
IF(AND($D$5&lt;&gt;"All Provider Groups",$D$7="All Provider Types"),SUM(COUNTIFS('D1 In-year inspection data'!$AB:$AB,"3",'D1 In-year inspection data'!$N:$N,"Full inspection",'D1 In-year inspection data'!$G:$G,$D$5),COUNTIFS('D1 In-year inspection data'!$AB:$AB,"3",'D1 In-year inspection data'!$N:$N,"Full inspection (short converted)",'D1 In-year inspection data'!$G:$G,$D$5))))))</f>
        <v>10</v>
      </c>
      <c r="I20" s="130">
        <f>IF(AND($D$5="All Provider Groups",$D$7="All Provider Types"),SUM(COUNTIFS('D1 In-year inspection data'!$AB:$AB,"4",'D1 In-year inspection data'!$N:$N,"Full inspection"),COUNTIFS('D1 In-year inspection data'!$AB:$AB,"4",'D1 In-year inspection data'!$N:$N,"Full inspection (short converted)")),
IF(AND($D$5="All Provider Groups",$D$7&lt;&gt;"All Provider Types"),SUM(COUNTIFS('D1 In-year inspection data'!$AB:$AB,"4",'D1 In-year inspection data'!$N:$N,"Full inspection",'D1 In-year inspection data'!$F:$F,$D$7),COUNTIFS('D1 In-year inspection data'!$AB:$AB,"4",'D1 In-year inspection data'!$N:$N,"Full inspection (short converted)",'D1 In-year inspection data'!$F:$F,$D$7)),
IF(AND($D$5&lt;&gt;"All Provider Groups",$D$7&lt;&gt;"All Provider Types"),SUM(COUNTIFS('D1 In-year inspection data'!$AB:$AB,"4",'D1 In-year inspection data'!$N:$N,"Full inspection",'D1 In-year inspection data'!$G:$G,$D$5,'D1 In-year inspection data'!$F:$F,$D$7),COUNTIFS('D1 In-year inspection data'!$AB:$AB,"4",'D1 In-year inspection data'!$N:$N,"Full inspection (short converted)",'D1 In-year inspection data'!$G:$G,$D$5,'D1 In-year inspection data'!$F:$F,$D$7)),
IF(AND($D$5&lt;&gt;"All Provider Groups",$D$7="All Provider Types"),SUM(COUNTIFS('D1 In-year inspection data'!$AB:$AB,"4",'D1 In-year inspection data'!$N:$N,"Full inspection",'D1 In-year inspection data'!$G:$G,$D$5),COUNTIFS('D1 In-year inspection data'!$AB:$AB,"4",'D1 In-year inspection data'!$N:$N,"Full inspection (short converted)",'D1 In-year inspection data'!$G:$G,$D$5))))))</f>
        <v>0</v>
      </c>
      <c r="J20" s="136"/>
      <c r="K20" s="136"/>
      <c r="L20" s="136"/>
      <c r="M20" s="136"/>
    </row>
    <row r="21" spans="2:15" s="132" customFormat="1" ht="18.75" customHeight="1" x14ac:dyDescent="0.2">
      <c r="B21" s="145" t="s">
        <v>80</v>
      </c>
      <c r="D21" s="128">
        <f t="shared" si="0"/>
        <v>3</v>
      </c>
      <c r="E21" s="129"/>
      <c r="F21" s="130">
        <f>IF(AND($D$5="All Provider Groups",$D$7="All Provider Types"),SUM(COUNTIFS('D1 In-year inspection data'!$AC:$AC,"1",'D1 In-year inspection data'!$N:$N,"Full inspection"),COUNTIFS('D1 In-year inspection data'!$AC:$AC,"1",'D1 In-year inspection data'!$N:$N,"Full inspection (short converted)")),
IF(AND($D$5="All Provider Groups",$D$7&lt;&gt;"All Provider Types"),SUM(COUNTIFS('D1 In-year inspection data'!$AC:$AC,"1",'D1 In-year inspection data'!$N:$N,"Full inspection",'D1 In-year inspection data'!$F:$F,$D$7),COUNTIFS('D1 In-year inspection data'!$AC:$AC,"1",'D1 In-year inspection data'!$N:$N,"Full inspection (short converted)",'D1 In-year inspection data'!$F:$F,$D$7)),
IF(AND($D$5&lt;&gt;"All Provider Groups",$D$7&lt;&gt;"All Provider Types"),SUM(COUNTIFS('D1 In-year inspection data'!$AC:$AC,"1",'D1 In-year inspection data'!$N:$N,"Full inspection",'D1 In-year inspection data'!$G:$G,$D$5,'D1 In-year inspection data'!$F:$F,$D$7),COUNTIFS('D1 In-year inspection data'!$AC:$AC,"1",'D1 In-year inspection data'!$N:$N,"Full inspection (short converted)",'D1 In-year inspection data'!$G:$G,$D$5,'D1 In-year inspection data'!$F:$F,$D$7)),
IF(AND($D$5&lt;&gt;"All Provider Groups",$D$7="All Provider Types"),SUM(COUNTIFS('D1 In-year inspection data'!$AC:$AC,"1",'D1 In-year inspection data'!$N:$N,"Full inspection",'D1 In-year inspection data'!$G:$G,$D$5),COUNTIFS('D1 In-year inspection data'!$AC:$AC,"1",'D1 In-year inspection data'!$N:$N,"Full inspection (short converted)",'D1 In-year inspection data'!$G:$G,$D$5))))))</f>
        <v>1</v>
      </c>
      <c r="G21" s="130">
        <f>IF(AND($D$5="All Provider Groups",$D$7="All Provider Types"),SUM(COUNTIFS('D1 In-year inspection data'!$AC:$AC,"2",'D1 In-year inspection data'!$N:$N,"Full inspection"),COUNTIFS('D1 In-year inspection data'!$AC:$AC,"2",'D1 In-year inspection data'!$N:$N,"Full inspection (short converted)")),
IF(AND($D$5="All Provider Groups",$D$7&lt;&gt;"All Provider Types"),SUM(COUNTIFS('D1 In-year inspection data'!$AC:$AC,"2",'D1 In-year inspection data'!$N:$N,"Full inspection",'D1 In-year inspection data'!$F:$F,$D$7),COUNTIFS('D1 In-year inspection data'!$AC:$AC,"2",'D1 In-year inspection data'!$N:$N,"Full inspection (short converted)",'D1 In-year inspection data'!$F:$F,$D$7)),
IF(AND($D$5&lt;&gt;"All Provider Groups",$D$7&lt;&gt;"All Provider Types"),SUM(COUNTIFS('D1 In-year inspection data'!$AC:$AC,"2",'D1 In-year inspection data'!$N:$N,"Full inspection",'D1 In-year inspection data'!$G:$G,$D$5,'D1 In-year inspection data'!$F:$F,$D$7),COUNTIFS('D1 In-year inspection data'!$AC:$AC,"2",'D1 In-year inspection data'!$N:$N,"Full inspection (short converted)",'D1 In-year inspection data'!$G:$G,$D$5,'D1 In-year inspection data'!$F:$F,$D$7)),
IF(AND($D$5&lt;&gt;"All Provider Groups",$D$7="All Provider Types"),SUM(COUNTIFS('D1 In-year inspection data'!$AC:$AC,"2",'D1 In-year inspection data'!$N:$N,"Full inspection",'D1 In-year inspection data'!$G:$G,$D$5),COUNTIFS('D1 In-year inspection data'!$AC:$AC,"2",'D1 In-year inspection data'!$N:$N,"Full inspection (short converted)",'D1 In-year inspection data'!$G:$G,$D$5))))))</f>
        <v>1</v>
      </c>
      <c r="H21" s="130">
        <f>IF(AND($D$5="All Provider Groups",$D$7="All Provider Types"),SUM(COUNTIFS('D1 In-year inspection data'!$AC:$AC,"3",'D1 In-year inspection data'!$N:$N,"Full inspection"),COUNTIFS('D1 In-year inspection data'!$AC:$AC,"3",'D1 In-year inspection data'!$N:$N,"Full inspection (short converted)")),
IF(AND($D$5="All Provider Groups",$D$7&lt;&gt;"All Provider Types"),SUM(COUNTIFS('D1 In-year inspection data'!$AC:$AC,"3",'D1 In-year inspection data'!$N:$N,"Full inspection",'D1 In-year inspection data'!$F:$F,$D$7),COUNTIFS('D1 In-year inspection data'!$AC:$AC,"3",'D1 In-year inspection data'!$N:$N,"Full inspection (short converted)",'D1 In-year inspection data'!$F:$F,$D$7)),
IF(AND($D$5&lt;&gt;"All Provider Groups",$D$7&lt;&gt;"All Provider Types"),SUM(COUNTIFS('D1 In-year inspection data'!$AC:$AC,"3",'D1 In-year inspection data'!$N:$N,"Full inspection",'D1 In-year inspection data'!$G:$G,$D$5,'D1 In-year inspection data'!$F:$F,$D$7),COUNTIFS('D1 In-year inspection data'!$AC:$AC,"3",'D1 In-year inspection data'!$N:$N,"Full inspection (short converted)",'D1 In-year inspection data'!$G:$G,$D$5,'D1 In-year inspection data'!$F:$F,$D$7)),
IF(AND($D$5&lt;&gt;"All Provider Groups",$D$7="All Provider Types"),SUM(COUNTIFS('D1 In-year inspection data'!$AC:$AC,"3",'D1 In-year inspection data'!$N:$N,"Full inspection",'D1 In-year inspection data'!$G:$G,$D$5),COUNTIFS('D1 In-year inspection data'!$AC:$AC,"3",'D1 In-year inspection data'!$N:$N,"Full inspection (short converted)",'D1 In-year inspection data'!$G:$G,$D$5))))))</f>
        <v>1</v>
      </c>
      <c r="I21" s="130">
        <f>IF(AND($D$5="All Provider Groups",$D$7="All Provider Types"),SUM(COUNTIFS('D1 In-year inspection data'!$AC:$AC,"4",'D1 In-year inspection data'!$N:$N,"Full inspection"),COUNTIFS('D1 In-year inspection data'!$AC:$AC,"4",'D1 In-year inspection data'!$N:$N,"Full inspection (short converted)")),
IF(AND($D$5="All Provider Groups",$D$7&lt;&gt;"All Provider Types"),SUM(COUNTIFS('D1 In-year inspection data'!$AC:$AC,"4",'D1 In-year inspection data'!$N:$N,"Full inspection",'D1 In-year inspection data'!$F:$F,$D$7),COUNTIFS('D1 In-year inspection data'!$AC:$AC,"4",'D1 In-year inspection data'!$N:$N,"Full inspection (short converted)",'D1 In-year inspection data'!$F:$F,$D$7)),
IF(AND($D$5&lt;&gt;"All Provider Groups",$D$7&lt;&gt;"All Provider Types"),SUM(COUNTIFS('D1 In-year inspection data'!$AC:$AC,"4",'D1 In-year inspection data'!$N:$N,"Full inspection",'D1 In-year inspection data'!$G:$G,$D$5,'D1 In-year inspection data'!$F:$F,$D$7),COUNTIFS('D1 In-year inspection data'!$AC:$AC,"4",'D1 In-year inspection data'!$N:$N,"Full inspection (short converted)",'D1 In-year inspection data'!$G:$G,$D$5,'D1 In-year inspection data'!$F:$F,$D$7)),
IF(AND($D$5&lt;&gt;"All Provider Groups",$D$7="All Provider Types"),SUM(COUNTIFS('D1 In-year inspection data'!$AC:$AC,"4",'D1 In-year inspection data'!$N:$N,"Full inspection",'D1 In-year inspection data'!$G:$G,$D$5),COUNTIFS('D1 In-year inspection data'!$AC:$AC,"4",'D1 In-year inspection data'!$N:$N,"Full inspection (short converted)",'D1 In-year inspection data'!$G:$G,$D$5))))))</f>
        <v>0</v>
      </c>
      <c r="M21" s="136"/>
    </row>
    <row r="22" spans="2:15" s="151" customFormat="1" x14ac:dyDescent="0.2">
      <c r="B22" s="147"/>
      <c r="C22" s="147"/>
      <c r="D22" s="147"/>
      <c r="E22" s="147"/>
      <c r="F22" s="147"/>
      <c r="G22" s="147"/>
      <c r="H22" s="148"/>
      <c r="I22" s="107" t="s">
        <v>44</v>
      </c>
      <c r="J22" s="150"/>
      <c r="K22" s="150"/>
      <c r="L22" s="150"/>
      <c r="M22" s="150"/>
      <c r="O22" s="152"/>
    </row>
    <row r="23" spans="2:15" s="151" customFormat="1" x14ac:dyDescent="0.2">
      <c r="B23" s="205"/>
      <c r="C23" s="205"/>
      <c r="D23" s="205"/>
      <c r="E23" s="205"/>
      <c r="F23" s="205"/>
      <c r="G23" s="205"/>
      <c r="H23" s="206"/>
      <c r="I23" s="207"/>
      <c r="J23" s="150"/>
      <c r="K23" s="150"/>
      <c r="L23" s="150"/>
      <c r="M23" s="150"/>
      <c r="O23" s="152"/>
    </row>
    <row r="24" spans="2:15" s="151" customFormat="1" x14ac:dyDescent="0.2">
      <c r="B24" s="208"/>
      <c r="C24" s="208"/>
      <c r="D24" s="209" t="s">
        <v>4824</v>
      </c>
      <c r="E24" s="209" t="s">
        <v>4825</v>
      </c>
      <c r="F24" s="209" t="s">
        <v>4826</v>
      </c>
      <c r="G24" s="209" t="s">
        <v>4827</v>
      </c>
      <c r="H24" s="210" t="s">
        <v>4828</v>
      </c>
      <c r="I24" s="207"/>
      <c r="J24" s="150"/>
      <c r="K24" s="150"/>
      <c r="L24" s="150"/>
      <c r="M24" s="150"/>
      <c r="O24" s="152"/>
    </row>
    <row r="25" spans="2:15" s="151" customFormat="1" x14ac:dyDescent="0.2">
      <c r="B25" s="211" t="str">
        <f t="shared" ref="B25:B35" si="1">B11&amp;" ("&amp;TEXT(D11,"#,##0")&amp;")"</f>
        <v>Overall effectiveness (137)</v>
      </c>
      <c r="C25" s="211"/>
      <c r="D25" s="212">
        <f>IF(IFERROR(ROUND(F11/$D11*100,0),0)=0,NA(),IFERROR(F11/$D11*100,NA()))</f>
        <v>5.1094890510948909</v>
      </c>
      <c r="E25" s="212">
        <f t="shared" ref="D25:G35" si="2">IF(IFERROR(ROUND(G11/$D11*100,0),0)=0,NA(),IFERROR(G11/$D11*100,NA()))</f>
        <v>51.824817518248182</v>
      </c>
      <c r="F25" s="212">
        <f t="shared" si="2"/>
        <v>33.576642335766422</v>
      </c>
      <c r="G25" s="212">
        <f t="shared" si="2"/>
        <v>9.4890510948905096</v>
      </c>
      <c r="H25" s="213">
        <f>100-(IFERROR(D25,0)+IFERROR(E25,0)+IFERROR(F25,0)+IFERROR(G25,0))</f>
        <v>0</v>
      </c>
      <c r="I25" s="207"/>
      <c r="J25" s="150"/>
      <c r="K25" s="150"/>
      <c r="L25" s="150"/>
      <c r="M25" s="150"/>
      <c r="O25" s="152"/>
    </row>
    <row r="26" spans="2:15" s="151" customFormat="1" x14ac:dyDescent="0.2">
      <c r="B26" s="211" t="str">
        <f t="shared" si="1"/>
        <v>Effectiveness of leadership and management (137)</v>
      </c>
      <c r="C26" s="211"/>
      <c r="D26" s="212">
        <f t="shared" si="2"/>
        <v>5.1094890510948909</v>
      </c>
      <c r="E26" s="212">
        <f t="shared" si="2"/>
        <v>52.554744525547449</v>
      </c>
      <c r="F26" s="212">
        <f t="shared" si="2"/>
        <v>32.846715328467155</v>
      </c>
      <c r="G26" s="212">
        <f t="shared" si="2"/>
        <v>9.4890510948905096</v>
      </c>
      <c r="H26" s="213">
        <f t="shared" ref="H26:H35" si="3">100-(IFERROR(D26,0)+IFERROR(E26,0)+IFERROR(F26,0)+IFERROR(G26,0))</f>
        <v>0</v>
      </c>
      <c r="I26" s="207"/>
      <c r="J26" s="150"/>
      <c r="K26" s="150"/>
      <c r="L26" s="150"/>
      <c r="M26" s="150"/>
      <c r="O26" s="152"/>
    </row>
    <row r="27" spans="2:15" s="151" customFormat="1" x14ac:dyDescent="0.2">
      <c r="B27" s="211" t="str">
        <f t="shared" si="1"/>
        <v>Quality of teaching, learning and assessment (137)</v>
      </c>
      <c r="C27" s="211"/>
      <c r="D27" s="212">
        <f t="shared" si="2"/>
        <v>5.1094890510948909</v>
      </c>
      <c r="E27" s="212">
        <f t="shared" si="2"/>
        <v>53.284671532846716</v>
      </c>
      <c r="F27" s="212">
        <f t="shared" si="2"/>
        <v>34.306569343065696</v>
      </c>
      <c r="G27" s="212">
        <f t="shared" si="2"/>
        <v>7.2992700729926998</v>
      </c>
      <c r="H27" s="213">
        <f t="shared" si="3"/>
        <v>0</v>
      </c>
      <c r="I27" s="207"/>
      <c r="J27" s="150"/>
      <c r="K27" s="150"/>
      <c r="L27" s="150"/>
      <c r="M27" s="150"/>
      <c r="O27" s="152"/>
    </row>
    <row r="28" spans="2:15" s="151" customFormat="1" x14ac:dyDescent="0.2">
      <c r="B28" s="211" t="str">
        <f t="shared" si="1"/>
        <v>Personal development, behaviour and welfare (137)</v>
      </c>
      <c r="C28" s="211"/>
      <c r="D28" s="212">
        <f t="shared" si="2"/>
        <v>10.218978102189782</v>
      </c>
      <c r="E28" s="212">
        <f t="shared" si="2"/>
        <v>61.313868613138688</v>
      </c>
      <c r="F28" s="212">
        <f t="shared" si="2"/>
        <v>21.897810218978105</v>
      </c>
      <c r="G28" s="212">
        <f t="shared" si="2"/>
        <v>6.5693430656934311</v>
      </c>
      <c r="H28" s="213">
        <f t="shared" si="3"/>
        <v>0</v>
      </c>
      <c r="I28" s="207"/>
      <c r="J28" s="150"/>
      <c r="K28" s="150"/>
      <c r="L28" s="150"/>
      <c r="M28" s="150"/>
      <c r="O28" s="152"/>
    </row>
    <row r="29" spans="2:15" s="151" customFormat="1" x14ac:dyDescent="0.2">
      <c r="B29" s="211" t="str">
        <f t="shared" si="1"/>
        <v>Outcomes for learners (137)</v>
      </c>
      <c r="C29" s="211"/>
      <c r="D29" s="212">
        <f t="shared" si="2"/>
        <v>5.1094890510948909</v>
      </c>
      <c r="E29" s="212">
        <f t="shared" si="2"/>
        <v>52.554744525547449</v>
      </c>
      <c r="F29" s="212">
        <f t="shared" si="2"/>
        <v>33.576642335766422</v>
      </c>
      <c r="G29" s="212">
        <f t="shared" si="2"/>
        <v>8.7591240875912408</v>
      </c>
      <c r="H29" s="213">
        <f t="shared" si="3"/>
        <v>0</v>
      </c>
      <c r="I29" s="207"/>
      <c r="J29" s="150"/>
      <c r="K29" s="150"/>
      <c r="L29" s="150"/>
      <c r="M29" s="150"/>
      <c r="O29" s="152"/>
    </row>
    <row r="30" spans="2:15" s="151" customFormat="1" x14ac:dyDescent="0.2">
      <c r="B30" s="211" t="str">
        <f t="shared" si="1"/>
        <v>16 to 19 study programmes (67)</v>
      </c>
      <c r="C30" s="211"/>
      <c r="D30" s="212">
        <f t="shared" si="2"/>
        <v>5.9701492537313428</v>
      </c>
      <c r="E30" s="212">
        <f t="shared" si="2"/>
        <v>61.194029850746269</v>
      </c>
      <c r="F30" s="212">
        <f t="shared" si="2"/>
        <v>28.35820895522388</v>
      </c>
      <c r="G30" s="212">
        <f t="shared" si="2"/>
        <v>4.4776119402985071</v>
      </c>
      <c r="H30" s="213">
        <f t="shared" si="3"/>
        <v>0</v>
      </c>
      <c r="I30" s="207"/>
      <c r="J30" s="150"/>
      <c r="K30" s="150"/>
      <c r="L30" s="150"/>
      <c r="M30" s="150"/>
      <c r="O30" s="152"/>
    </row>
    <row r="31" spans="2:15" s="151" customFormat="1" x14ac:dyDescent="0.2">
      <c r="B31" s="211" t="str">
        <f t="shared" si="1"/>
        <v>Adult learning programmes (81)</v>
      </c>
      <c r="C31" s="211"/>
      <c r="D31" s="212">
        <f t="shared" si="2"/>
        <v>2.4691358024691357</v>
      </c>
      <c r="E31" s="212">
        <f t="shared" si="2"/>
        <v>62.962962962962962</v>
      </c>
      <c r="F31" s="212">
        <f t="shared" si="2"/>
        <v>29.629629629629626</v>
      </c>
      <c r="G31" s="212">
        <f t="shared" si="2"/>
        <v>4.9382716049382713</v>
      </c>
      <c r="H31" s="213">
        <f t="shared" si="3"/>
        <v>0</v>
      </c>
      <c r="I31" s="207"/>
      <c r="J31" s="150"/>
      <c r="K31" s="150"/>
      <c r="L31" s="150"/>
      <c r="M31" s="150"/>
      <c r="O31" s="152"/>
    </row>
    <row r="32" spans="2:15" s="151" customFormat="1" x14ac:dyDescent="0.2">
      <c r="B32" s="211" t="str">
        <f t="shared" si="1"/>
        <v>Apprenticeships (74)</v>
      </c>
      <c r="C32" s="211"/>
      <c r="D32" s="212">
        <f t="shared" si="2"/>
        <v>5.4054054054054053</v>
      </c>
      <c r="E32" s="212">
        <f t="shared" si="2"/>
        <v>56.756756756756758</v>
      </c>
      <c r="F32" s="212">
        <f t="shared" si="2"/>
        <v>24.324324324324326</v>
      </c>
      <c r="G32" s="212">
        <f t="shared" si="2"/>
        <v>13.513513513513514</v>
      </c>
      <c r="H32" s="213">
        <f t="shared" si="3"/>
        <v>0</v>
      </c>
      <c r="I32" s="207"/>
      <c r="J32" s="150"/>
      <c r="K32" s="150"/>
      <c r="L32" s="150"/>
      <c r="M32" s="150"/>
      <c r="O32" s="152"/>
    </row>
    <row r="33" spans="2:15" s="151" customFormat="1" x14ac:dyDescent="0.2">
      <c r="B33" s="211" t="str">
        <f t="shared" si="1"/>
        <v>Traineeships (5)</v>
      </c>
      <c r="C33" s="211"/>
      <c r="D33" s="212">
        <f t="shared" si="2"/>
        <v>20</v>
      </c>
      <c r="E33" s="212">
        <f t="shared" si="2"/>
        <v>60</v>
      </c>
      <c r="F33" s="212">
        <f t="shared" si="2"/>
        <v>20</v>
      </c>
      <c r="G33" s="212" t="e">
        <f t="shared" si="2"/>
        <v>#N/A</v>
      </c>
      <c r="H33" s="213">
        <f t="shared" si="3"/>
        <v>0</v>
      </c>
      <c r="I33" s="207"/>
      <c r="J33" s="150"/>
      <c r="K33" s="150"/>
      <c r="L33" s="150"/>
      <c r="M33" s="150"/>
      <c r="O33" s="152"/>
    </row>
    <row r="34" spans="2:15" s="151" customFormat="1" x14ac:dyDescent="0.2">
      <c r="B34" s="211" t="str">
        <f t="shared" si="1"/>
        <v>Provision for learners with high needs (44)</v>
      </c>
      <c r="C34" s="211"/>
      <c r="D34" s="212">
        <f t="shared" si="2"/>
        <v>11.363636363636363</v>
      </c>
      <c r="E34" s="212">
        <f t="shared" si="2"/>
        <v>65.909090909090907</v>
      </c>
      <c r="F34" s="212">
        <f t="shared" si="2"/>
        <v>22.727272727272727</v>
      </c>
      <c r="G34" s="212" t="e">
        <f t="shared" si="2"/>
        <v>#N/A</v>
      </c>
      <c r="H34" s="213">
        <f t="shared" si="3"/>
        <v>0</v>
      </c>
      <c r="I34" s="207"/>
      <c r="J34" s="150"/>
      <c r="K34" s="150"/>
      <c r="L34" s="150"/>
      <c r="M34" s="150"/>
      <c r="O34" s="152"/>
    </row>
    <row r="35" spans="2:15" s="151" customFormat="1" x14ac:dyDescent="0.2">
      <c r="B35" s="211" t="str">
        <f t="shared" si="1"/>
        <v>Full-time provision for 14 to 16-year-olds (3)</v>
      </c>
      <c r="C35" s="211"/>
      <c r="D35" s="212">
        <f t="shared" si="2"/>
        <v>33.333333333333329</v>
      </c>
      <c r="E35" s="212">
        <f t="shared" si="2"/>
        <v>33.333333333333329</v>
      </c>
      <c r="F35" s="212">
        <f t="shared" si="2"/>
        <v>33.333333333333329</v>
      </c>
      <c r="G35" s="212" t="e">
        <f t="shared" si="2"/>
        <v>#N/A</v>
      </c>
      <c r="H35" s="213">
        <f t="shared" si="3"/>
        <v>0</v>
      </c>
      <c r="I35" s="207"/>
      <c r="J35" s="150"/>
      <c r="K35" s="150"/>
      <c r="L35" s="150"/>
      <c r="M35" s="150"/>
      <c r="O35" s="152"/>
    </row>
    <row r="36" spans="2:15" s="151" customFormat="1" x14ac:dyDescent="0.2">
      <c r="B36" s="205"/>
      <c r="C36" s="205"/>
      <c r="D36" s="205"/>
      <c r="E36" s="205"/>
      <c r="F36" s="205"/>
      <c r="G36" s="205"/>
      <c r="H36" s="206"/>
      <c r="I36" s="207"/>
      <c r="J36" s="150"/>
      <c r="K36" s="150"/>
      <c r="L36" s="150"/>
      <c r="M36" s="150"/>
      <c r="O36" s="152"/>
    </row>
    <row r="37" spans="2:15" s="151" customFormat="1" x14ac:dyDescent="0.2">
      <c r="B37" s="205"/>
      <c r="C37" s="205"/>
      <c r="D37" s="205"/>
      <c r="E37" s="205"/>
      <c r="F37" s="205"/>
      <c r="G37" s="205"/>
      <c r="H37" s="206"/>
      <c r="I37" s="207"/>
      <c r="J37" s="150"/>
      <c r="K37" s="150"/>
      <c r="L37" s="150"/>
      <c r="M37" s="150"/>
      <c r="O37" s="152"/>
    </row>
    <row r="38" spans="2:15" s="151" customFormat="1" x14ac:dyDescent="0.2">
      <c r="B38" s="205"/>
      <c r="C38" s="205"/>
      <c r="D38" s="205"/>
      <c r="E38" s="205"/>
      <c r="F38" s="205"/>
      <c r="G38" s="205"/>
      <c r="H38" s="206"/>
      <c r="I38" s="207"/>
      <c r="J38" s="150"/>
      <c r="K38" s="150"/>
      <c r="L38" s="150"/>
      <c r="M38" s="150"/>
      <c r="O38" s="152"/>
    </row>
    <row r="39" spans="2:15" s="151" customFormat="1" x14ac:dyDescent="0.2">
      <c r="B39" s="205"/>
      <c r="C39" s="205"/>
      <c r="D39" s="205"/>
      <c r="E39" s="205"/>
      <c r="F39" s="205"/>
      <c r="G39" s="205"/>
      <c r="H39" s="206"/>
      <c r="I39" s="207"/>
      <c r="J39" s="150"/>
      <c r="K39" s="150"/>
      <c r="L39" s="150"/>
      <c r="M39" s="150"/>
      <c r="O39" s="152"/>
    </row>
    <row r="40" spans="2:15" s="151" customFormat="1" x14ac:dyDescent="0.2">
      <c r="B40" s="205"/>
      <c r="C40" s="205"/>
      <c r="D40" s="205"/>
      <c r="E40" s="205"/>
      <c r="F40" s="205"/>
      <c r="G40" s="205"/>
      <c r="H40" s="206"/>
      <c r="I40" s="207"/>
      <c r="J40" s="150"/>
      <c r="K40" s="150"/>
      <c r="L40" s="150"/>
      <c r="M40" s="150"/>
      <c r="O40" s="152"/>
    </row>
    <row r="41" spans="2:15" s="151" customFormat="1" x14ac:dyDescent="0.2">
      <c r="B41" s="205"/>
      <c r="C41" s="205"/>
      <c r="D41" s="205"/>
      <c r="E41" s="205"/>
      <c r="F41" s="205"/>
      <c r="G41" s="205"/>
      <c r="H41" s="206"/>
      <c r="I41" s="207"/>
      <c r="J41" s="150"/>
      <c r="K41" s="150"/>
      <c r="L41" s="150"/>
      <c r="M41" s="150"/>
      <c r="O41" s="152"/>
    </row>
    <row r="42" spans="2:15" s="151" customFormat="1" x14ac:dyDescent="0.2">
      <c r="B42" s="205"/>
      <c r="C42" s="205"/>
      <c r="D42" s="205"/>
      <c r="E42" s="205"/>
      <c r="F42" s="205"/>
      <c r="G42" s="205"/>
      <c r="H42" s="206"/>
      <c r="I42" s="207"/>
      <c r="J42" s="150"/>
      <c r="K42" s="150"/>
      <c r="L42" s="150"/>
      <c r="M42" s="150"/>
      <c r="O42" s="152"/>
    </row>
    <row r="43" spans="2:15" s="151" customFormat="1" x14ac:dyDescent="0.2">
      <c r="B43" s="205"/>
      <c r="C43" s="205"/>
      <c r="D43" s="205"/>
      <c r="E43" s="205"/>
      <c r="F43" s="205"/>
      <c r="G43" s="205"/>
      <c r="H43" s="206"/>
      <c r="I43" s="207"/>
      <c r="J43" s="150"/>
      <c r="K43" s="150"/>
      <c r="L43" s="150"/>
      <c r="M43" s="150"/>
      <c r="O43" s="152"/>
    </row>
    <row r="44" spans="2:15" x14ac:dyDescent="0.2">
      <c r="B44" s="80" t="s">
        <v>674</v>
      </c>
      <c r="C44" s="119"/>
      <c r="D44" s="119"/>
      <c r="E44" s="119"/>
      <c r="F44" s="119"/>
      <c r="G44" s="119"/>
      <c r="H44" s="119"/>
      <c r="I44" s="119"/>
    </row>
    <row r="45" spans="2:15" x14ac:dyDescent="0.2">
      <c r="B45" s="108" t="s">
        <v>675</v>
      </c>
      <c r="C45" s="119"/>
      <c r="D45" s="119"/>
      <c r="E45" s="119"/>
      <c r="F45" s="119"/>
      <c r="G45" s="119"/>
      <c r="H45" s="119"/>
      <c r="I45" s="119"/>
    </row>
    <row r="49" spans="7:10" x14ac:dyDescent="0.2">
      <c r="G49" s="115"/>
      <c r="H49" s="115"/>
      <c r="I49" s="115"/>
      <c r="J49" s="31"/>
    </row>
    <row r="50" spans="7:10" x14ac:dyDescent="0.2">
      <c r="G50" s="53"/>
      <c r="H50" s="53"/>
      <c r="I50" s="83"/>
      <c r="J50" s="31"/>
    </row>
  </sheetData>
  <sheetProtection sheet="1" objects="1" scenarios="1"/>
  <mergeCells count="5">
    <mergeCell ref="D5:H5"/>
    <mergeCell ref="D7:H7"/>
    <mergeCell ref="D9:D10"/>
    <mergeCell ref="F9:I9"/>
    <mergeCell ref="K11:M11"/>
  </mergeCells>
  <dataValidations count="2">
    <dataValidation type="list" allowBlank="1" showInputMessage="1" showErrorMessage="1" sqref="D5:H5">
      <formula1>Provider_Group</formula1>
    </dataValidation>
    <dataValidation type="list" allowBlank="1" showInputMessage="1" showErrorMessage="1" sqref="D7:H7">
      <formula1>INDIRECT(IF(D6="All Provider Groups","Provider_Type",SUBSTITUTE(SUBSTITUTE(D6," ","_"),",","")))</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49"/>
  <sheetViews>
    <sheetView showGridLines="0" showRowColHeaders="0" workbookViewId="0"/>
  </sheetViews>
  <sheetFormatPr defaultColWidth="9.140625" defaultRowHeight="12.75" x14ac:dyDescent="0.2"/>
  <cols>
    <col min="1" max="1" width="8.28515625" style="214" customWidth="1"/>
    <col min="2" max="2" width="42.5703125" style="214" customWidth="1"/>
    <col min="3" max="3" width="13.85546875" style="214" customWidth="1"/>
    <col min="4" max="4" width="12.7109375" style="214" customWidth="1"/>
    <col min="5" max="5" width="12.28515625" style="214" customWidth="1"/>
    <col min="6" max="6" width="17.140625" style="214" customWidth="1"/>
    <col min="7" max="7" width="12.28515625" style="214" customWidth="1"/>
    <col min="8" max="8" width="9.140625" style="214"/>
    <col min="9" max="9" width="23.42578125" style="214" customWidth="1"/>
    <col min="10" max="10" width="12.42578125" style="214" customWidth="1"/>
    <col min="11" max="16384" width="9.140625" style="214"/>
  </cols>
  <sheetData>
    <row r="1" spans="1:22" x14ac:dyDescent="0.2">
      <c r="B1" s="7"/>
    </row>
    <row r="2" spans="1:22" ht="14.25" customHeight="1" x14ac:dyDescent="0.2">
      <c r="B2" s="34" t="s">
        <v>4829</v>
      </c>
      <c r="C2" s="30"/>
      <c r="D2" s="30"/>
      <c r="E2" s="30"/>
      <c r="F2" s="30"/>
      <c r="G2" s="30"/>
      <c r="H2" s="30"/>
      <c r="I2" s="30"/>
    </row>
    <row r="3" spans="1:22" x14ac:dyDescent="0.2">
      <c r="B3" s="215" t="str">
        <f>lookups!A1</f>
        <v>1 September 2017 and 28 February 2018</v>
      </c>
      <c r="C3" s="216"/>
      <c r="D3" s="216"/>
      <c r="E3" s="216"/>
      <c r="F3" s="216"/>
    </row>
    <row r="4" spans="1:22" x14ac:dyDescent="0.2">
      <c r="I4" s="217"/>
      <c r="J4" s="218"/>
      <c r="K4" s="218"/>
      <c r="L4" s="218"/>
      <c r="M4" s="218"/>
      <c r="N4" s="218"/>
      <c r="O4" s="218"/>
      <c r="P4" s="218"/>
      <c r="Q4" s="217"/>
    </row>
    <row r="5" spans="1:22" x14ac:dyDescent="0.2">
      <c r="B5" s="219"/>
      <c r="G5" s="45"/>
      <c r="I5" s="220"/>
      <c r="J5" s="221"/>
      <c r="K5" s="222"/>
      <c r="L5" s="221"/>
      <c r="M5" s="221"/>
      <c r="N5" s="221"/>
      <c r="O5" s="221"/>
      <c r="P5" s="221"/>
      <c r="Q5" s="220"/>
      <c r="R5" s="217"/>
    </row>
    <row r="6" spans="1:22" x14ac:dyDescent="0.2">
      <c r="B6" s="515"/>
      <c r="C6" s="512" t="s">
        <v>672</v>
      </c>
      <c r="D6" s="518" t="s">
        <v>20</v>
      </c>
      <c r="E6" s="518"/>
      <c r="F6" s="518"/>
      <c r="G6" s="518"/>
      <c r="I6" s="223"/>
      <c r="J6" s="221"/>
      <c r="K6" s="224"/>
      <c r="L6" s="519"/>
      <c r="M6" s="519"/>
      <c r="N6" s="519"/>
      <c r="O6" s="519"/>
      <c r="P6" s="519"/>
      <c r="Q6" s="220"/>
      <c r="R6" s="217"/>
      <c r="S6" s="217"/>
    </row>
    <row r="7" spans="1:22" ht="25.5" x14ac:dyDescent="0.2">
      <c r="B7" s="516"/>
      <c r="C7" s="517"/>
      <c r="D7" s="225" t="s">
        <v>664</v>
      </c>
      <c r="E7" s="225" t="s">
        <v>665</v>
      </c>
      <c r="F7" s="226" t="s">
        <v>666</v>
      </c>
      <c r="G7" s="225" t="s">
        <v>667</v>
      </c>
      <c r="I7" s="227"/>
      <c r="J7" s="221"/>
      <c r="K7" s="228"/>
      <c r="P7" s="229"/>
      <c r="Q7" s="43"/>
      <c r="R7" s="47"/>
      <c r="S7" s="47"/>
      <c r="T7" s="47"/>
      <c r="U7" s="47"/>
      <c r="V7" s="47"/>
    </row>
    <row r="8" spans="1:22" s="232" customFormat="1" ht="14.25" customHeight="1" x14ac:dyDescent="0.2">
      <c r="A8" s="230"/>
      <c r="B8" s="182" t="s">
        <v>22</v>
      </c>
      <c r="C8" s="231">
        <f>SUM(D8:G8)</f>
        <v>220</v>
      </c>
      <c r="D8" s="130">
        <f>SUM(COUNTIFS('D1 In-year inspection data'!$S:$S,"1",'D1 In-year inspection data'!$N:$N,"Full inspection"),COUNTIFS('D1 In-year inspection data'!$S:$S,"1",'D1 In-year inspection data'!$N:$N,"Full inspection (short converted)"))</f>
        <v>7</v>
      </c>
      <c r="E8" s="130">
        <f>SUM(COUNTIFS('D1 In-year inspection data'!$S:$S,"2",'D1 In-year inspection data'!$N:$N,"Full inspection"),COUNTIFS('D1 In-year inspection data'!$S:$S,"2",'D1 In-year inspection data'!$N:$N,"Full inspection (short converted)"),COUNTIFS('D1 In-year inspection data'!$S:$S,"9",'D1 In-year inspection data'!$N:$N,"Short inspection"))</f>
        <v>154</v>
      </c>
      <c r="F8" s="130">
        <f>SUM(COUNTIFS('D1 In-year inspection data'!$S:$S,"3",'D1 In-year inspection data'!$N:$N,"Full inspection"),COUNTIFS('D1 In-year inspection data'!$S:$S,"3",'D1 In-year inspection data'!$N:$N,"Full inspection (short converted)"))</f>
        <v>46</v>
      </c>
      <c r="G8" s="130">
        <f>SUM(COUNTIFS('D1 In-year inspection data'!$S:$S,"4",'D1 In-year inspection data'!$N:$N,"Full inspection"),COUNTIFS('D1 In-year inspection data'!$S:$S,"4",'D1 In-year inspection data'!$N:$N,"Full inspection (short converted)"))</f>
        <v>13</v>
      </c>
      <c r="P8" s="233"/>
      <c r="Q8" s="234"/>
      <c r="R8" s="235"/>
      <c r="S8" s="235"/>
      <c r="T8" s="235"/>
      <c r="U8" s="235"/>
      <c r="V8" s="235"/>
    </row>
    <row r="9" spans="1:22" s="232" customFormat="1" ht="14.25" x14ac:dyDescent="0.2">
      <c r="A9" s="236" t="s">
        <v>12</v>
      </c>
      <c r="B9" s="186" t="s">
        <v>4813</v>
      </c>
      <c r="C9" s="237">
        <f t="shared" ref="C9:C15" si="0">SUM(D9:G9)</f>
        <v>68</v>
      </c>
      <c r="D9" s="238">
        <f>SUM(COUNTIFS('D1 In-year inspection data'!$S:$S,"1",'D1 In-year inspection data'!$N:$N,"Full inspection",'D1 In-year inspection data'!$G:$G,$A9),COUNTIFS('D1 In-year inspection data'!$S:$S,"1",'D1 In-year inspection data'!$N:$N,"Full inspection (short converted)",'D1 In-year inspection data'!$G:$G,$A9))</f>
        <v>2</v>
      </c>
      <c r="E9" s="238">
        <f>SUM(COUNTIFS('D1 In-year inspection data'!$S:$S,"2",'D1 In-year inspection data'!$N:$N,"Full inspection",'D1 In-year inspection data'!$G:$G,$A9),COUNTIFS('D1 In-year inspection data'!$S:$S,"2",'D1 In-year inspection data'!$N:$N,"Full inspection (short converted)",'D1 In-year inspection data'!$G:$G,$A9),COUNTIFS('D1 In-year inspection data'!$S:$S,"9",'D1 In-year inspection data'!$N:$N,"Short inspection",'D1 In-year inspection data'!$G:$G,$A9))</f>
        <v>51</v>
      </c>
      <c r="F9" s="238">
        <f>SUM(COUNTIFS('D1 In-year inspection data'!$S:$S,"3",'D1 In-year inspection data'!$N:$N,"Full inspection",'D1 In-year inspection data'!$G:$G,$A9),COUNTIFS('D1 In-year inspection data'!$S:$S,"3",'D1 In-year inspection data'!$N:$N,"Full inspection (short converted)",'D1 In-year inspection data'!$G:$G,$A9))</f>
        <v>13</v>
      </c>
      <c r="G9" s="238">
        <f>SUM(COUNTIFS('D1 In-year inspection data'!$S:$S,"4",'D1 In-year inspection data'!$N:$N,"Full inspection",'D1 In-year inspection data'!$G:$G,$A9),COUNTIFS('D1 In-year inspection data'!$S:$S,"4",'D1 In-year inspection data'!$N:$N,"Full inspection (short converted)",'D1 In-year inspection data'!$G:$G,$A9))</f>
        <v>2</v>
      </c>
      <c r="P9" s="233"/>
      <c r="Q9" s="234"/>
      <c r="R9" s="235"/>
      <c r="S9" s="235"/>
      <c r="T9" s="235"/>
      <c r="U9" s="235"/>
      <c r="V9" s="235"/>
    </row>
    <row r="10" spans="1:22" s="232" customFormat="1" ht="14.25" customHeight="1" x14ac:dyDescent="0.2">
      <c r="A10" s="236" t="s">
        <v>4830</v>
      </c>
      <c r="B10" s="186" t="s">
        <v>13</v>
      </c>
      <c r="C10" s="237">
        <f t="shared" si="0"/>
        <v>18</v>
      </c>
      <c r="D10" s="238">
        <f>SUM(COUNTIFS('D1 In-year inspection data'!$S:$S,"1",'D1 In-year inspection data'!$N:$N,"Full inspection",'D1 In-year inspection data'!$G:$G,$A10),COUNTIFS('D1 In-year inspection data'!$S:$S,"1",'D1 In-year inspection data'!$N:$N,"Full inspection (short converted)",'D1 In-year inspection data'!$G:$G,$A10))</f>
        <v>1</v>
      </c>
      <c r="E10" s="238">
        <f>SUM(COUNTIFS('D1 In-year inspection data'!$S:$S,"2",'D1 In-year inspection data'!$N:$N,"Full inspection",'D1 In-year inspection data'!$G:$G,$A10),COUNTIFS('D1 In-year inspection data'!$S:$S,"2",'D1 In-year inspection data'!$N:$N,"Full inspection (short converted)",'D1 In-year inspection data'!$G:$G,$A10),COUNTIFS('D1 In-year inspection data'!$S:$S,"9",'D1 In-year inspection data'!$N:$N,"Short inspection",'D1 In-year inspection data'!$G:$G,$A10))</f>
        <v>13</v>
      </c>
      <c r="F10" s="238">
        <f>SUM(COUNTIFS('D1 In-year inspection data'!$S:$S,"3",'D1 In-year inspection data'!$N:$N,"Full inspection",'D1 In-year inspection data'!$G:$G,$A10),COUNTIFS('D1 In-year inspection data'!$S:$S,"3",'D1 In-year inspection data'!$N:$N,"Full inspection (short converted)",'D1 In-year inspection data'!$G:$G,$A10))</f>
        <v>4</v>
      </c>
      <c r="G10" s="238">
        <f>SUM(COUNTIFS('D1 In-year inspection data'!$S:$S,"4",'D1 In-year inspection data'!$N:$N,"Full inspection",'D1 In-year inspection data'!$G:$G,$A10),COUNTIFS('D1 In-year inspection data'!$S:$S,"4",'D1 In-year inspection data'!$N:$N,"Full inspection (short converted)",'D1 In-year inspection data'!$G:$G,$A10))</f>
        <v>0</v>
      </c>
      <c r="P10" s="233"/>
      <c r="Q10" s="239"/>
      <c r="R10" s="240"/>
      <c r="S10" s="240"/>
      <c r="T10" s="240"/>
      <c r="U10" s="235"/>
      <c r="V10" s="235"/>
    </row>
    <row r="11" spans="1:22" s="232" customFormat="1" ht="14.25" x14ac:dyDescent="0.2">
      <c r="A11" s="236" t="s">
        <v>14</v>
      </c>
      <c r="B11" s="186" t="s">
        <v>4814</v>
      </c>
      <c r="C11" s="237">
        <f t="shared" si="0"/>
        <v>63</v>
      </c>
      <c r="D11" s="238">
        <f>SUM(COUNTIFS('D1 In-year inspection data'!$S:$S,"1",'D1 In-year inspection data'!$N:$N,"Full inspection",'D1 In-year inspection data'!$G:$G,$A11),COUNTIFS('D1 In-year inspection data'!$S:$S,"1",'D1 In-year inspection data'!$N:$N,"Full inspection (short converted)",'D1 In-year inspection data'!$G:$G,$A11))</f>
        <v>1</v>
      </c>
      <c r="E11" s="238">
        <f>SUM(COUNTIFS('D1 In-year inspection data'!$S:$S,"2",'D1 In-year inspection data'!$N:$N,"Full inspection",'D1 In-year inspection data'!$G:$G,$A11),COUNTIFS('D1 In-year inspection data'!$S:$S,"2",'D1 In-year inspection data'!$N:$N,"Full inspection (short converted)",'D1 In-year inspection data'!$G:$G,$A11),COUNTIFS('D1 In-year inspection data'!$S:$S,"9",'D1 In-year inspection data'!$N:$N,"Short inspection",'D1 In-year inspection data'!$G:$G,$A11))</f>
        <v>40</v>
      </c>
      <c r="F11" s="238">
        <f>SUM(COUNTIFS('D1 In-year inspection data'!$S:$S,"3",'D1 In-year inspection data'!$N:$N,"Full inspection",'D1 In-year inspection data'!$G:$G,$A11),COUNTIFS('D1 In-year inspection data'!$S:$S,"3",'D1 In-year inspection data'!$N:$N,"Full inspection (short converted)",'D1 In-year inspection data'!$G:$G,$A11))</f>
        <v>14</v>
      </c>
      <c r="G11" s="238">
        <f>SUM(COUNTIFS('D1 In-year inspection data'!$S:$S,"4",'D1 In-year inspection data'!$N:$N,"Full inspection",'D1 In-year inspection data'!$G:$G,$A11),COUNTIFS('D1 In-year inspection data'!$S:$S,"4",'D1 In-year inspection data'!$N:$N,"Full inspection (short converted)",'D1 In-year inspection data'!$G:$G,$A11))</f>
        <v>8</v>
      </c>
      <c r="P11" s="233"/>
      <c r="Q11" s="239"/>
      <c r="R11" s="240"/>
      <c r="S11" s="240"/>
      <c r="T11" s="240"/>
      <c r="U11" s="235"/>
      <c r="V11" s="235"/>
    </row>
    <row r="12" spans="1:22" s="232" customFormat="1" ht="14.25" x14ac:dyDescent="0.2">
      <c r="A12" s="236" t="s">
        <v>4831</v>
      </c>
      <c r="B12" s="186" t="s">
        <v>4815</v>
      </c>
      <c r="C12" s="237">
        <f t="shared" si="0"/>
        <v>55</v>
      </c>
      <c r="D12" s="238">
        <f>SUM(COUNTIFS('D1 In-year inspection data'!$S:$S,"1",'D1 In-year inspection data'!$N:$N,"Full inspection",'D1 In-year inspection data'!$G:$G,$A12),COUNTIFS('D1 In-year inspection data'!$S:$S,"1",'D1 In-year inspection data'!$N:$N,"Full inspection (short converted)",'D1 In-year inspection data'!$G:$G,$A12))</f>
        <v>1</v>
      </c>
      <c r="E12" s="238">
        <f>SUM(COUNTIFS('D1 In-year inspection data'!$S:$S,"2",'D1 In-year inspection data'!$N:$N,"Full inspection",'D1 In-year inspection data'!$G:$G,$A12),COUNTIFS('D1 In-year inspection data'!$S:$S,"2",'D1 In-year inspection data'!$N:$N,"Full inspection (short converted)",'D1 In-year inspection data'!$G:$G,$A12),COUNTIFS('D1 In-year inspection data'!$S:$S,"9",'D1 In-year inspection data'!$N:$N,"Short inspection",'D1 In-year inspection data'!$G:$G,$A12))</f>
        <v>40</v>
      </c>
      <c r="F12" s="238">
        <f>SUM(COUNTIFS('D1 In-year inspection data'!$S:$S,"3",'D1 In-year inspection data'!$N:$N,"Full inspection",'D1 In-year inspection data'!$G:$G,$A12),COUNTIFS('D1 In-year inspection data'!$S:$S,"3",'D1 In-year inspection data'!$N:$N,"Full inspection (short converted)",'D1 In-year inspection data'!$G:$G,$A12))</f>
        <v>11</v>
      </c>
      <c r="G12" s="238">
        <f>SUM(COUNTIFS('D1 In-year inspection data'!$S:$S,"4",'D1 In-year inspection data'!$N:$N,"Full inspection",'D1 In-year inspection data'!$G:$G,$A12),COUNTIFS('D1 In-year inspection data'!$S:$S,"4",'D1 In-year inspection data'!$N:$N,"Full inspection (short converted)",'D1 In-year inspection data'!$G:$G,$A12))</f>
        <v>3</v>
      </c>
      <c r="P12" s="233"/>
      <c r="Q12" s="234"/>
      <c r="R12" s="235"/>
      <c r="S12" s="235"/>
      <c r="T12" s="235"/>
      <c r="U12" s="235"/>
      <c r="V12" s="235"/>
    </row>
    <row r="13" spans="1:22" s="232" customFormat="1" ht="14.25" x14ac:dyDescent="0.2">
      <c r="A13" s="236" t="s">
        <v>4832</v>
      </c>
      <c r="B13" s="187" t="s">
        <v>4816</v>
      </c>
      <c r="C13" s="237">
        <f t="shared" si="0"/>
        <v>6</v>
      </c>
      <c r="D13" s="238">
        <f>SUM(COUNTIFS('D1 In-year inspection data'!$S:$S,"1",'D1 In-year inspection data'!$N:$N,"Full inspection",'D1 In-year inspection data'!$G:$G,$A13),COUNTIFS('D1 In-year inspection data'!$S:$S,"1",'D1 In-year inspection data'!$N:$N,"Full inspection (short converted)",'D1 In-year inspection data'!$G:$G,$A13))</f>
        <v>1</v>
      </c>
      <c r="E13" s="238">
        <f>SUM(COUNTIFS('D1 In-year inspection data'!$S:$S,"2",'D1 In-year inspection data'!$N:$N,"Full inspection",'D1 In-year inspection data'!$G:$G,$A13),COUNTIFS('D1 In-year inspection data'!$S:$S,"2",'D1 In-year inspection data'!$N:$N,"Full inspection (short converted)",'D1 In-year inspection data'!$G:$G,$A13),COUNTIFS('D1 In-year inspection data'!$S:$S,"9",'D1 In-year inspection data'!$N:$N,"Short inspection",'D1 In-year inspection data'!$G:$G,$A13))</f>
        <v>2</v>
      </c>
      <c r="F13" s="238">
        <f>SUM(COUNTIFS('D1 In-year inspection data'!$S:$S,"3",'D1 In-year inspection data'!$N:$N,"Full inspection",'D1 In-year inspection data'!$G:$G,$A13),COUNTIFS('D1 In-year inspection data'!$S:$S,"3",'D1 In-year inspection data'!$N:$N,"Full inspection (short converted)",'D1 In-year inspection data'!$G:$G,$A13))</f>
        <v>3</v>
      </c>
      <c r="G13" s="238">
        <f>SUM(COUNTIFS('D1 In-year inspection data'!$S:$S,"4",'D1 In-year inspection data'!$N:$N,"Full inspection",'D1 In-year inspection data'!$G:$G,$A13),COUNTIFS('D1 In-year inspection data'!$S:$S,"4",'D1 In-year inspection data'!$N:$N,"Full inspection (short converted)",'D1 In-year inspection data'!$G:$G,$A13))</f>
        <v>0</v>
      </c>
      <c r="P13" s="233"/>
      <c r="Q13" s="234"/>
      <c r="R13" s="235"/>
      <c r="S13" s="235"/>
      <c r="T13" s="235"/>
      <c r="U13" s="235"/>
      <c r="V13" s="235"/>
    </row>
    <row r="14" spans="1:22" s="232" customFormat="1" ht="14.25" x14ac:dyDescent="0.2">
      <c r="A14" s="236" t="s">
        <v>4833</v>
      </c>
      <c r="B14" s="186" t="s">
        <v>4817</v>
      </c>
      <c r="C14" s="237">
        <f t="shared" si="0"/>
        <v>0</v>
      </c>
      <c r="D14" s="238">
        <f>SUM(COUNTIFS('D1 In-year inspection data'!$S:$S,"1",'D1 In-year inspection data'!$N:$N,"Full inspection",'D1 In-year inspection data'!$G:$G,$A14),COUNTIFS('D1 In-year inspection data'!$S:$S,"1",'D1 In-year inspection data'!$N:$N,"Full inspection (short converted)",'D1 In-year inspection data'!$G:$G,$A14))</f>
        <v>0</v>
      </c>
      <c r="E14" s="238">
        <f>SUM(COUNTIFS('D1 In-year inspection data'!$S:$S,"2",'D1 In-year inspection data'!$N:$N,"Full inspection",'D1 In-year inspection data'!$G:$G,$A14),COUNTIFS('D1 In-year inspection data'!$S:$S,"2",'D1 In-year inspection data'!$N:$N,"Full inspection (short converted)",'D1 In-year inspection data'!$G:$G,$A14),COUNTIFS('D1 In-year inspection data'!$S:$S,"9",'D1 In-year inspection data'!$N:$N,"Short inspection",'D1 In-year inspection data'!$G:$G,$A14))</f>
        <v>0</v>
      </c>
      <c r="F14" s="238">
        <f>SUM(COUNTIFS('D1 In-year inspection data'!$S:$S,"3",'D1 In-year inspection data'!$N:$N,"Full inspection",'D1 In-year inspection data'!$G:$G,$A14),COUNTIFS('D1 In-year inspection data'!$S:$S,"3",'D1 In-year inspection data'!$N:$N,"Full inspection (short converted)",'D1 In-year inspection data'!$G:$G,$A14))</f>
        <v>0</v>
      </c>
      <c r="G14" s="238">
        <f>SUM(COUNTIFS('D1 In-year inspection data'!$S:$S,"4",'D1 In-year inspection data'!$N:$N,"Full inspection",'D1 In-year inspection data'!$G:$G,$A14),COUNTIFS('D1 In-year inspection data'!$S:$S,"4",'D1 In-year inspection data'!$N:$N,"Full inspection (short converted)",'D1 In-year inspection data'!$G:$G,$A14))</f>
        <v>0</v>
      </c>
      <c r="P14" s="233"/>
      <c r="Q14" s="239"/>
      <c r="R14" s="240"/>
      <c r="S14" s="240"/>
      <c r="T14" s="240"/>
      <c r="U14" s="235"/>
      <c r="V14" s="235"/>
    </row>
    <row r="15" spans="1:22" s="232" customFormat="1" ht="14.25" x14ac:dyDescent="0.2">
      <c r="A15" s="236" t="s">
        <v>4834</v>
      </c>
      <c r="B15" s="186" t="s">
        <v>4818</v>
      </c>
      <c r="C15" s="237">
        <f t="shared" si="0"/>
        <v>10</v>
      </c>
      <c r="D15" s="238">
        <f>SUM(COUNTIFS('D1 In-year inspection data'!$S:$S,"1",'D1 In-year inspection data'!$N:$N,"Full inspection",'D1 In-year inspection data'!$G:$G,$A15),COUNTIFS('D1 In-year inspection data'!$S:$S,"1",'D1 In-year inspection data'!$N:$N,"Full inspection (short converted)",'D1 In-year inspection data'!$G:$G,$A15))</f>
        <v>1</v>
      </c>
      <c r="E15" s="238">
        <f>SUM(COUNTIFS('D1 In-year inspection data'!$S:$S,"2",'D1 In-year inspection data'!$N:$N,"Full inspection",'D1 In-year inspection data'!$G:$G,$A15),COUNTIFS('D1 In-year inspection data'!$S:$S,"2",'D1 In-year inspection data'!$N:$N,"Full inspection (short converted)",'D1 In-year inspection data'!$G:$G,$A15),COUNTIFS('D1 In-year inspection data'!$S:$S,"9",'D1 In-year inspection data'!$N:$N,"Short inspection",'D1 In-year inspection data'!$G:$G,$A15))</f>
        <v>8</v>
      </c>
      <c r="F15" s="238">
        <f>SUM(COUNTIFS('D1 In-year inspection data'!$S:$S,"3",'D1 In-year inspection data'!$N:$N,"Full inspection",'D1 In-year inspection data'!$G:$G,$A15),COUNTIFS('D1 In-year inspection data'!$S:$S,"3",'D1 In-year inspection data'!$N:$N,"Full inspection (short converted)",'D1 In-year inspection data'!$G:$G,$A15))</f>
        <v>1</v>
      </c>
      <c r="G15" s="238">
        <f>SUM(COUNTIFS('D1 In-year inspection data'!$S:$S,"4",'D1 In-year inspection data'!$N:$N,"Full inspection",'D1 In-year inspection data'!$G:$G,$A15),COUNTIFS('D1 In-year inspection data'!$S:$S,"4",'D1 In-year inspection data'!$N:$N,"Full inspection (short converted)",'D1 In-year inspection data'!$G:$G,$A15))</f>
        <v>0</v>
      </c>
      <c r="P15" s="234"/>
      <c r="Q15" s="234"/>
      <c r="R15" s="235"/>
      <c r="S15" s="235"/>
      <c r="T15" s="235"/>
      <c r="U15" s="235"/>
      <c r="V15" s="235"/>
    </row>
    <row r="16" spans="1:22" s="232" customFormat="1" ht="14.25" customHeight="1" x14ac:dyDescent="0.2">
      <c r="A16" s="236" t="s">
        <v>19</v>
      </c>
      <c r="B16" s="192" t="s">
        <v>28</v>
      </c>
      <c r="C16" s="241">
        <f>SUM(D16:G16)</f>
        <v>0</v>
      </c>
      <c r="D16" s="242">
        <f>SUM(COUNTIFS('D1 In-year inspection data'!$S:$S,"1",'D1 In-year inspection data'!$N:$N,"Full inspection",'D1 In-year inspection data'!$G:$G,$A16),COUNTIFS('D1 In-year inspection data'!$S:$S,"1",'D1 In-year inspection data'!$N:$N,"Full inspection (short converted)",'D1 In-year inspection data'!$G:$G,$A16))</f>
        <v>0</v>
      </c>
      <c r="E16" s="242">
        <f>SUM(COUNTIFS('D1 In-year inspection data'!$S:$S,"2",'D1 In-year inspection data'!$N:$N,"Full inspection",'D1 In-year inspection data'!$G:$G,$A16),COUNTIFS('D1 In-year inspection data'!$S:$S,"2",'D1 In-year inspection data'!$N:$N,"Full inspection (short converted)",'D1 In-year inspection data'!$G:$G,$A16),COUNTIFS('D1 In-year inspection data'!$S:$S,"9",'D1 In-year inspection data'!$N:$N,"Short inspection",'D1 In-year inspection data'!$G:$G,$A16))</f>
        <v>0</v>
      </c>
      <c r="F16" s="242">
        <f>SUM(COUNTIFS('D1 In-year inspection data'!$S:$S,"3",'D1 In-year inspection data'!$N:$N,"Full inspection",'D1 In-year inspection data'!$G:$G,$A16),COUNTIFS('D1 In-year inspection data'!$S:$S,"3",'D1 In-year inspection data'!$N:$N,"Full inspection (short converted)",'D1 In-year inspection data'!$G:$G,$A16))</f>
        <v>0</v>
      </c>
      <c r="G16" s="242">
        <f>SUM(COUNTIFS('D1 In-year inspection data'!$S:$S,"4",'D1 In-year inspection data'!$N:$N,"Full inspection",'D1 In-year inspection data'!$G:$G,$A16),COUNTIFS('D1 In-year inspection data'!$S:$S,"4",'D1 In-year inspection data'!$N:$N,"Full inspection (short converted)",'D1 In-year inspection data'!$G:$G,$A16))</f>
        <v>0</v>
      </c>
      <c r="P16" s="234"/>
      <c r="Q16" s="234"/>
      <c r="R16" s="235"/>
      <c r="S16" s="235"/>
      <c r="T16" s="235"/>
      <c r="U16" s="235"/>
      <c r="V16" s="235"/>
    </row>
    <row r="17" spans="2:22" ht="12.75" customHeight="1" x14ac:dyDescent="0.2">
      <c r="B17" s="218"/>
      <c r="C17" s="243"/>
      <c r="D17" s="244"/>
      <c r="E17" s="244"/>
      <c r="F17" s="245"/>
      <c r="G17" s="246" t="s">
        <v>44</v>
      </c>
      <c r="I17" s="223"/>
      <c r="J17" s="43"/>
      <c r="K17" s="247"/>
      <c r="L17" s="248"/>
      <c r="M17" s="248"/>
      <c r="N17" s="248"/>
      <c r="O17" s="43"/>
      <c r="P17" s="43"/>
      <c r="Q17" s="43"/>
      <c r="R17" s="47"/>
      <c r="S17" s="47"/>
      <c r="T17" s="47"/>
      <c r="U17" s="47"/>
      <c r="V17" s="47"/>
    </row>
    <row r="18" spans="2:22" x14ac:dyDescent="0.2">
      <c r="B18" s="244"/>
      <c r="C18" s="244"/>
      <c r="D18" s="244"/>
      <c r="E18" s="244"/>
      <c r="F18" s="244"/>
      <c r="G18" s="244"/>
      <c r="I18" s="223"/>
      <c r="J18" s="224"/>
      <c r="K18" s="249"/>
      <c r="L18" s="249"/>
      <c r="M18" s="249"/>
      <c r="N18" s="249"/>
      <c r="O18" s="249"/>
      <c r="P18" s="249"/>
      <c r="Q18" s="220"/>
      <c r="R18" s="217"/>
      <c r="S18" s="217"/>
    </row>
    <row r="19" spans="2:22" x14ac:dyDescent="0.2">
      <c r="B19" s="82"/>
      <c r="C19" s="244"/>
      <c r="D19" s="244"/>
      <c r="E19" s="244"/>
      <c r="F19" s="244"/>
      <c r="G19" s="244"/>
      <c r="I19" s="220"/>
      <c r="J19" s="224"/>
      <c r="K19" s="249"/>
      <c r="L19" s="249"/>
      <c r="M19" s="249"/>
      <c r="N19" s="249"/>
      <c r="O19" s="249"/>
      <c r="P19" s="249"/>
      <c r="Q19" s="220"/>
      <c r="R19" s="217"/>
      <c r="S19" s="217"/>
    </row>
    <row r="20" spans="2:22" ht="21.75" x14ac:dyDescent="0.2">
      <c r="B20" s="250"/>
      <c r="C20" s="251" t="s">
        <v>4824</v>
      </c>
      <c r="D20" s="251" t="s">
        <v>4825</v>
      </c>
      <c r="E20" s="252" t="s">
        <v>4826</v>
      </c>
      <c r="F20" s="251" t="s">
        <v>4827</v>
      </c>
      <c r="G20" s="250"/>
      <c r="I20" s="41"/>
      <c r="J20" s="520"/>
      <c r="K20" s="521"/>
      <c r="L20" s="521"/>
      <c r="M20" s="521"/>
      <c r="N20" s="521"/>
      <c r="O20" s="249"/>
      <c r="P20" s="249"/>
      <c r="Q20" s="220"/>
      <c r="R20" s="217"/>
      <c r="S20" s="217"/>
    </row>
    <row r="21" spans="2:22" x14ac:dyDescent="0.2">
      <c r="B21" s="253" t="str">
        <f>IF(OR(RIGHT(B8,1)="1",RIGHT(B8,1)="2",RIGHT(B8,1)="3",RIGHT(B8,1)="4",RIGHT(B8,1)="5",RIGHT(B8,1)="6",RIGHT(B8,1)="7",RIGHT(B8,1)="8",RIGHT(B8,1)="9"),LEFT(B8,LEN(B8)-1),B8)&amp;" ("&amp;TEXT(C8,"#,##0")&amp;")"</f>
        <v>All further education and skills providers (220)</v>
      </c>
      <c r="C21" s="254">
        <f>IFERROR(IF(ROUND(D8/$C8*100,0)=0,NA(),D8/$C8*100),NA())</f>
        <v>3.1818181818181817</v>
      </c>
      <c r="D21" s="254">
        <f t="shared" ref="D21:F21" si="1">IFERROR(IF(ROUND(E8/$C8*100,0)=0,NA(),E8/$C8*100),NA())</f>
        <v>70</v>
      </c>
      <c r="E21" s="254">
        <f t="shared" si="1"/>
        <v>20.909090909090907</v>
      </c>
      <c r="F21" s="254">
        <f t="shared" si="1"/>
        <v>5.9090909090909092</v>
      </c>
      <c r="G21" s="255"/>
      <c r="H21" s="30"/>
      <c r="I21" s="41"/>
      <c r="J21" s="520"/>
      <c r="K21" s="521"/>
      <c r="L21" s="521"/>
      <c r="M21" s="521"/>
      <c r="N21" s="521"/>
      <c r="O21" s="41"/>
      <c r="P21" s="41"/>
      <c r="Q21" s="217"/>
      <c r="R21" s="217"/>
      <c r="S21" s="217"/>
    </row>
    <row r="22" spans="2:22" x14ac:dyDescent="0.2">
      <c r="B22" s="253" t="str">
        <f t="shared" ref="B22:B29" si="2">IF(OR(RIGHT(B9,1)="1",RIGHT(B9,1)="2",RIGHT(B9,1)="3",RIGHT(B9,1)="4",RIGHT(B9,1)="5",RIGHT(B9,1)="6",RIGHT(B9,1)="7",RIGHT(B9,1)="8",RIGHT(B9,1)="9"),LEFT(B9,LEN(B9)-1),B9)&amp;" ("&amp;TEXT(C9,"#,##0")&amp;")"</f>
        <v>Colleges (68)</v>
      </c>
      <c r="C22" s="254">
        <f t="shared" ref="C22:F29" si="3">IFERROR(IF(ROUND(D9/$C9*100,0)=0,NA(),D9/$C9*100),NA())</f>
        <v>2.9411764705882351</v>
      </c>
      <c r="D22" s="254">
        <f t="shared" si="3"/>
        <v>75</v>
      </c>
      <c r="E22" s="254">
        <f t="shared" si="3"/>
        <v>19.117647058823529</v>
      </c>
      <c r="F22" s="254">
        <f t="shared" si="3"/>
        <v>2.9411764705882351</v>
      </c>
      <c r="G22" s="256"/>
      <c r="H22" s="30"/>
      <c r="I22" s="41"/>
      <c r="J22" s="520"/>
      <c r="K22" s="521"/>
      <c r="L22" s="521"/>
      <c r="M22" s="521"/>
      <c r="N22" s="521"/>
      <c r="O22" s="41"/>
      <c r="P22" s="41"/>
      <c r="Q22" s="217"/>
      <c r="R22" s="217"/>
      <c r="S22" s="217"/>
    </row>
    <row r="23" spans="2:22" x14ac:dyDescent="0.2">
      <c r="B23" s="253" t="str">
        <f t="shared" si="2"/>
        <v>Independent specialist colleges (18)</v>
      </c>
      <c r="C23" s="254">
        <f t="shared" si="3"/>
        <v>5.5555555555555554</v>
      </c>
      <c r="D23" s="254">
        <f t="shared" si="3"/>
        <v>72.222222222222214</v>
      </c>
      <c r="E23" s="254">
        <f t="shared" si="3"/>
        <v>22.222222222222221</v>
      </c>
      <c r="F23" s="254" t="e">
        <f t="shared" si="3"/>
        <v>#N/A</v>
      </c>
      <c r="G23" s="256"/>
      <c r="H23" s="30"/>
      <c r="I23" s="30"/>
      <c r="J23" s="520"/>
      <c r="K23" s="521"/>
      <c r="L23" s="521"/>
      <c r="M23" s="521"/>
      <c r="N23" s="521"/>
      <c r="O23" s="217"/>
      <c r="P23" s="217"/>
      <c r="Q23" s="217"/>
      <c r="R23" s="217"/>
      <c r="S23" s="217"/>
    </row>
    <row r="24" spans="2:22" x14ac:dyDescent="0.2">
      <c r="B24" s="253" t="str">
        <f t="shared" si="2"/>
        <v>Independent learning providers (63)</v>
      </c>
      <c r="C24" s="254">
        <f t="shared" si="3"/>
        <v>1.5873015873015872</v>
      </c>
      <c r="D24" s="254">
        <f t="shared" si="3"/>
        <v>63.492063492063487</v>
      </c>
      <c r="E24" s="254">
        <f t="shared" si="3"/>
        <v>22.222222222222221</v>
      </c>
      <c r="F24" s="254">
        <f t="shared" si="3"/>
        <v>12.698412698412698</v>
      </c>
      <c r="G24" s="255"/>
      <c r="H24" s="30"/>
      <c r="I24" s="30"/>
      <c r="J24" s="520"/>
      <c r="K24" s="521"/>
      <c r="L24" s="521"/>
      <c r="M24" s="521"/>
      <c r="N24" s="521"/>
    </row>
    <row r="25" spans="2:22" x14ac:dyDescent="0.2">
      <c r="B25" s="253" t="str">
        <f t="shared" si="2"/>
        <v>Community learning and skills providers (55)</v>
      </c>
      <c r="C25" s="254">
        <f t="shared" si="3"/>
        <v>1.8181818181818181</v>
      </c>
      <c r="D25" s="254">
        <f t="shared" si="3"/>
        <v>72.727272727272734</v>
      </c>
      <c r="E25" s="254">
        <f t="shared" si="3"/>
        <v>20</v>
      </c>
      <c r="F25" s="254">
        <f t="shared" si="3"/>
        <v>5.4545454545454541</v>
      </c>
      <c r="G25" s="255"/>
      <c r="H25" s="30"/>
      <c r="I25" s="30"/>
      <c r="J25" s="520"/>
      <c r="K25" s="521"/>
      <c r="L25" s="521"/>
      <c r="M25" s="521"/>
      <c r="N25" s="521"/>
    </row>
    <row r="26" spans="2:22" x14ac:dyDescent="0.2">
      <c r="B26" s="253" t="str">
        <f t="shared" si="2"/>
        <v>16-19 academies (6)</v>
      </c>
      <c r="C26" s="254">
        <f t="shared" si="3"/>
        <v>16.666666666666664</v>
      </c>
      <c r="D26" s="254">
        <f t="shared" si="3"/>
        <v>33.333333333333329</v>
      </c>
      <c r="E26" s="254">
        <f t="shared" si="3"/>
        <v>50</v>
      </c>
      <c r="F26" s="254" t="e">
        <f t="shared" si="3"/>
        <v>#N/A</v>
      </c>
      <c r="G26" s="256"/>
      <c r="H26" s="30"/>
      <c r="J26" s="520"/>
      <c r="K26" s="521"/>
      <c r="L26" s="521"/>
      <c r="M26" s="521"/>
      <c r="N26" s="521"/>
    </row>
    <row r="27" spans="2:22" x14ac:dyDescent="0.2">
      <c r="B27" s="253" t="str">
        <f t="shared" si="2"/>
        <v>Dance and drama colleges (0)</v>
      </c>
      <c r="C27" s="254" t="e">
        <f t="shared" si="3"/>
        <v>#N/A</v>
      </c>
      <c r="D27" s="254" t="e">
        <f t="shared" si="3"/>
        <v>#N/A</v>
      </c>
      <c r="E27" s="254" t="e">
        <f t="shared" si="3"/>
        <v>#N/A</v>
      </c>
      <c r="F27" s="254" t="e">
        <f t="shared" si="3"/>
        <v>#N/A</v>
      </c>
      <c r="G27" s="37"/>
      <c r="J27" s="520"/>
      <c r="K27" s="521"/>
      <c r="L27" s="521"/>
      <c r="M27" s="521"/>
      <c r="N27" s="521"/>
    </row>
    <row r="28" spans="2:22" x14ac:dyDescent="0.2">
      <c r="B28" s="253" t="str">
        <f t="shared" si="2"/>
        <v>Higher education institutions (10)</v>
      </c>
      <c r="C28" s="254">
        <f t="shared" si="3"/>
        <v>10</v>
      </c>
      <c r="D28" s="254">
        <f t="shared" si="3"/>
        <v>80</v>
      </c>
      <c r="E28" s="254">
        <f t="shared" si="3"/>
        <v>10</v>
      </c>
      <c r="F28" s="254" t="e">
        <f t="shared" si="3"/>
        <v>#N/A</v>
      </c>
      <c r="G28" s="37"/>
      <c r="J28" s="520"/>
      <c r="K28" s="521"/>
      <c r="L28" s="521"/>
      <c r="M28" s="521"/>
      <c r="N28" s="521"/>
    </row>
    <row r="29" spans="2:22" x14ac:dyDescent="0.2">
      <c r="B29" s="253" t="str">
        <f t="shared" si="2"/>
        <v>National Careers Service contractors (0)</v>
      </c>
      <c r="C29" s="254" t="e">
        <f t="shared" si="3"/>
        <v>#N/A</v>
      </c>
      <c r="D29" s="254" t="e">
        <f t="shared" si="3"/>
        <v>#N/A</v>
      </c>
      <c r="E29" s="254" t="e">
        <f t="shared" si="3"/>
        <v>#N/A</v>
      </c>
      <c r="F29" s="254" t="e">
        <f t="shared" si="3"/>
        <v>#N/A</v>
      </c>
    </row>
    <row r="36" spans="2:12" ht="12.75" customHeight="1" x14ac:dyDescent="0.2">
      <c r="J36" s="217"/>
    </row>
    <row r="37" spans="2:12" ht="9.1999999999999993" customHeight="1" x14ac:dyDescent="0.2"/>
    <row r="38" spans="2:12" ht="25.7" customHeight="1" x14ac:dyDescent="0.2"/>
    <row r="39" spans="2:12" ht="25.7" customHeight="1" x14ac:dyDescent="0.2"/>
    <row r="40" spans="2:12" ht="25.7" customHeight="1" x14ac:dyDescent="0.2">
      <c r="B40" s="80" t="s">
        <v>45</v>
      </c>
      <c r="C40" s="257"/>
      <c r="D40" s="257"/>
      <c r="E40" s="257"/>
      <c r="F40" s="257"/>
      <c r="G40" s="257"/>
    </row>
    <row r="41" spans="2:12" ht="12.75" customHeight="1" x14ac:dyDescent="0.2">
      <c r="B41" s="80" t="s">
        <v>46</v>
      </c>
      <c r="D41" s="258"/>
      <c r="E41" s="258"/>
      <c r="F41" s="258"/>
      <c r="G41" s="258"/>
      <c r="H41" s="257"/>
      <c r="I41" s="205"/>
      <c r="J41" s="171"/>
      <c r="K41" s="171"/>
      <c r="L41" s="171"/>
    </row>
    <row r="42" spans="2:12" ht="12.75" customHeight="1" x14ac:dyDescent="0.2">
      <c r="B42" s="80" t="s">
        <v>47</v>
      </c>
      <c r="C42" s="259"/>
      <c r="D42" s="259"/>
      <c r="H42" s="258"/>
      <c r="I42" s="171"/>
      <c r="J42" s="171"/>
      <c r="K42" s="171"/>
      <c r="L42" s="171"/>
    </row>
    <row r="43" spans="2:12" x14ac:dyDescent="0.2">
      <c r="B43" s="80" t="s">
        <v>5579</v>
      </c>
      <c r="C43" s="259"/>
      <c r="D43" s="259"/>
      <c r="I43" s="171"/>
      <c r="J43" s="171"/>
      <c r="K43" s="171"/>
      <c r="L43" s="171"/>
    </row>
    <row r="44" spans="2:12" x14ac:dyDescent="0.2">
      <c r="B44" s="80" t="s">
        <v>49</v>
      </c>
      <c r="I44" s="171"/>
      <c r="J44" s="171"/>
      <c r="K44" s="171"/>
      <c r="L44" s="171"/>
    </row>
    <row r="45" spans="2:12" x14ac:dyDescent="0.2">
      <c r="B45" s="80" t="s">
        <v>4819</v>
      </c>
      <c r="I45" s="171"/>
      <c r="J45" s="171"/>
      <c r="K45" s="171"/>
      <c r="L45" s="171"/>
    </row>
    <row r="46" spans="2:12" x14ac:dyDescent="0.2">
      <c r="B46" s="80" t="s">
        <v>4820</v>
      </c>
      <c r="I46" s="171"/>
      <c r="J46" s="171"/>
      <c r="K46" s="171"/>
      <c r="L46" s="171"/>
    </row>
    <row r="47" spans="2:12" x14ac:dyDescent="0.2">
      <c r="B47" s="91" t="s">
        <v>4835</v>
      </c>
      <c r="I47" s="171"/>
      <c r="J47" s="171"/>
      <c r="K47" s="171"/>
      <c r="L47" s="171"/>
    </row>
    <row r="48" spans="2:12" x14ac:dyDescent="0.2">
      <c r="I48" s="81"/>
      <c r="J48" s="30"/>
      <c r="K48" s="30"/>
      <c r="L48" s="30"/>
    </row>
    <row r="49" spans="9:12" x14ac:dyDescent="0.2">
      <c r="I49" s="30"/>
      <c r="J49" s="30"/>
      <c r="K49" s="30"/>
      <c r="L49" s="30"/>
    </row>
  </sheetData>
  <sheetProtection sheet="1" objects="1" scenarios="1"/>
  <mergeCells count="6">
    <mergeCell ref="B6:B7"/>
    <mergeCell ref="C6:C7"/>
    <mergeCell ref="D6:G6"/>
    <mergeCell ref="L6:P6"/>
    <mergeCell ref="J20:J28"/>
    <mergeCell ref="K20:N2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50"/>
  <sheetViews>
    <sheetView showGridLines="0" showRowColHeaders="0" workbookViewId="0">
      <selection activeCell="D5" sqref="D5:H5"/>
    </sheetView>
  </sheetViews>
  <sheetFormatPr defaultColWidth="9.140625" defaultRowHeight="12.75" x14ac:dyDescent="0.2"/>
  <cols>
    <col min="1" max="1" width="4" style="260" customWidth="1"/>
    <col min="2" max="2" width="36" style="260" customWidth="1"/>
    <col min="3" max="3" width="17" style="260" customWidth="1"/>
    <col min="4" max="4" width="5" style="260" customWidth="1"/>
    <col min="5" max="5" width="12.7109375" style="260" customWidth="1"/>
    <col min="6" max="6" width="11.7109375" style="260" customWidth="1"/>
    <col min="7" max="7" width="24.42578125" style="260" customWidth="1"/>
    <col min="8" max="8" width="12.28515625" style="260" customWidth="1"/>
    <col min="9" max="9" width="11.5703125" style="261" customWidth="1"/>
    <col min="10" max="10" width="9.140625" style="260"/>
    <col min="11" max="11" width="13" style="260" customWidth="1"/>
    <col min="12" max="12" width="12.42578125" style="260" customWidth="1"/>
    <col min="13" max="13" width="13" style="260" bestFit="1" customWidth="1"/>
    <col min="14" max="16384" width="9.140625" style="260"/>
  </cols>
  <sheetData>
    <row r="1" spans="1:13" x14ac:dyDescent="0.2">
      <c r="B1" s="7"/>
    </row>
    <row r="2" spans="1:13" ht="15" x14ac:dyDescent="0.2">
      <c r="B2" s="34" t="s">
        <v>4836</v>
      </c>
      <c r="C2" s="262"/>
      <c r="D2" s="262"/>
      <c r="E2" s="30"/>
      <c r="F2" s="30"/>
      <c r="G2" s="30"/>
      <c r="H2" s="30"/>
      <c r="I2" s="157"/>
    </row>
    <row r="3" spans="1:13" x14ac:dyDescent="0.2">
      <c r="B3" s="39" t="str">
        <f>"1 September 2012 to "&amp;lookups!A2</f>
        <v>1 September 2012 to 28 February 2018</v>
      </c>
      <c r="E3" s="263"/>
      <c r="F3" s="263"/>
      <c r="G3" s="263"/>
      <c r="H3" s="263"/>
      <c r="M3" s="264"/>
    </row>
    <row r="4" spans="1:13" x14ac:dyDescent="0.2">
      <c r="E4" s="263"/>
      <c r="F4" s="263"/>
      <c r="G4" s="263"/>
      <c r="H4" s="263"/>
      <c r="M4" s="264"/>
    </row>
    <row r="5" spans="1:13" ht="15.75" customHeight="1" x14ac:dyDescent="0.2">
      <c r="B5" s="522" t="s">
        <v>670</v>
      </c>
      <c r="C5" s="523"/>
      <c r="D5" s="495" t="s">
        <v>679</v>
      </c>
      <c r="E5" s="496"/>
      <c r="F5" s="496"/>
      <c r="G5" s="496"/>
      <c r="H5" s="497"/>
      <c r="J5" s="265"/>
      <c r="M5" s="264"/>
    </row>
    <row r="6" spans="1:13" ht="9" customHeight="1" x14ac:dyDescent="0.2">
      <c r="B6" s="266"/>
      <c r="C6" s="267"/>
      <c r="D6" s="156" t="str">
        <f>IF(D5="16-19 Academies","Academies",IF(D5="independent learning providers (including employer providers)","independent learning providers including employer providers",D5))</f>
        <v>All Provider Groups</v>
      </c>
      <c r="E6" s="268"/>
      <c r="F6" s="268"/>
      <c r="G6" s="268"/>
      <c r="H6" s="268"/>
      <c r="I6" s="268"/>
      <c r="L6" s="203"/>
      <c r="M6" s="264"/>
    </row>
    <row r="7" spans="1:13" ht="13.15" customHeight="1" x14ac:dyDescent="0.2">
      <c r="B7" s="524" t="s">
        <v>671</v>
      </c>
      <c r="C7" s="525"/>
      <c r="D7" s="495" t="s">
        <v>681</v>
      </c>
      <c r="E7" s="496"/>
      <c r="F7" s="496"/>
      <c r="G7" s="496"/>
      <c r="H7" s="497"/>
      <c r="J7" s="269"/>
      <c r="L7" s="204"/>
      <c r="M7" s="264"/>
    </row>
    <row r="8" spans="1:13" x14ac:dyDescent="0.2">
      <c r="E8" s="270">
        <v>1</v>
      </c>
      <c r="F8" s="270">
        <v>2</v>
      </c>
      <c r="G8" s="270">
        <v>3</v>
      </c>
      <c r="H8" s="271">
        <v>4</v>
      </c>
      <c r="L8" s="204"/>
      <c r="M8" s="264"/>
    </row>
    <row r="9" spans="1:13" ht="12.75" customHeight="1" x14ac:dyDescent="0.2">
      <c r="B9" s="272"/>
      <c r="C9" s="526" t="s">
        <v>672</v>
      </c>
      <c r="D9" s="273"/>
      <c r="E9" s="528" t="s">
        <v>20</v>
      </c>
      <c r="F9" s="528"/>
      <c r="G9" s="528"/>
      <c r="H9" s="528"/>
      <c r="I9" s="274"/>
      <c r="L9" s="204"/>
      <c r="M9" s="264"/>
    </row>
    <row r="10" spans="1:13" ht="27" x14ac:dyDescent="0.2">
      <c r="B10" s="275"/>
      <c r="C10" s="527"/>
      <c r="D10" s="276"/>
      <c r="E10" s="277" t="s">
        <v>664</v>
      </c>
      <c r="F10" s="277" t="s">
        <v>665</v>
      </c>
      <c r="G10" s="278" t="s">
        <v>4837</v>
      </c>
      <c r="H10" s="277" t="s">
        <v>667</v>
      </c>
      <c r="I10" s="279"/>
      <c r="K10" s="280"/>
      <c r="L10" s="204"/>
      <c r="M10" s="264"/>
    </row>
    <row r="11" spans="1:13" ht="15.75" customHeight="1" x14ac:dyDescent="0.2">
      <c r="A11" s="281"/>
      <c r="B11" s="282" t="s">
        <v>5551</v>
      </c>
      <c r="C11" s="283">
        <f>SUM(E11:H11)</f>
        <v>220</v>
      </c>
      <c r="D11" s="283"/>
      <c r="E11" s="293">
        <f>IF(AND($D$5="All Provider Groups",$D$7="All Provider Types"),SUM(COUNTIFS('D1 In-year inspection data'!$S:$S,"1",'D1 In-year inspection data'!$N:$N,"Full inspection"),COUNTIFS('D1 In-year inspection data'!$S:$S,"1",'D1 In-year inspection data'!$N:$N,"Full inspection (short converted)")),
IF(AND($D$5="All Provider Groups",$D$7&lt;&gt;"All Provider Types"),SUM(COUNTIFS('D1 In-year inspection data'!$S:$S,"1",'D1 In-year inspection data'!$N:$N,"Full inspection",'D1 In-year inspection data'!$F:$F,$D$7),COUNTIFS('D1 In-year inspection data'!$S:$S,"1",'D1 In-year inspection data'!$N:$N,"Full inspection (short converted)",'D1 In-year inspection data'!$F:$F,$D$7)),
IF(AND($D$5&lt;&gt;"All Provider Groups",$D$7&lt;&gt;"All Provider Types"),SUM(COUNTIFS('D1 In-year inspection data'!$S:$S,"1",'D1 In-year inspection data'!$N:$N,"Full inspection",'D1 In-year inspection data'!$G:$G,$D$5,'D1 In-year inspection data'!$F:$F,$D$7),COUNTIFS('D1 In-year inspection data'!$S:$S,"1",'D1 In-year inspection data'!$N:$N,"Full inspection (short converted)",'D1 In-year inspection data'!$G:$G,$D$5,'D1 In-year inspection data'!$F:$F,$D$7)),
IF(AND($D$5&lt;&gt;"All Provider Groups",$D$7="All Provider Types"),SUM(COUNTIFS('D1 In-year inspection data'!$S:$S,"1",'D1 In-year inspection data'!$N:$N,"Full inspection",'D1 In-year inspection data'!$G:$G,$D$5),COUNTIFS('D1 In-year inspection data'!$S:$S,"1",'D1 In-year inspection data'!$N:$N,"Full inspection (short converted)",'D1 In-year inspection data'!$G:$G,$D$5))))))</f>
        <v>7</v>
      </c>
      <c r="F11" s="293">
        <f>IF(AND($D$5="All Provider Groups",$D$7="All Provider Types"),SUM(COUNTIFS('D1 In-year inspection data'!$S:$S,"2",'D1 In-year inspection data'!$N:$N,"Full inspection"),COUNTIFS('D1 In-year inspection data'!$S:$S,"2",'D1 In-year inspection data'!$N:$N,"Full inspection (short converted)"),COUNTIFS('D1 In-year inspection data'!$S:$S,"9",'D1 In-year inspection data'!$N:$N,"Short inspection")),
IF(AND($D$5="All Provider Groups",$D$7&lt;&gt;"All Provider Types"),SUM(COUNTIFS('D1 In-year inspection data'!$S:$S,"2",'D1 In-year inspection data'!$N:$N,"Full inspection",'D1 In-year inspection data'!$F:$F,$D$7),COUNTIFS('D1 In-year inspection data'!$S:$S,"2",'D1 In-year inspection data'!$N:$N,"Full inspection (short converted)",'D1 In-year inspection data'!$F:$F,$D$7),COUNTIFS('D1 In-year inspection data'!$S:$S,"9",'D1 In-year inspection data'!$N:$N,"Short inspection",'D1 In-year inspection data'!$F:$F,$D$7)),
IF(AND($D$5&lt;&gt;"All Provider Groups",$D$7&lt;&gt;"All Provider Types"),SUM(COUNTIFS('D1 In-year inspection data'!$S:$S,"2",'D1 In-year inspection data'!$N:$N,"Full inspection",'D1 In-year inspection data'!$G:$G,$D$5,'D1 In-year inspection data'!$F:$F,$D$7),COUNTIFS('D1 In-year inspection data'!$S:$S,"2",'D1 In-year inspection data'!$N:$N,"Full inspection (short converted)",'D1 In-year inspection data'!$G:$G,$D$5,'D1 In-year inspection data'!$F:$F,$D$7),COUNTIFS('D1 In-year inspection data'!$S:$S,"9",'D1 In-year inspection data'!$N:$N,"Short inspection",'D1 In-year inspection data'!$G:$G,$D$5,'D1 In-year inspection data'!$F:$F,$D$7)),
IF(AND($D$5&lt;&gt;"All Provider Groups",$D$7="All Provider Types"),SUM(COUNTIFS('D1 In-year inspection data'!$S:$S,"2",'D1 In-year inspection data'!$N:$N,"Full inspection",'D1 In-year inspection data'!$G:$G,$D$5),COUNTIFS('D1 In-year inspection data'!$S:$S,"2",'D1 In-year inspection data'!$N:$N,"Full inspection (short converted)",'D1 In-year inspection data'!$G:$G,$D$5),COUNTIFS('D1 In-year inspection data'!$S:$S,"9",'D1 In-year inspection data'!$N:$N,"Short inspection",'D1 In-year inspection data'!$G:$G,$D$5))))))</f>
        <v>154</v>
      </c>
      <c r="G11" s="293">
        <f>IF(AND($D$5="All Provider Groups",$D$7="All Provider Types"),SUM(COUNTIFS('D1 In-year inspection data'!$S:$S,"3",'D1 In-year inspection data'!$N:$N,"Full inspection"),COUNTIFS('D1 In-year inspection data'!$S:$S,"3",'D1 In-year inspection data'!$N:$N,"Full inspection (short converted)")),
IF(AND($D$5="All Provider Groups",$D$7&lt;&gt;"All Provider Types"),SUM(COUNTIFS('D1 In-year inspection data'!$S:$S,"3",'D1 In-year inspection data'!$N:$N,"Full inspection",'D1 In-year inspection data'!$F:$F,$D$7),COUNTIFS('D1 In-year inspection data'!$S:$S,"3",'D1 In-year inspection data'!$N:$N,"Full inspection (short converted)",'D1 In-year inspection data'!$F:$F,$D$7)),
IF(AND($D$5&lt;&gt;"All Provider Groups",$D$7&lt;&gt;"All Provider Types"),SUM(COUNTIFS('D1 In-year inspection data'!$S:$S,"3",'D1 In-year inspection data'!$N:$N,"Full inspection",'D1 In-year inspection data'!$G:$G,$D$5,'D1 In-year inspection data'!$F:$F,$D$7),COUNTIFS('D1 In-year inspection data'!$S:$S,"3",'D1 In-year inspection data'!$N:$N,"Full inspection (short converted)",'D1 In-year inspection data'!$G:$G,$D$5,'D1 In-year inspection data'!$F:$F,$D$7)),
IF(AND($D$5&lt;&gt;"All Provider Groups",$D$7="All Provider Types"),SUM(COUNTIFS('D1 In-year inspection data'!$S:$S,"3",'D1 In-year inspection data'!$N:$N,"Full inspection",'D1 In-year inspection data'!$G:$G,$D$5),COUNTIFS('D1 In-year inspection data'!$S:$S,"3",'D1 In-year inspection data'!$N:$N,"Full inspection (short converted)",'D1 In-year inspection data'!$G:$G,$D$5))))))</f>
        <v>46</v>
      </c>
      <c r="H11" s="293">
        <f>IF(AND($D$5="All Provider Groups",$D$7="All Provider Types"),SUM(COUNTIFS('D1 In-year inspection data'!$S:$S,"4",'D1 In-year inspection data'!$N:$N,"Full inspection"),COUNTIFS('D1 In-year inspection data'!$S:$S,"4",'D1 In-year inspection data'!$N:$N,"Full inspection (short converted)")),
IF(AND($D$5="All Provider Groups",$D$7&lt;&gt;"All Provider Types"),SUM(COUNTIFS('D1 In-year inspection data'!$S:$S,"4",'D1 In-year inspection data'!$N:$N,"Full inspection",'D1 In-year inspection data'!$F:$F,$D$7),COUNTIFS('D1 In-year inspection data'!$S:$S,"4",'D1 In-year inspection data'!$N:$N,"Full inspection (short converted)",'D1 In-year inspection data'!$F:$F,$D$7)),
IF(AND($D$5&lt;&gt;"All Provider Groups",$D$7&lt;&gt;"All Provider Types"),SUM(COUNTIFS('D1 In-year inspection data'!$S:$S,"4",'D1 In-year inspection data'!$N:$N,"Full inspection",'D1 In-year inspection data'!$G:$G,$D$5,'D1 In-year inspection data'!$F:$F,$D$7),COUNTIFS('D1 In-year inspection data'!$S:$S,"4",'D1 In-year inspection data'!$N:$N,"Full inspection (short converted)",'D1 In-year inspection data'!$G:$G,$D$5,'D1 In-year inspection data'!$F:$F,$D$7)),
IF(AND($D$5&lt;&gt;"All Provider Groups",$D$7="All Provider Types"),SUM(COUNTIFS('D1 In-year inspection data'!$S:$S,"4",'D1 In-year inspection data'!$N:$N,"Full inspection",'D1 In-year inspection data'!$G:$G,$D$5),COUNTIFS('D1 In-year inspection data'!$S:$S,"4",'D1 In-year inspection data'!$N:$N,"Full inspection (short converted)",'D1 In-year inspection data'!$G:$G,$D$5))))))</f>
        <v>13</v>
      </c>
      <c r="I11" s="279"/>
      <c r="J11" s="279"/>
      <c r="K11" s="279"/>
      <c r="L11" s="284"/>
      <c r="M11" s="264"/>
    </row>
    <row r="12" spans="1:13" ht="15.75" customHeight="1" x14ac:dyDescent="0.2">
      <c r="A12" s="281"/>
      <c r="B12" s="282" t="s">
        <v>10</v>
      </c>
      <c r="C12" s="283">
        <f>SUM(E12:H12)</f>
        <v>393</v>
      </c>
      <c r="D12" s="283"/>
      <c r="E12" s="294">
        <f>IF(AND($D$5="All Provider Groups",$D$7="All Provider Types"),SUM(COUNTIFS('D2 (working)'!$P:$P,"1",'D2 (working)'!$O:$O,"Full inspection",'D2 (working)'!$Q:$Q,"2016/17"),COUNTIFS('D2 (working)'!$P:$P,"1",'D2 (working)'!$O:$O,"Full inspection (short converted)",'D2 (working)'!$Q:$Q,"2016/17")),
IF(AND($D$5="All Provider Groups",$D$7&lt;&gt;"All Provider Types"),SUM(COUNTIFS('D2 (working)'!$P:$P,"1",'D2 (working)'!$O:$O,"Full inspection",'D2 (working)'!$F:$F,$D$7,'D2 (working)'!$Q:$Q,"2016/17"),COUNTIFS('D2 (working)'!$P:$P,"1",'D2 (working)'!$O:$O,"Full inspection (short converted)",'D2 (working)'!$F:$F,$D$7,'D2 (working)'!$Q:$Q,"2016/17")),
IF(AND($D$5&lt;&gt;"All Provider Groups",$D$7&lt;&gt;"All Provider Types"),SUM(COUNTIFS('D2 (working)'!$P:$P,"1",'D2 (working)'!$O:$O,"Full inspection",'D2 (working)'!$G:$G,$D$5,'D2 (working)'!$F:$F,$D$7,'D2 (working)'!$Q:$Q,"2016/17"),COUNTIFS('D2 (working)'!$P:$P,"1",'D2 (working)'!$O:$O,"Full inspection (short converted)",'D2 (working)'!$G:$G,$D$5,'D2 (working)'!$F:$F,$D$7,'D2 (working)'!$Q:$Q,"2016/17")),
IF(AND($D$5&lt;&gt;"All Provider Groups",$D$7="All Provider Types"),SUM(COUNTIFS('D2 (working)'!$P:$P,"1",'D2 (working)'!$O:$O,"Full inspection",'D2 (working)'!$G:$G,$D$5,'D2 (working)'!$Q:$Q,"2016/17"),COUNTIFS('D2 (working)'!$P:$P,"1",'D2 (working)'!$O:$O,"Full inspection (short converted)",'D2 (working)'!$G:$G,$D$5,'D2 (working)'!$Q:$Q,"2016/17"))))))</f>
        <v>21</v>
      </c>
      <c r="F12" s="295">
        <f>IF(AND($D$5="All Provider Groups",$D$7="All Provider Types"),SUM(COUNTIFS('D2 (working)'!$P:$P,"2",'D2 (working)'!$O:$O,"Full inspection",'D2 (working)'!$Q:$Q,"2016/17"),COUNTIFS('D2 (working)'!$P:$P,"2",'D2 (working)'!$O:$O,"Full inspection (short converted)",'D2 (working)'!$Q:$Q,"2016/17"),COUNTIFS('D2 (working)'!$P:$P,"9",'D2 (working)'!$O:$O,"Short inspection",'D2 (working)'!$Q:$Q,"2016/17")),
IF(AND($D$5="All Provider Groups",$D$7&lt;&gt;"All Provider Types"),SUM(COUNTIFS('D2 (working)'!$P:$P,"2",'D2 (working)'!$O:$O,"Full inspection",'D2 (working)'!$F:$F,$D$7,'D2 (working)'!$Q:$Q,"2016/17"),COUNTIFS('D2 (working)'!$P:$P,"2",'D2 (working)'!$O:$O,"Full inspection (short converted)",'D2 (working)'!$F:$F,$D$7,'D2 (working)'!$Q:$Q,"2016/17"),COUNTIFS('D2 (working)'!$P:$P,"9",'D2 (working)'!$O:$O,"Short inspection",'D2 (working)'!$F:$F,$D$7,'D2 (working)'!$Q:$Q,"2016/17")),
IF(AND($D$5&lt;&gt;"All Provider Groups",$D$7&lt;&gt;"All Provider Types"),SUM(COUNTIFS('D2 (working)'!$P:$P,"2",'D2 (working)'!$O:$O,"Full inspection",'D2 (working)'!$G:$G,$D$5,'D2 (working)'!$F:$F,$D$7,'D2 (working)'!$Q:$Q,"2016/17"),COUNTIFS('D2 (working)'!$P:$P,"2",'D2 (working)'!$O:$O,"Full inspection (short converted)",'D2 (working)'!$G:$G,$D$5,'D2 (working)'!$F:$F,$D$7,'D2 (working)'!$Q:$Q,"2016/17"),COUNTIFS('D2 (working)'!$P:$P,"9",'D2 (working)'!$O:$O,"Short inspection",'D2 (working)'!$G:$G,$D$5,'D2 (working)'!$F:$F,$D$7,'D2 (working)'!$Q:$Q,"2016/17")),
IF(AND($D$5&lt;&gt;"All Provider Groups",$D$7="All Provider Types"),SUM(COUNTIFS('D2 (working)'!$P:$P,"2",'D2 (working)'!$O:$O,"Full inspection",'D2 (working)'!$G:$G,$D$5,'D2 (working)'!$Q:$Q,"2016/17"),COUNTIFS('D2 (working)'!$P:$P,"2",'D2 (working)'!$O:$O,"Full inspection (short converted)",'D2 (working)'!$G:$G,$D$5,'D2 (working)'!$Q:$Q,"2016/17"),COUNTIFS('D2 (working)'!$P:$P,"9",'D2 (working)'!$O:$O,"Short inspection",'D2 (working)'!$G:$G,$D$5,'D2 (working)'!$Q:$Q,"2016/17"))))))</f>
        <v>226</v>
      </c>
      <c r="G12" s="295">
        <f>IF(AND($D$5="All Provider Groups",$D$7="All Provider Types"),SUM(COUNTIFS('D2 (working)'!$P:$P,"3",'D2 (working)'!$O:$O,"Full inspection",'D2 (working)'!$Q:$Q,"2016/17"),COUNTIFS('D2 (working)'!$P:$P,"3",'D2 (working)'!$O:$O,"Full inspection (short converted)",'D2 (working)'!$Q:$Q,"2016/17")),
IF(AND($D$5="All Provider Groups",$D$7&lt;&gt;"All Provider Types"),SUM(COUNTIFS('D2 (working)'!$P:$P,"3",'D2 (working)'!$O:$O,"Full inspection",'D2 (working)'!$F:$F,$D$7,'D2 (working)'!$Q:$Q,"2016/17"),COUNTIFS('D2 (working)'!$P:$P,"3",'D2 (working)'!$O:$O,"Full inspection (short converted)",'D2 (working)'!$F:$F,$D$7,'D2 (working)'!$Q:$Q,"2016/17")),
IF(AND($D$5&lt;&gt;"All Provider Groups",$D$7&lt;&gt;"All Provider Types"),SUM(COUNTIFS('D2 (working)'!$P:$P,"3",'D2 (working)'!$O:$O,"Full inspection",'D2 (working)'!$G:$G,$D$5,'D2 (working)'!$F:$F,$D$7,'D2 (working)'!$Q:$Q,"2016/17"),COUNTIFS('D2 (working)'!$P:$P,"3",'D2 (working)'!$O:$O,"Full inspection (short converted)",'D2 (working)'!$G:$G,$D$5,'D2 (working)'!$F:$F,$D$7,'D2 (working)'!$Q:$Q,"2016/17")),
IF(AND($D$5&lt;&gt;"All Provider Groups",$D$7="All Provider Types"),SUM(COUNTIFS('D2 (working)'!$P:$P,"3",'D2 (working)'!$O:$O,"Full inspection",'D2 (working)'!$G:$G,$D$5,'D2 (working)'!$Q:$Q,"2016/17"),COUNTIFS('D2 (working)'!$P:$P,"3",'D2 (working)'!$O:$O,"Full inspection (short converted)",'D2 (working)'!$G:$G,$D$5,'D2 (working)'!$Q:$Q,"2016/17"))))))</f>
        <v>115</v>
      </c>
      <c r="H12" s="295">
        <f>IF(AND($D$5="All Provider Groups",$D$7="All Provider Types"),SUM(COUNTIFS('D2 (working)'!$P:$P,"4",'D2 (working)'!$O:$O,"Full inspection",'D2 (working)'!$Q:$Q,"2016/17"),COUNTIFS('D2 (working)'!$P:$P,"4",'D2 (working)'!$O:$O,"Full inspection (short converted)",'D2 (working)'!$Q:$Q,"2016/17")),
IF(AND($D$5="All Provider Groups",$D$7&lt;&gt;"All Provider Types"),SUM(COUNTIFS('D2 (working)'!$P:$P,"4",'D2 (working)'!$O:$O,"Full inspection",'D2 (working)'!$F:$F,$D$7,'D2 (working)'!$Q:$Q,"2016/17"),COUNTIFS('D2 (working)'!$P:$P,"4",'D2 (working)'!$O:$O,"Full inspection (short converted)",'D2 (working)'!$F:$F,$D$7,'D2 (working)'!$Q:$Q,"2016/17")),
IF(AND($D$5&lt;&gt;"All Provider Groups",$D$7&lt;&gt;"All Provider Types"),SUM(COUNTIFS('D2 (working)'!$P:$P,"4",'D2 (working)'!$O:$O,"Full inspection",'D2 (working)'!$G:$G,$D$5,'D2 (working)'!$F:$F,$D$7,'D2 (working)'!$Q:$Q,"2016/17"),COUNTIFS('D2 (working)'!$P:$P,"4",'D2 (working)'!$O:$O,"Full inspection (short converted)",'D2 (working)'!$G:$G,$D$5,'D2 (working)'!$F:$F,$D$7,'D2 (working)'!$Q:$Q,"2016/17")),
IF(AND($D$5&lt;&gt;"All Provider Groups",$D$7="All Provider Types"),SUM(COUNTIFS('D2 (working)'!$P:$P,"4",'D2 (working)'!$O:$O,"Full inspection",'D2 (working)'!$G:$G,$D$5,'D2 (working)'!$Q:$Q,"2016/17"),COUNTIFS('D2 (working)'!$P:$P,"4",'D2 (working)'!$O:$O,"Full inspection (short converted)",'D2 (working)'!$G:$G,$D$5,'D2 (working)'!$Q:$Q,"2016/17"))))))</f>
        <v>31</v>
      </c>
      <c r="I12" s="279"/>
      <c r="J12" s="279"/>
      <c r="K12" s="279"/>
      <c r="L12" s="284"/>
      <c r="M12" s="264"/>
    </row>
    <row r="13" spans="1:13" ht="15.75" customHeight="1" x14ac:dyDescent="0.2">
      <c r="A13" s="281" t="s">
        <v>4838</v>
      </c>
      <c r="B13" s="282" t="s">
        <v>4839</v>
      </c>
      <c r="C13" s="283">
        <f>SUM(E13:H13)</f>
        <v>410</v>
      </c>
      <c r="D13" s="283"/>
      <c r="E13" s="294">
        <f>IF(AND($D$5="All Provider Groups",$D$7="All Provider Types"),SUM(COUNTIFS('D2 (working)'!$P:$P,"1",'D2 (working)'!$O:$O,"Full inspection",'D2 (working)'!$Q:$Q,"2015/16"),COUNTIFS('D2 (working)'!$P:$P,"1",'D2 (working)'!$O:$O,"Full inspection (short converted)",'D2 (working)'!$Q:$Q,"2015/16")),
IF(AND($D$5="All Provider Groups",$D$7&lt;&gt;"All Provider Types"),SUM(COUNTIFS('D2 (working)'!$P:$P,"1",'D2 (working)'!$O:$O,"Full inspection",'D2 (working)'!$F:$F,$D$7,'D2 (working)'!$Q:$Q,"2015/16"),COUNTIFS('D2 (working)'!$P:$P,"1",'D2 (working)'!$O:$O,"Full inspection (short converted)",'D2 (working)'!$F:$F,$D$7,'D2 (working)'!$Q:$Q,"2015/16")),
IF(AND($D$5&lt;&gt;"All Provider Groups",$D$7&lt;&gt;"All Provider Types"),SUM(COUNTIFS('D2 (working)'!$P:$P,"1",'D2 (working)'!$O:$O,"Full inspection",'D2 (working)'!$G:$G,$D$5,'D2 (working)'!$F:$F,$D$7,'D2 (working)'!$Q:$Q,"2015/16"),COUNTIFS('D2 (working)'!$P:$P,"1",'D2 (working)'!$O:$O,"Full inspection (short converted)",'D2 (working)'!$G:$G,$D$5,'D2 (working)'!$F:$F,$D$7,'D2 (working)'!$Q:$Q,"2015/16")),
IF(AND($D$5&lt;&gt;"All Provider Groups",$D$7="All Provider Types"),SUM(COUNTIFS('D2 (working)'!$P:$P,"1",'D2 (working)'!$O:$O,"Full inspection",'D2 (working)'!$G:$G,$D$5,'D2 (working)'!$Q:$Q,"2015/16"),COUNTIFS('D2 (working)'!$P:$P,"1",'D2 (working)'!$O:$O,"Full inspection (short converted)",'D2 (working)'!$G:$G,$D$5,'D2 (working)'!$Q:$Q,"2015/16"))))))</f>
        <v>24</v>
      </c>
      <c r="F13" s="295">
        <f>IF(AND($D$5="All Provider Groups",$D$7="All Provider Types"),SUM(COUNTIFS('D2 (working)'!$P:$P,"2",'D2 (working)'!$O:$O,"Full inspection",'D2 (working)'!$Q:$Q,"2015/16"),COUNTIFS('D2 (working)'!$P:$P,"2",'D2 (working)'!$O:$O,"Full inspection (short converted)",'D2 (working)'!$Q:$Q,"2015/16"),COUNTIFS('D2 (working)'!$P:$P,"9",'D2 (working)'!$O:$O,"Short inspection",'D2 (working)'!$Q:$Q,"2015/16")),
IF(AND($D$5="All Provider Groups",$D$7&lt;&gt;"All Provider Types"),SUM(COUNTIFS('D2 (working)'!$P:$P,"2",'D2 (working)'!$O:$O,"Full inspection",'D2 (working)'!$F:$F,$D$7,'D2 (working)'!$Q:$Q,"2015/16"),COUNTIFS('D2 (working)'!$P:$P,"2",'D2 (working)'!$O:$O,"Full inspection (short converted)",'D2 (working)'!$F:$F,$D$7,'D2 (working)'!$Q:$Q,"2015/16"),COUNTIFS('D2 (working)'!$P:$P,"9",'D2 (working)'!$O:$O,"Short inspection",'D2 (working)'!$F:$F,$D$7,'D2 (working)'!$Q:$Q,"2015/16")),
IF(AND($D$5&lt;&gt;"All Provider Groups",$D$7&lt;&gt;"All Provider Types"),SUM(COUNTIFS('D2 (working)'!$P:$P,"2",'D2 (working)'!$O:$O,"Full inspection",'D2 (working)'!$G:$G,$D$5,'D2 (working)'!$F:$F,$D$7,'D2 (working)'!$Q:$Q,"2015/16"),COUNTIFS('D2 (working)'!$P:$P,"2",'D2 (working)'!$O:$O,"Full inspection (short converted)",'D2 (working)'!$G:$G,$D$5,'D2 (working)'!$F:$F,$D$7,'D2 (working)'!$Q:$Q,"2015/16"),COUNTIFS('D2 (working)'!$P:$P,"9",'D2 (working)'!$O:$O,"Short inspection",'D2 (working)'!$G:$G,$D$5,'D2 (working)'!$F:$F,$D$7,'D2 (working)'!$Q:$Q,"2015/16")),
IF(AND($D$5&lt;&gt;"All Provider Groups",$D$7="All Provider Types"),SUM(COUNTIFS('D2 (working)'!$P:$P,"2",'D2 (working)'!$O:$O,"Full inspection",'D2 (working)'!$G:$G,$D$5,'D2 (working)'!$Q:$Q,"2015/16"),COUNTIFS('D2 (working)'!$P:$P,"2",'D2 (working)'!$O:$O,"Full inspection (short converted)",'D2 (working)'!$G:$G,$D$5,'D2 (working)'!$Q:$Q,"2015/16"),COUNTIFS('D2 (working)'!$P:$P,"9",'D2 (working)'!$O:$O,"Short inspection",'D2 (working)'!$G:$G,$D$5,'D2 (working)'!$Q:$Q,"2015/16"))))))</f>
        <v>254</v>
      </c>
      <c r="G13" s="295">
        <f>IF(AND($D$5="All Provider Groups",$D$7="All Provider Types"),SUM(COUNTIFS('D2 (working)'!$P:$P,"3",'D2 (working)'!$O:$O,"Full inspection",'D2 (working)'!$Q:$Q,"2015/16"),COUNTIFS('D2 (working)'!$P:$P,"3",'D2 (working)'!$O:$O,"Full inspection (short converted)",'D2 (working)'!$Q:$Q,"2015/16")),
IF(AND($D$5="All Provider Groups",$D$7&lt;&gt;"All Provider Types"),SUM(COUNTIFS('D2 (working)'!$P:$P,"3",'D2 (working)'!$O:$O,"Full inspection",'D2 (working)'!$F:$F,$D$7,'D2 (working)'!$Q:$Q,"2015/16"),COUNTIFS('D2 (working)'!$P:$P,"3",'D2 (working)'!$O:$O,"Full inspection (short converted)",'D2 (working)'!$F:$F,$D$7,'D2 (working)'!$Q:$Q,"2015/16")),
IF(AND($D$5&lt;&gt;"All Provider Groups",$D$7&lt;&gt;"All Provider Types"),SUM(COUNTIFS('D2 (working)'!$P:$P,"3",'D2 (working)'!$O:$O,"Full inspection",'D2 (working)'!$G:$G,$D$5,'D2 (working)'!$F:$F,$D$7,'D2 (working)'!$Q:$Q,"2015/16"),COUNTIFS('D2 (working)'!$P:$P,"3",'D2 (working)'!$O:$O,"Full inspection (short converted)",'D2 (working)'!$G:$G,$D$5,'D2 (working)'!$F:$F,$D$7,'D2 (working)'!$Q:$Q,"2015/16")),
IF(AND($D$5&lt;&gt;"All Provider Groups",$D$7="All Provider Types"),SUM(COUNTIFS('D2 (working)'!$P:$P,"3",'D2 (working)'!$O:$O,"Full inspection",'D2 (working)'!$G:$G,$D$5,'D2 (working)'!$Q:$Q,"2015/16"),COUNTIFS('D2 (working)'!$P:$P,"3",'D2 (working)'!$O:$O,"Full inspection (short converted)",'D2 (working)'!$G:$G,$D$5,'D2 (working)'!$Q:$Q,"2015/16"))))))</f>
        <v>98</v>
      </c>
      <c r="H13" s="295">
        <f>IF(AND($D$5="All Provider Groups",$D$7="All Provider Types"),SUM(COUNTIFS('D2 (working)'!$P:$P,"4",'D2 (working)'!$O:$O,"Full inspection",'D2 (working)'!$Q:$Q,"2015/16"),COUNTIFS('D2 (working)'!$P:$P,"4",'D2 (working)'!$O:$O,"Full inspection (short converted)",'D2 (working)'!$Q:$Q,"2015/16")),
IF(AND($D$5="All Provider Groups",$D$7&lt;&gt;"All Provider Types"),SUM(COUNTIFS('D2 (working)'!$P:$P,"4",'D2 (working)'!$O:$O,"Full inspection",'D2 (working)'!$F:$F,$D$7,'D2 (working)'!$Q:$Q,"2015/16"),COUNTIFS('D2 (working)'!$P:$P,"4",'D2 (working)'!$O:$O,"Full inspection (short converted)",'D2 (working)'!$F:$F,$D$7,'D2 (working)'!$Q:$Q,"2015/16")),
IF(AND($D$5&lt;&gt;"All Provider Groups",$D$7&lt;&gt;"All Provider Types"),SUM(COUNTIFS('D2 (working)'!$P:$P,"4",'D2 (working)'!$O:$O,"Full inspection",'D2 (working)'!$G:$G,$D$5,'D2 (working)'!$F:$F,$D$7,'D2 (working)'!$Q:$Q,"2015/16"),COUNTIFS('D2 (working)'!$P:$P,"4",'D2 (working)'!$O:$O,"Full inspection (short converted)",'D2 (working)'!$G:$G,$D$5,'D2 (working)'!$F:$F,$D$7,'D2 (working)'!$Q:$Q,"2015/16")),
IF(AND($D$5&lt;&gt;"All Provider Groups",$D$7="All Provider Types"),SUM(COUNTIFS('D2 (working)'!$P:$P,"4",'D2 (working)'!$O:$O,"Full inspection",'D2 (working)'!$G:$G,$D$5,'D2 (working)'!$Q:$Q,"2015/16"),COUNTIFS('D2 (working)'!$P:$P,"4",'D2 (working)'!$O:$O,"Full inspection (short converted)",'D2 (working)'!$G:$G,$D$5,'D2 (working)'!$Q:$Q,"2015/16"))))))</f>
        <v>34</v>
      </c>
      <c r="I13" s="279"/>
      <c r="J13" s="279"/>
      <c r="K13" s="279"/>
      <c r="L13" s="284"/>
      <c r="M13" s="264"/>
    </row>
    <row r="14" spans="1:13" ht="15.75" customHeight="1" x14ac:dyDescent="0.2">
      <c r="A14" s="281" t="s">
        <v>4840</v>
      </c>
      <c r="B14" s="282" t="s">
        <v>4841</v>
      </c>
      <c r="C14" s="283">
        <f t="shared" ref="C14:C16" si="0">SUM(E14:H14)</f>
        <v>272</v>
      </c>
      <c r="D14" s="283"/>
      <c r="E14" s="294">
        <f>IF(AND($D$5="All Provider Groups",$D$7="All Provider Types"),SUM(COUNTIFS('D2 (working)'!$P:$P,"1",'D2 (working)'!$O:$O,"Full inspection",'D2 (working)'!$Q:$Q,"2014/15"),COUNTIFS('D2 (working)'!$P:$P,"1",'D2 (working)'!$O:$O,"Full inspection (short converted)",'D2 (working)'!$Q:$Q,"2014/15")),
IF(AND($D$5="All Provider Groups",$D$7&lt;&gt;"All Provider Types"),SUM(COUNTIFS('D2 (working)'!$P:$P,"1",'D2 (working)'!$O:$O,"Full inspection",'D2 (working)'!$F:$F,$D$7,'D2 (working)'!$Q:$Q,"2014/15"),COUNTIFS('D2 (working)'!$P:$P,"1",'D2 (working)'!$O:$O,"Full inspection (short converted)",'D2 (working)'!$F:$F,$D$7,'D2 (working)'!$Q:$Q,"2014/15")),
IF(AND($D$5&lt;&gt;"All Provider Groups",$D$7&lt;&gt;"All Provider Types"),SUM(COUNTIFS('D2 (working)'!$P:$P,"1",'D2 (working)'!$O:$O,"Full inspection",'D2 (working)'!$G:$G,$D$5,'D2 (working)'!$F:$F,$D$7,'D2 (working)'!$Q:$Q,"2014/15"),COUNTIFS('D2 (working)'!$P:$P,"1",'D2 (working)'!$O:$O,"Full inspection (short converted)",'D2 (working)'!$G:$G,$D$5,'D2 (working)'!$F:$F,$D$7,'D2 (working)'!$Q:$Q,"2014/15")),
IF(AND($D$5&lt;&gt;"All Provider Groups",$D$7="All Provider Types"),SUM(COUNTIFS('D2 (working)'!$P:$P,"1",'D2 (working)'!$O:$O,"Full inspection",'D2 (working)'!$G:$G,$D$5,'D2 (working)'!$Q:$Q,"2014/15"),COUNTIFS('D2 (working)'!$P:$P,"1",'D2 (working)'!$O:$O,"Full inspection (short converted)",'D2 (working)'!$G:$G,$D$5,'D2 (working)'!$Q:$Q,"2014/15"))))))</f>
        <v>13</v>
      </c>
      <c r="F14" s="295">
        <f>IF(AND($D$5="All Provider Groups",$D$7="All Provider Types"),SUM(COUNTIFS('D2 (working)'!$P:$P,"2",'D2 (working)'!$O:$O,"Full inspection",'D2 (working)'!$Q:$Q,"2014/15"),COUNTIFS('D2 (working)'!$P:$P,"2",'D2 (working)'!$O:$O,"Full inspection (short converted)",'D2 (working)'!$Q:$Q,"2014/15")),
IF(AND($D$5="All Provider Groups",$D$7&lt;&gt;"All Provider Types"),SUM(COUNTIFS('D2 (working)'!$P:$P,"2",'D2 (working)'!$O:$O,"Full inspection",'D2 (working)'!$F:$F,$D$7,'D2 (working)'!$Q:$Q,"2014/15"),COUNTIFS('D2 (working)'!$P:$P,"2",'D2 (working)'!$O:$O,"Full inspection (short converted)",'D2 (working)'!$F:$F,$D$7,'D2 (working)'!$Q:$Q,"2014/15")),
IF(AND($D$5&lt;&gt;"All Provider Groups",$D$7&lt;&gt;"All Provider Types"),SUM(COUNTIFS('D2 (working)'!$P:$P,"2",'D2 (working)'!$O:$O,"Full inspection",'D2 (working)'!$G:$G,$D$5,'D2 (working)'!$F:$F,$D$7,'D2 (working)'!$Q:$Q,"2014/15"),COUNTIFS('D2 (working)'!$P:$P,"2",'D2 (working)'!$O:$O,"Full inspection (short converted)",'D2 (working)'!$G:$G,$D$5,'D2 (working)'!$F:$F,$D$7,'D2 (working)'!$Q:$Q,"2014/15")),
IF(AND($D$5&lt;&gt;"All Provider Groups",$D$7="All Provider Types"),SUM(COUNTIFS('D2 (working)'!$P:$P,"2",'D2 (working)'!$O:$O,"Full inspection",'D2 (working)'!$G:$G,$D$5,'D2 (working)'!$Q:$Q,"2014/15"),COUNTIFS('D2 (working)'!$P:$P,"2",'D2 (working)'!$O:$O,"Full inspection (short converted)",'D2 (working)'!$G:$G,$D$5,'D2 (working)'!$Q:$Q,"2014/15"))))))</f>
        <v>120</v>
      </c>
      <c r="G14" s="295">
        <f>IF(AND($D$5="All Provider Groups",$D$7="All Provider Types"),SUM(COUNTIFS('D2 (working)'!$P:$P,"3",'D2 (working)'!$O:$O,"Full inspection",'D2 (working)'!$Q:$Q,"2014/15"),COUNTIFS('D2 (working)'!$P:$P,"3",'D2 (working)'!$O:$O,"Full inspection (short converted)",'D2 (working)'!$Q:$Q,"2014/15")),
IF(AND($D$5="All Provider Groups",$D$7&lt;&gt;"All Provider Types"),SUM(COUNTIFS('D2 (working)'!$P:$P,"3",'D2 (working)'!$O:$O,"Full inspection",'D2 (working)'!$F:$F,$D$7,'D2 (working)'!$Q:$Q,"2014/15"),COUNTIFS('D2 (working)'!$P:$P,"3",'D2 (working)'!$O:$O,"Full inspection (short converted)",'D2 (working)'!$F:$F,$D$7,'D2 (working)'!$Q:$Q,"2014/15")),
IF(AND($D$5&lt;&gt;"All Provider Groups",$D$7&lt;&gt;"All Provider Types"),SUM(COUNTIFS('D2 (working)'!$P:$P,"3",'D2 (working)'!$O:$O,"Full inspection",'D2 (working)'!$G:$G,$D$5,'D2 (working)'!$F:$F,$D$7,'D2 (working)'!$Q:$Q,"2014/15"),COUNTIFS('D2 (working)'!$P:$P,"3",'D2 (working)'!$O:$O,"Full inspection (short converted)",'D2 (working)'!$G:$G,$D$5,'D2 (working)'!$F:$F,$D$7,'D2 (working)'!$Q:$Q,"2014/15")),
IF(AND($D$5&lt;&gt;"All Provider Groups",$D$7="All Provider Types"),SUM(COUNTIFS('D2 (working)'!$P:$P,"3",'D2 (working)'!$O:$O,"Full inspection",'D2 (working)'!$G:$G,$D$5,'D2 (working)'!$Q:$Q,"2014/15"),COUNTIFS('D2 (working)'!$P:$P,"3",'D2 (working)'!$O:$O,"Full inspection (short converted)",'D2 (working)'!$G:$G,$D$5,'D2 (working)'!$Q:$Q,"2014/15"))))))</f>
        <v>106</v>
      </c>
      <c r="H14" s="295">
        <f>IF(AND($D$5="All Provider Groups",$D$7="All Provider Types"),SUM(COUNTIFS('D2 (working)'!$P:$P,"4",'D2 (working)'!$O:$O,"Full inspection",'D2 (working)'!$Q:$Q,"2014/15"),COUNTIFS('D2 (working)'!$P:$P,"4",'D2 (working)'!$O:$O,"Full inspection (short converted)",'D2 (working)'!$Q:$Q,"2014/15")),
IF(AND($D$5="All Provider Groups",$D$7&lt;&gt;"All Provider Types"),SUM(COUNTIFS('D2 (working)'!$P:$P,"4",'D2 (working)'!$O:$O,"Full inspection",'D2 (working)'!$F:$F,$D$7,'D2 (working)'!$Q:$Q,"2014/15"),COUNTIFS('D2 (working)'!$P:$P,"4",'D2 (working)'!$O:$O,"Full inspection (short converted)",'D2 (working)'!$F:$F,$D$7,'D2 (working)'!$Q:$Q,"2014/15")),
IF(AND($D$5&lt;&gt;"All Provider Groups",$D$7&lt;&gt;"All Provider Types"),SUM(COUNTIFS('D2 (working)'!$P:$P,"4",'D2 (working)'!$O:$O,"Full inspection",'D2 (working)'!$G:$G,$D$5,'D2 (working)'!$F:$F,$D$7,'D2 (working)'!$Q:$Q,"2014/15"),COUNTIFS('D2 (working)'!$P:$P,"4",'D2 (working)'!$O:$O,"Full inspection (short converted)",'D2 (working)'!$G:$G,$D$5,'D2 (working)'!$F:$F,$D$7,'D2 (working)'!$Q:$Q,"2014/15")),
IF(AND($D$5&lt;&gt;"All Provider Groups",$D$7="All Provider Types"),SUM(COUNTIFS('D2 (working)'!$P:$P,"4",'D2 (working)'!$O:$O,"Full inspection",'D2 (working)'!$G:$G,$D$5,'D2 (working)'!$Q:$Q,"2014/15"),COUNTIFS('D2 (working)'!$P:$P,"4",'D2 (working)'!$O:$O,"Full inspection (short converted)",'D2 (working)'!$G:$G,$D$5,'D2 (working)'!$Q:$Q,"2014/15"))))))</f>
        <v>33</v>
      </c>
      <c r="I14" s="279"/>
      <c r="J14" s="279"/>
      <c r="K14" s="279"/>
      <c r="L14" s="279"/>
      <c r="M14" s="264"/>
    </row>
    <row r="15" spans="1:13" ht="15.75" customHeight="1" x14ac:dyDescent="0.2">
      <c r="A15" s="281" t="s">
        <v>4842</v>
      </c>
      <c r="B15" s="282" t="s">
        <v>4843</v>
      </c>
      <c r="C15" s="283">
        <f t="shared" si="0"/>
        <v>365</v>
      </c>
      <c r="D15" s="283"/>
      <c r="E15" s="294">
        <f>IF(AND($D$5="All Provider Groups",$D$7="All Provider Types"),SUM(COUNTIFS('D2 (working)'!$P:$P,"1",'D2 (working)'!$O:$O,"Full inspection",'D2 (working)'!$Q:$Q,"2013/14"),COUNTIFS('D2 (working)'!$P:$P,"1",'D2 (working)'!$O:$O,"Full inspection (short converted)",'D2 (working)'!$Q:$Q,"2013/14")),
IF(AND($D$5="All Provider Groups",$D$7&lt;&gt;"All Provider Types"),SUM(COUNTIFS('D2 (working)'!$P:$P,"1",'D2 (working)'!$O:$O,"Full inspection",'D2 (working)'!$F:$F,$D$7,'D2 (working)'!$Q:$Q,"2013/14"),COUNTIFS('D2 (working)'!$P:$P,"1",'D2 (working)'!$O:$O,"Full inspection (short converted)",'D2 (working)'!$F:$F,$D$7,'D2 (working)'!$Q:$Q,"2013/14")),
IF(AND($D$5&lt;&gt;"All Provider Groups",$D$7&lt;&gt;"All Provider Types"),SUM(COUNTIFS('D2 (working)'!$P:$P,"1",'D2 (working)'!$O:$O,"Full inspection",'D2 (working)'!$G:$G,$D$5,'D2 (working)'!$F:$F,$D$7,'D2 (working)'!$Q:$Q,"2013/14"),COUNTIFS('D2 (working)'!$P:$P,"1",'D2 (working)'!$O:$O,"Full inspection (short converted)",'D2 (working)'!$G:$G,$D$5,'D2 (working)'!$F:$F,$D$7,'D2 (working)'!$Q:$Q,"2013/14")),
IF(AND($D$5&lt;&gt;"All Provider Groups",$D$7="All Provider Types"),SUM(COUNTIFS('D2 (working)'!$P:$P,"1",'D2 (working)'!$O:$O,"Full inspection",'D2 (working)'!$G:$G,$D$5,'D2 (working)'!$Q:$Q,"2013/14"),COUNTIFS('D2 (working)'!$P:$P,"1",'D2 (working)'!$O:$O,"Full inspection (short converted)",'D2 (working)'!$G:$G,$D$5,'D2 (working)'!$Q:$Q,"2013/14"))))))</f>
        <v>18</v>
      </c>
      <c r="F15" s="294">
        <f>IF(AND($D$5="All Provider Groups",$D$7="All Provider Types"),SUM(COUNTIFS('D2 (working)'!$P:$P,"2",'D2 (working)'!$O:$O,"Full inspection",'D2 (working)'!$Q:$Q,"2013/14"),COUNTIFS('D2 (working)'!$P:$P,"2",'D2 (working)'!$O:$O,"Full inspection (short converted)",'D2 (working)'!$Q:$Q,"2013/14")),
IF(AND($D$5="All Provider Groups",$D$7&lt;&gt;"All Provider Types"),SUM(COUNTIFS('D2 (working)'!$P:$P,"2",'D2 (working)'!$O:$O,"Full inspection",'D2 (working)'!$F:$F,$D$7,'D2 (working)'!$Q:$Q,"2013/14"),COUNTIFS('D2 (working)'!$P:$P,"2",'D2 (working)'!$O:$O,"Full inspection (short converted)",'D2 (working)'!$F:$F,$D$7,'D2 (working)'!$Q:$Q,"2013/14")),
IF(AND($D$5&lt;&gt;"All Provider Groups",$D$7&lt;&gt;"All Provider Types"),SUM(COUNTIFS('D2 (working)'!$P:$P,"2",'D2 (working)'!$O:$O,"Full inspection",'D2 (working)'!$G:$G,$D$5,'D2 (working)'!$F:$F,$D$7,'D2 (working)'!$Q:$Q,"2013/14"),COUNTIFS('D2 (working)'!$P:$P,"2",'D2 (working)'!$O:$O,"Full inspection (short converted)",'D2 (working)'!$G:$G,$D$5,'D2 (working)'!$F:$F,$D$7,'D2 (working)'!$Q:$Q,"2013/14")),
IF(AND($D$5&lt;&gt;"All Provider Groups",$D$7="All Provider Types"),SUM(COUNTIFS('D2 (working)'!$P:$P,"2",'D2 (working)'!$O:$O,"Full inspection",'D2 (working)'!$G:$G,$D$5,'D2 (working)'!$Q:$Q,"2013/14"),COUNTIFS('D2 (working)'!$P:$P,"2",'D2 (working)'!$O:$O,"Full inspection (short converted)",'D2 (working)'!$G:$G,$D$5,'D2 (working)'!$Q:$Q,"2013/14"))))))</f>
        <v>227</v>
      </c>
      <c r="G15" s="294">
        <f>IF(AND($D$5="All Provider Groups",$D$7="All Provider Types"),SUM(COUNTIFS('D2 (working)'!$P:$P,"3",'D2 (working)'!$O:$O,"Full inspection",'D2 (working)'!$Q:$Q,"2013/14"),COUNTIFS('D2 (working)'!$P:$P,"3",'D2 (working)'!$O:$O,"Full inspection (short converted)",'D2 (working)'!$Q:$Q,"2013/14")),
IF(AND($D$5="All Provider Groups",$D$7&lt;&gt;"All Provider Types"),SUM(COUNTIFS('D2 (working)'!$P:$P,"3",'D2 (working)'!$O:$O,"Full inspection",'D2 (working)'!$F:$F,$D$7,'D2 (working)'!$Q:$Q,"2013/14"),COUNTIFS('D2 (working)'!$P:$P,"3",'D2 (working)'!$O:$O,"Full inspection (short converted)",'D2 (working)'!$F:$F,$D$7,'D2 (working)'!$Q:$Q,"2013/14")),
IF(AND($D$5&lt;&gt;"All Provider Groups",$D$7&lt;&gt;"All Provider Types"),SUM(COUNTIFS('D2 (working)'!$P:$P,"3",'D2 (working)'!$O:$O,"Full inspection",'D2 (working)'!$G:$G,$D$5,'D2 (working)'!$F:$F,$D$7,'D2 (working)'!$Q:$Q,"2013/14"),COUNTIFS('D2 (working)'!$P:$P,"3",'D2 (working)'!$O:$O,"Full inspection (short converted)",'D2 (working)'!$G:$G,$D$5,'D2 (working)'!$F:$F,$D$7,'D2 (working)'!$Q:$Q,"2013/14")),
IF(AND($D$5&lt;&gt;"All Provider Groups",$D$7="All Provider Types"),SUM(COUNTIFS('D2 (working)'!$P:$P,"3",'D2 (working)'!$O:$O,"Full inspection",'D2 (working)'!$G:$G,$D$5,'D2 (working)'!$Q:$Q,"2013/14"),COUNTIFS('D2 (working)'!$P:$P,"3",'D2 (working)'!$O:$O,"Full inspection (short converted)",'D2 (working)'!$G:$G,$D$5,'D2 (working)'!$Q:$Q,"2013/14"))))))</f>
        <v>100</v>
      </c>
      <c r="H15" s="294">
        <f>IF(AND($D$5="All Provider Groups",$D$7="All Provider Types"),SUM(COUNTIFS('D2 (working)'!$P:$P,"4",'D2 (working)'!$O:$O,"Full inspection",'D2 (working)'!$Q:$Q,"2013/14"),COUNTIFS('D2 (working)'!$P:$P,"4",'D2 (working)'!$O:$O,"Full inspection (short converted)",'D2 (working)'!$Q:$Q,"2013/14")),
IF(AND($D$5="All Provider Groups",$D$7&lt;&gt;"All Provider Types"),SUM(COUNTIFS('D2 (working)'!$P:$P,"4",'D2 (working)'!$O:$O,"Full inspection",'D2 (working)'!$F:$F,$D$7,'D2 (working)'!$Q:$Q,"2013/14"),COUNTIFS('D2 (working)'!$P:$P,"4",'D2 (working)'!$O:$O,"Full inspection (short converted)",'D2 (working)'!$F:$F,$D$7,'D2 (working)'!$Q:$Q,"2013/14")),
IF(AND($D$5&lt;&gt;"All Provider Groups",$D$7&lt;&gt;"All Provider Types"),SUM(COUNTIFS('D2 (working)'!$P:$P,"4",'D2 (working)'!$O:$O,"Full inspection",'D2 (working)'!$G:$G,$D$5,'D2 (working)'!$F:$F,$D$7,'D2 (working)'!$Q:$Q,"2013/14"),COUNTIFS('D2 (working)'!$P:$P,"4",'D2 (working)'!$O:$O,"Full inspection (short converted)",'D2 (working)'!$G:$G,$D$5,'D2 (working)'!$F:$F,$D$7,'D2 (working)'!$Q:$Q,"2013/14")),
IF(AND($D$5&lt;&gt;"All Provider Groups",$D$7="All Provider Types"),SUM(COUNTIFS('D2 (working)'!$P:$P,"4",'D2 (working)'!$O:$O,"Full inspection",'D2 (working)'!$G:$G,$D$5,'D2 (working)'!$Q:$Q,"2013/14"),COUNTIFS('D2 (working)'!$P:$P,"4",'D2 (working)'!$O:$O,"Full inspection (short converted)",'D2 (working)'!$G:$G,$D$5,'D2 (working)'!$Q:$Q,"2013/14"))))))</f>
        <v>20</v>
      </c>
      <c r="I15" s="279"/>
      <c r="J15" s="279"/>
      <c r="K15" s="279"/>
      <c r="L15" s="279"/>
      <c r="M15" s="264"/>
    </row>
    <row r="16" spans="1:13" ht="15.75" customHeight="1" x14ac:dyDescent="0.2">
      <c r="A16" s="281" t="s">
        <v>4844</v>
      </c>
      <c r="B16" s="285" t="s">
        <v>4845</v>
      </c>
      <c r="C16" s="428">
        <f t="shared" si="0"/>
        <v>373</v>
      </c>
      <c r="D16" s="428"/>
      <c r="E16" s="429">
        <f>IF(AND($D$5="All Provider Groups",$D$7="All Provider Types"),SUM(COUNTIFS('D2 (working)'!$P:$P,"1",'D2 (working)'!$O:$O,"Full inspection",'D2 (working)'!$Q:$Q,"2012/13"),COUNTIFS('D2 (working)'!$P:$P,"1",'D2 (working)'!$O:$O,"Full inspection (short converted)",'D2 (working)'!$Q:$Q,"2012/13")),
IF(AND($D$5="All Provider Groups",$D$7&lt;&gt;"All Provider Types"),SUM(COUNTIFS('D2 (working)'!$P:$P,"1",'D2 (working)'!$O:$O,"Full inspection",'D2 (working)'!$F:$F,$D$7,'D2 (working)'!$Q:$Q,"2012/13"),COUNTIFS('D2 (working)'!$P:$P,"1",'D2 (working)'!$O:$O,"Full inspection (short converted)",'D2 (working)'!$F:$F,$D$7,'D2 (working)'!$Q:$Q,"2012/13")),
IF(AND($D$5&lt;&gt;"All Provider Groups",$D$7&lt;&gt;"All Provider Types"),SUM(COUNTIFS('D2 (working)'!$P:$P,"1",'D2 (working)'!$O:$O,"Full inspection",'D2 (working)'!$G:$G,$D$5,'D2 (working)'!$F:$F,$D$7,'D2 (working)'!$Q:$Q,"2012/13"),COUNTIFS('D2 (working)'!$P:$P,"1",'D2 (working)'!$O:$O,"Full inspection (short converted)",'D2 (working)'!$G:$G,$D$5,'D2 (working)'!$F:$F,$D$7,'D2 (working)'!$Q:$Q,"2012/13")),
IF(AND($D$5&lt;&gt;"All Provider Groups",$D$7="All Provider Types"),SUM(COUNTIFS('D2 (working)'!$P:$P,"1",'D2 (working)'!$O:$O,"Full inspection",'D2 (working)'!$G:$G,$D$5,'D2 (working)'!$Q:$Q,"2012/13"),COUNTIFS('D2 (working)'!$P:$P,"1",'D2 (working)'!$O:$O,"Full inspection (short converted)",'D2 (working)'!$G:$G,$D$5,'D2 (working)'!$Q:$Q,"2012/13"))))))</f>
        <v>13</v>
      </c>
      <c r="F16" s="429">
        <f>IF(AND($D$5="All Provider Groups",$D$7="All Provider Types"),SUM(COUNTIFS('D2 (working)'!$P:$P,"2",'D2 (working)'!$O:$O,"Full inspection",'D2 (working)'!$Q:$Q,"2012/13"),COUNTIFS('D2 (working)'!$P:$P,"2",'D2 (working)'!$O:$O,"Full inspection (short converted)",'D2 (working)'!$Q:$Q,"2012/13")),
IF(AND($D$5="All Provider Groups",$D$7&lt;&gt;"All Provider Types"),SUM(COUNTIFS('D2 (working)'!$P:$P,"2",'D2 (working)'!$O:$O,"Full inspection",'D2 (working)'!$F:$F,$D$7,'D2 (working)'!$Q:$Q,"2012/13"),COUNTIFS('D2 (working)'!$P:$P,"2",'D2 (working)'!$O:$O,"Full inspection (short converted)",'D2 (working)'!$F:$F,$D$7,'D2 (working)'!$Q:$Q,"2012/13")),
IF(AND($D$5&lt;&gt;"All Provider Groups",$D$7&lt;&gt;"All Provider Types"),SUM(COUNTIFS('D2 (working)'!$P:$P,"2",'D2 (working)'!$O:$O,"Full inspection",'D2 (working)'!$G:$G,$D$5,'D2 (working)'!$F:$F,$D$7,'D2 (working)'!$Q:$Q,"2012/13"),COUNTIFS('D2 (working)'!$P:$P,"2",'D2 (working)'!$O:$O,"Full inspection (short converted)",'D2 (working)'!$G:$G,$D$5,'D2 (working)'!$F:$F,$D$7,'D2 (working)'!$Q:$Q,"2012/13")),
IF(AND($D$5&lt;&gt;"All Provider Groups",$D$7="All Provider Types"),SUM(COUNTIFS('D2 (working)'!$P:$P,"2",'D2 (working)'!$O:$O,"Full inspection",'D2 (working)'!$G:$G,$D$5,'D2 (working)'!$Q:$Q,"2012/13"),COUNTIFS('D2 (working)'!$P:$P,"2",'D2 (working)'!$O:$O,"Full inspection (short converted)",'D2 (working)'!$G:$G,$D$5,'D2 (working)'!$Q:$Q,"2012/13"))))))</f>
        <v>194</v>
      </c>
      <c r="G16" s="429">
        <f>IF(AND($D$5="All Provider Groups",$D$7="All Provider Types"),SUM(COUNTIFS('D2 (working)'!$P:$P,"3",'D2 (working)'!$O:$O,"Full inspection",'D2 (working)'!$Q:$Q,"2012/13"),COUNTIFS('D2 (working)'!$P:$P,"3",'D2 (working)'!$O:$O,"Full inspection (short converted)",'D2 (working)'!$Q:$Q,"2012/13")),
IF(AND($D$5="All Provider Groups",$D$7&lt;&gt;"All Provider Types"),SUM(COUNTIFS('D2 (working)'!$P:$P,"3",'D2 (working)'!$O:$O,"Full inspection",'D2 (working)'!$F:$F,$D$7,'D2 (working)'!$Q:$Q,"2012/13"),COUNTIFS('D2 (working)'!$P:$P,"3",'D2 (working)'!$O:$O,"Full inspection (short converted)",'D2 (working)'!$F:$F,$D$7,'D2 (working)'!$Q:$Q,"2012/13")),
IF(AND($D$5&lt;&gt;"All Provider Groups",$D$7&lt;&gt;"All Provider Types"),SUM(COUNTIFS('D2 (working)'!$P:$P,"3",'D2 (working)'!$O:$O,"Full inspection",'D2 (working)'!$G:$G,$D$5,'D2 (working)'!$F:$F,$D$7,'D2 (working)'!$Q:$Q,"2012/13"),COUNTIFS('D2 (working)'!$P:$P,"3",'D2 (working)'!$O:$O,"Full inspection (short converted)",'D2 (working)'!$G:$G,$D$5,'D2 (working)'!$F:$F,$D$7,'D2 (working)'!$Q:$Q,"2012/13")),
IF(AND($D$5&lt;&gt;"All Provider Groups",$D$7="All Provider Types"),SUM(COUNTIFS('D2 (working)'!$P:$P,"3",'D2 (working)'!$O:$O,"Full inspection",'D2 (working)'!$G:$G,$D$5,'D2 (working)'!$Q:$Q,"2012/13"),COUNTIFS('D2 (working)'!$P:$P,"3",'D2 (working)'!$O:$O,"Full inspection (short converted)",'D2 (working)'!$G:$G,$D$5,'D2 (working)'!$Q:$Q,"2012/13"))))))</f>
        <v>134</v>
      </c>
      <c r="H16" s="429">
        <f>IF(AND($D$5="All Provider Groups",$D$7="All Provider Types"),SUM(COUNTIFS('D2 (working)'!$P:$P,"4",'D2 (working)'!$O:$O,"Full inspection",'D2 (working)'!$Q:$Q,"2012/13"),COUNTIFS('D2 (working)'!$P:$P,"4",'D2 (working)'!$O:$O,"Full inspection (short converted)",'D2 (working)'!$Q:$Q,"2012/13")),
IF(AND($D$5="All Provider Groups",$D$7&lt;&gt;"All Provider Types"),SUM(COUNTIFS('D2 (working)'!$P:$P,"4",'D2 (working)'!$O:$O,"Full inspection",'D2 (working)'!$F:$F,$D$7,'D2 (working)'!$Q:$Q,"2012/13"),COUNTIFS('D2 (working)'!$P:$P,"4",'D2 (working)'!$O:$O,"Full inspection (short converted)",'D2 (working)'!$F:$F,$D$7,'D2 (working)'!$Q:$Q,"2012/13")),
IF(AND($D$5&lt;&gt;"All Provider Groups",$D$7&lt;&gt;"All Provider Types"),SUM(COUNTIFS('D2 (working)'!$P:$P,"4",'D2 (working)'!$O:$O,"Full inspection",'D2 (working)'!$G:$G,$D$5,'D2 (working)'!$F:$F,$D$7,'D2 (working)'!$Q:$Q,"2012/13"),COUNTIFS('D2 (working)'!$P:$P,"4",'D2 (working)'!$O:$O,"Full inspection (short converted)",'D2 (working)'!$G:$G,$D$5,'D2 (working)'!$F:$F,$D$7,'D2 (working)'!$Q:$Q,"2012/13")),
IF(AND($D$5&lt;&gt;"All Provider Groups",$D$7="All Provider Types"),SUM(COUNTIFS('D2 (working)'!$P:$P,"4",'D2 (working)'!$O:$O,"Full inspection",'D2 (working)'!$G:$G,$D$5,'D2 (working)'!$Q:$Q,"2012/13"),COUNTIFS('D2 (working)'!$P:$P,"4",'D2 (working)'!$O:$O,"Full inspection (short converted)",'D2 (working)'!$G:$G,$D$5,'D2 (working)'!$Q:$Q,"2012/13"))))))</f>
        <v>32</v>
      </c>
      <c r="I16" s="279"/>
      <c r="J16" s="279"/>
      <c r="K16" s="279"/>
      <c r="L16" s="279"/>
      <c r="M16" s="264"/>
    </row>
    <row r="17" spans="1:12" x14ac:dyDescent="0.2">
      <c r="A17" s="286"/>
      <c r="H17" s="246" t="s">
        <v>44</v>
      </c>
      <c r="I17" s="280"/>
      <c r="L17" s="217"/>
    </row>
    <row r="18" spans="1:12" x14ac:dyDescent="0.2">
      <c r="E18" s="287"/>
      <c r="F18" s="287"/>
      <c r="G18" s="287"/>
      <c r="H18" s="287"/>
      <c r="I18" s="280"/>
      <c r="L18" s="288"/>
    </row>
    <row r="19" spans="1:12" x14ac:dyDescent="0.2">
      <c r="B19" s="209"/>
      <c r="C19" s="209" t="s">
        <v>4824</v>
      </c>
      <c r="D19" s="209"/>
      <c r="E19" s="209" t="s">
        <v>4825</v>
      </c>
      <c r="F19" s="209" t="str">
        <f>"% Requires improvement / satisfactory"&amp;CHAR(178)</f>
        <v>% Requires improvement / satisfactory²</v>
      </c>
      <c r="G19" s="209" t="s">
        <v>4827</v>
      </c>
      <c r="H19" s="287"/>
      <c r="L19" s="288"/>
    </row>
    <row r="20" spans="1:12" x14ac:dyDescent="0.2">
      <c r="B20" s="289" t="str">
        <f>B11&amp;" ("&amp;TEXT(C11,"#,##0")&amp;") 
Full and short inspections"</f>
        <v>1 September 2017 - 28 February 2018 (220) 
Full and short inspections</v>
      </c>
      <c r="C20" s="290">
        <f t="shared" ref="C20:C25" si="1">IF(IFERROR(ROUND(E11/$C11*100,0),0)=0,NA(),E11/$C11*100)</f>
        <v>3.1818181818181817</v>
      </c>
      <c r="D20" s="290"/>
      <c r="E20" s="290">
        <f t="shared" ref="E20:G25" si="2">IF(IFERROR(ROUND(F11/$C11*100,0),0)=0,NA(),F11/$C11*100)</f>
        <v>70</v>
      </c>
      <c r="F20" s="290">
        <f t="shared" si="2"/>
        <v>20.909090909090907</v>
      </c>
      <c r="G20" s="290">
        <f t="shared" si="2"/>
        <v>5.9090909090909092</v>
      </c>
      <c r="L20" s="214"/>
    </row>
    <row r="21" spans="1:12" x14ac:dyDescent="0.2">
      <c r="B21" s="289" t="str">
        <f>B12&amp;" ("&amp;TEXT(C12,"#,##0")&amp;")
Full and short inspections"</f>
        <v>1 September 2016 - 31 August 2017 (393)
Full and short inspections</v>
      </c>
      <c r="C21" s="290">
        <f t="shared" si="1"/>
        <v>5.343511450381679</v>
      </c>
      <c r="D21" s="290"/>
      <c r="E21" s="290">
        <f t="shared" si="2"/>
        <v>57.506361323155218</v>
      </c>
      <c r="F21" s="290">
        <f t="shared" si="2"/>
        <v>29.262086513994912</v>
      </c>
      <c r="G21" s="290">
        <f t="shared" si="2"/>
        <v>7.888040712468193</v>
      </c>
      <c r="L21" s="214"/>
    </row>
    <row r="22" spans="1:12" x14ac:dyDescent="0.2">
      <c r="B22" s="289" t="str">
        <f>B13&amp;" ("&amp;TEXT(C13,"#,##0")&amp;")
Full and short inspections"</f>
        <v>1 September 2015 - 31 August 2016 (410)
Full and short inspections</v>
      </c>
      <c r="C22" s="290">
        <f t="shared" si="1"/>
        <v>5.8536585365853666</v>
      </c>
      <c r="D22" s="290"/>
      <c r="E22" s="290">
        <f t="shared" si="2"/>
        <v>61.951219512195124</v>
      </c>
      <c r="F22" s="290">
        <f t="shared" si="2"/>
        <v>23.902439024390244</v>
      </c>
      <c r="G22" s="290">
        <f t="shared" si="2"/>
        <v>8.2926829268292686</v>
      </c>
      <c r="L22" s="41"/>
    </row>
    <row r="23" spans="1:12" x14ac:dyDescent="0.2">
      <c r="B23" s="289" t="str">
        <f>B14&amp;" ("&amp;TEXT(C14,"#,##0")&amp;")
Full inspections only"</f>
        <v>1 September 2014 - 31 August 2015  (272)
Full inspections only</v>
      </c>
      <c r="C23" s="290">
        <f t="shared" si="1"/>
        <v>4.7794117647058822</v>
      </c>
      <c r="D23" s="290"/>
      <c r="E23" s="290">
        <f t="shared" si="2"/>
        <v>44.117647058823529</v>
      </c>
      <c r="F23" s="290">
        <f t="shared" si="2"/>
        <v>38.970588235294116</v>
      </c>
      <c r="G23" s="290">
        <f t="shared" si="2"/>
        <v>12.132352941176471</v>
      </c>
      <c r="L23" s="30"/>
    </row>
    <row r="24" spans="1:12" x14ac:dyDescent="0.2">
      <c r="B24" s="289" t="str">
        <f>B15&amp;" ("&amp;TEXT(C15,"#,##0")&amp;")
Full inspections only"</f>
        <v>1 September 2013 - 31 August 2014  (365)
Full inspections only</v>
      </c>
      <c r="C24" s="290">
        <f t="shared" si="1"/>
        <v>4.9315068493150687</v>
      </c>
      <c r="D24" s="290"/>
      <c r="E24" s="290">
        <f t="shared" si="2"/>
        <v>62.19178082191781</v>
      </c>
      <c r="F24" s="290">
        <f t="shared" si="2"/>
        <v>27.397260273972602</v>
      </c>
      <c r="G24" s="290">
        <f t="shared" si="2"/>
        <v>5.4794520547945202</v>
      </c>
      <c r="L24" s="30"/>
    </row>
    <row r="25" spans="1:12" x14ac:dyDescent="0.2">
      <c r="B25" s="289" t="str">
        <f>B16&amp;" ("&amp;TEXT(C16,"#,##0")&amp;")
Full inspections only"</f>
        <v>1 September 2012 - 31 August 2013 (373)
Full inspections only</v>
      </c>
      <c r="C25" s="290">
        <f t="shared" si="1"/>
        <v>3.4852546916890081</v>
      </c>
      <c r="D25" s="290"/>
      <c r="E25" s="290">
        <f t="shared" si="2"/>
        <v>52.010723860589813</v>
      </c>
      <c r="F25" s="290">
        <f t="shared" si="2"/>
        <v>35.924932975871315</v>
      </c>
      <c r="G25" s="290">
        <f t="shared" si="2"/>
        <v>8.5790884718498663</v>
      </c>
      <c r="L25" s="30"/>
    </row>
    <row r="26" spans="1:12" x14ac:dyDescent="0.2">
      <c r="B26" s="289"/>
      <c r="C26" s="290" t="e">
        <f>IF(IFERROR(ROUND(#REF!/#REF!*100,0),0)=0,NA(),#REF!/#REF!*100)</f>
        <v>#N/A</v>
      </c>
      <c r="D26" s="290"/>
      <c r="E26" s="290" t="e">
        <f>IF(IFERROR(ROUND(#REF!/#REF!*100,0),0)=0,NA(),#REF!/#REF!*100)</f>
        <v>#N/A</v>
      </c>
      <c r="F26" s="290" t="e">
        <f>IF(IFERROR(ROUND(#REF!/#REF!*100,0),0)=0,NA(),#REF!/#REF!*100)</f>
        <v>#N/A</v>
      </c>
      <c r="G26" s="290" t="e">
        <f>IF(IFERROR(ROUND(#REF!/#REF!*100,0),0)=0,NA(),#REF!/#REF!*100)</f>
        <v>#N/A</v>
      </c>
      <c r="L26" s="30"/>
    </row>
    <row r="27" spans="1:12" x14ac:dyDescent="0.2">
      <c r="L27" s="30"/>
    </row>
    <row r="40" spans="2:12" x14ac:dyDescent="0.2">
      <c r="I40" s="291"/>
      <c r="J40" s="214"/>
      <c r="K40" s="214"/>
      <c r="L40" s="214"/>
    </row>
    <row r="41" spans="2:12" x14ac:dyDescent="0.2">
      <c r="B41" s="292" t="s">
        <v>674</v>
      </c>
      <c r="C41" s="292"/>
      <c r="D41" s="292"/>
      <c r="E41" s="292"/>
      <c r="F41" s="292"/>
      <c r="G41" s="80"/>
      <c r="H41" s="80"/>
      <c r="I41" s="157"/>
      <c r="J41" s="30"/>
      <c r="K41" s="30"/>
      <c r="L41" s="30"/>
    </row>
    <row r="42" spans="2:12" x14ac:dyDescent="0.2">
      <c r="B42" s="263" t="s">
        <v>4846</v>
      </c>
      <c r="C42" s="80"/>
      <c r="D42" s="80"/>
      <c r="E42" s="80"/>
      <c r="F42" s="80"/>
      <c r="G42" s="80"/>
      <c r="H42" s="80"/>
      <c r="I42" s="157"/>
      <c r="J42" s="30"/>
      <c r="K42" s="30"/>
      <c r="L42" s="30"/>
    </row>
    <row r="43" spans="2:12" x14ac:dyDescent="0.2">
      <c r="B43" s="91" t="s">
        <v>4847</v>
      </c>
      <c r="C43" s="292"/>
      <c r="D43" s="292"/>
      <c r="E43" s="292"/>
      <c r="F43" s="292"/>
      <c r="G43" s="80"/>
      <c r="H43" s="80"/>
      <c r="I43" s="157"/>
      <c r="J43" s="214"/>
      <c r="K43" s="214"/>
      <c r="L43" s="214"/>
    </row>
    <row r="46" spans="2:12" x14ac:dyDescent="0.2">
      <c r="D46" s="41"/>
      <c r="E46" s="30"/>
      <c r="F46" s="30"/>
      <c r="G46" s="30"/>
      <c r="H46" s="30"/>
    </row>
    <row r="47" spans="2:12" x14ac:dyDescent="0.2">
      <c r="D47" s="41"/>
      <c r="E47" s="30"/>
      <c r="F47" s="30"/>
      <c r="G47" s="30"/>
      <c r="H47" s="30"/>
    </row>
    <row r="48" spans="2:12" x14ac:dyDescent="0.2">
      <c r="D48" s="30"/>
      <c r="E48" s="30"/>
      <c r="F48" s="30"/>
      <c r="G48" s="30"/>
      <c r="H48" s="30"/>
    </row>
    <row r="49" spans="4:8" x14ac:dyDescent="0.2">
      <c r="D49" s="30"/>
      <c r="E49" s="30"/>
      <c r="F49" s="30"/>
      <c r="G49" s="30"/>
      <c r="H49" s="30"/>
    </row>
    <row r="50" spans="4:8" x14ac:dyDescent="0.2">
      <c r="D50" s="30"/>
      <c r="E50" s="30"/>
      <c r="F50" s="30"/>
      <c r="G50" s="30"/>
      <c r="H50" s="30"/>
    </row>
  </sheetData>
  <sheetProtection sheet="1" objects="1" scenarios="1"/>
  <mergeCells count="6">
    <mergeCell ref="B5:C5"/>
    <mergeCell ref="D5:H5"/>
    <mergeCell ref="B7:C7"/>
    <mergeCell ref="D7:H7"/>
    <mergeCell ref="C9:C10"/>
    <mergeCell ref="E9:H9"/>
  </mergeCells>
  <dataValidations count="2">
    <dataValidation type="list" allowBlank="1" showInputMessage="1" showErrorMessage="1" sqref="D5:H5">
      <formula1>Provider_Group</formula1>
    </dataValidation>
    <dataValidation type="list" allowBlank="1" showInputMessage="1" showErrorMessage="1" sqref="D7:H7">
      <formula1>INDIRECT(IF(D6="All Provider Groups","Provider_Type",SUBSTITUTE(SUBSTITUTE(D6," ","_"),",","")))</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44"/>
  <sheetViews>
    <sheetView showGridLines="0" showRowColHeaders="0" workbookViewId="0"/>
  </sheetViews>
  <sheetFormatPr defaultColWidth="8.85546875" defaultRowHeight="12.75" x14ac:dyDescent="0.2"/>
  <cols>
    <col min="1" max="1" width="4.28515625" style="216" customWidth="1"/>
    <col min="2" max="2" width="35.140625" style="216" customWidth="1"/>
    <col min="3" max="3" width="29.5703125" style="216" customWidth="1"/>
    <col min="4" max="5" width="11.140625" style="216" customWidth="1"/>
    <col min="6" max="6" width="12" style="216" customWidth="1"/>
    <col min="7" max="8" width="8.85546875" style="216"/>
    <col min="9" max="9" width="21.7109375" style="216" customWidth="1"/>
    <col min="10" max="10" width="17.5703125" style="216" customWidth="1"/>
    <col min="11" max="16384" width="8.85546875" style="216"/>
  </cols>
  <sheetData>
    <row r="1" spans="2:19" x14ac:dyDescent="0.2">
      <c r="B1" s="7"/>
    </row>
    <row r="2" spans="2:19" ht="15" x14ac:dyDescent="0.2">
      <c r="B2" s="34" t="s">
        <v>4848</v>
      </c>
      <c r="C2" s="296"/>
      <c r="D2" s="296"/>
      <c r="E2" s="296"/>
      <c r="F2" s="296"/>
      <c r="G2" s="296"/>
      <c r="H2" s="87"/>
      <c r="I2" s="87"/>
      <c r="J2" s="87"/>
      <c r="K2" s="87"/>
      <c r="L2" s="87"/>
    </row>
    <row r="3" spans="2:19" x14ac:dyDescent="0.2">
      <c r="B3" s="215" t="str">
        <f>"1 September 2012 to "&amp;lookups!A2</f>
        <v>1 September 2012 to 28 February 2018</v>
      </c>
      <c r="I3" s="5"/>
      <c r="J3" s="7"/>
      <c r="K3" s="7"/>
      <c r="L3" s="7"/>
      <c r="M3" s="7"/>
      <c r="N3" s="7"/>
      <c r="O3" s="7"/>
      <c r="P3" s="5"/>
    </row>
    <row r="4" spans="2:19" ht="40.15" customHeight="1" x14ac:dyDescent="0.2">
      <c r="C4" s="9"/>
      <c r="F4" s="297"/>
      <c r="I4" s="5"/>
      <c r="J4" s="5"/>
      <c r="K4" s="5"/>
      <c r="L4" s="5"/>
      <c r="M4" s="5"/>
      <c r="N4" s="5"/>
      <c r="O4" s="7"/>
      <c r="P4" s="5"/>
    </row>
    <row r="5" spans="2:19" x14ac:dyDescent="0.2">
      <c r="B5" s="272"/>
      <c r="C5" s="512" t="s">
        <v>4849</v>
      </c>
      <c r="D5" s="528" t="s">
        <v>20</v>
      </c>
      <c r="E5" s="528"/>
      <c r="F5" s="528"/>
      <c r="G5" s="274"/>
      <c r="I5" s="5"/>
      <c r="J5" s="5"/>
      <c r="K5" s="5"/>
      <c r="L5" s="5"/>
      <c r="M5" s="5"/>
      <c r="N5" s="5"/>
      <c r="O5" s="7"/>
      <c r="P5" s="5"/>
    </row>
    <row r="6" spans="2:19" x14ac:dyDescent="0.2">
      <c r="B6" s="275"/>
      <c r="C6" s="529"/>
      <c r="D6" s="298" t="s">
        <v>127</v>
      </c>
      <c r="E6" s="298" t="s">
        <v>4850</v>
      </c>
      <c r="F6" s="298" t="s">
        <v>148</v>
      </c>
      <c r="G6" s="279"/>
      <c r="I6" s="299"/>
      <c r="O6" s="300"/>
      <c r="P6" s="299"/>
    </row>
    <row r="7" spans="2:19" x14ac:dyDescent="0.2">
      <c r="B7" s="282" t="s">
        <v>5551</v>
      </c>
      <c r="C7" s="301">
        <f>SUM(D7:F7)</f>
        <v>60</v>
      </c>
      <c r="D7" s="293">
        <f>COUNTIFS('D1 In-year inspection data'!$AH:$AH,"Improved",'D1 In-year inspection data'!$AG:$AG,"3")</f>
        <v>43</v>
      </c>
      <c r="E7" s="295">
        <f>COUNTIFS('D1 In-year inspection data'!$AH:$AH,"Stayed the same",'D1 In-year inspection data'!$AG:$AG,"3")</f>
        <v>12</v>
      </c>
      <c r="F7" s="295">
        <f>COUNTIFS('D1 In-year inspection data'!$AH:$AH,"Declined",'D1 In-year inspection data'!$AG:$AG,"3")</f>
        <v>5</v>
      </c>
      <c r="G7" s="279"/>
      <c r="I7" s="299"/>
      <c r="O7" s="300"/>
      <c r="P7" s="299"/>
    </row>
    <row r="8" spans="2:19" x14ac:dyDescent="0.2">
      <c r="B8" s="282" t="s">
        <v>10</v>
      </c>
      <c r="C8" s="301">
        <f>SUM(D8:F8)</f>
        <v>85</v>
      </c>
      <c r="D8" s="293">
        <v>48</v>
      </c>
      <c r="E8" s="295">
        <v>27</v>
      </c>
      <c r="F8" s="295">
        <v>10</v>
      </c>
      <c r="G8" s="279"/>
      <c r="I8" s="299"/>
      <c r="O8" s="300"/>
      <c r="P8" s="299"/>
    </row>
    <row r="9" spans="2:19" x14ac:dyDescent="0.2">
      <c r="B9" s="70" t="str">
        <f>"1 September 2015 - 31 August 2016"</f>
        <v>1 September 2015 - 31 August 2016</v>
      </c>
      <c r="C9" s="302">
        <f t="shared" ref="C9:C12" si="0">SUM(D9:F9)</f>
        <v>80</v>
      </c>
      <c r="D9" s="133">
        <v>45</v>
      </c>
      <c r="E9" s="133">
        <v>22</v>
      </c>
      <c r="F9" s="133">
        <v>13</v>
      </c>
      <c r="G9" s="253"/>
      <c r="H9" s="9"/>
      <c r="I9" s="178"/>
      <c r="O9" s="300"/>
      <c r="P9" s="299"/>
    </row>
    <row r="10" spans="2:19" x14ac:dyDescent="0.2">
      <c r="B10" s="70" t="str">
        <f>"1 September 2014 - 31 August 2015"</f>
        <v>1 September 2014 - 31 August 2015</v>
      </c>
      <c r="C10" s="302">
        <f t="shared" si="0"/>
        <v>96</v>
      </c>
      <c r="D10" s="133">
        <v>52</v>
      </c>
      <c r="E10" s="133">
        <v>34</v>
      </c>
      <c r="F10" s="133">
        <v>10</v>
      </c>
      <c r="G10" s="9"/>
      <c r="H10" s="87"/>
      <c r="I10" s="87"/>
      <c r="J10" s="87"/>
      <c r="K10" s="87"/>
      <c r="L10" s="87"/>
      <c r="M10" s="87"/>
      <c r="N10" s="87"/>
      <c r="O10" s="303"/>
      <c r="P10" s="178"/>
    </row>
    <row r="11" spans="2:19" x14ac:dyDescent="0.2">
      <c r="B11" s="70" t="str">
        <f>"1 September 2013 - 31 August 2014"</f>
        <v>1 September 2013 - 31 August 2014</v>
      </c>
      <c r="C11" s="302">
        <f t="shared" si="0"/>
        <v>188</v>
      </c>
      <c r="D11" s="133">
        <v>134</v>
      </c>
      <c r="E11" s="133">
        <v>46</v>
      </c>
      <c r="F11" s="133">
        <v>8</v>
      </c>
      <c r="G11" s="9"/>
      <c r="H11" s="87"/>
      <c r="I11" s="87"/>
      <c r="J11" s="87"/>
      <c r="K11" s="87"/>
      <c r="L11" s="87"/>
      <c r="M11" s="87"/>
      <c r="N11" s="87"/>
      <c r="O11" s="303"/>
      <c r="P11" s="178"/>
    </row>
    <row r="12" spans="2:19" x14ac:dyDescent="0.2">
      <c r="B12" s="304" t="str">
        <f>"1 September 2012 - 31 August 2013"</f>
        <v>1 September 2012 - 31 August 2013</v>
      </c>
      <c r="C12" s="305">
        <f t="shared" si="0"/>
        <v>215</v>
      </c>
      <c r="D12" s="314">
        <v>108</v>
      </c>
      <c r="E12" s="314">
        <v>87</v>
      </c>
      <c r="F12" s="314">
        <v>20</v>
      </c>
      <c r="G12" s="9"/>
      <c r="H12" s="87"/>
      <c r="I12" s="87"/>
      <c r="J12" s="87"/>
      <c r="K12" s="87"/>
      <c r="L12" s="87"/>
      <c r="M12" s="87"/>
      <c r="N12" s="87"/>
      <c r="O12" s="303"/>
      <c r="P12" s="178"/>
    </row>
    <row r="13" spans="2:19" x14ac:dyDescent="0.2">
      <c r="B13" s="263"/>
      <c r="C13" s="263"/>
      <c r="D13" s="260"/>
      <c r="E13" s="260"/>
      <c r="F13" s="246" t="s">
        <v>44</v>
      </c>
      <c r="G13" s="279"/>
      <c r="O13" s="5"/>
    </row>
    <row r="14" spans="2:19" x14ac:dyDescent="0.2">
      <c r="J14" s="5"/>
      <c r="K14" s="5"/>
      <c r="L14" s="5"/>
      <c r="M14" s="5"/>
      <c r="N14" s="5"/>
      <c r="O14" s="5"/>
    </row>
    <row r="15" spans="2:19" x14ac:dyDescent="0.2">
      <c r="B15" s="299"/>
      <c r="C15" s="299"/>
      <c r="D15" s="299"/>
      <c r="E15" s="299"/>
      <c r="F15" s="299"/>
      <c r="G15" s="299"/>
      <c r="H15" s="299"/>
      <c r="I15" s="299"/>
      <c r="J15" s="299"/>
      <c r="K15" s="299"/>
      <c r="L15" s="299"/>
      <c r="M15" s="299"/>
      <c r="N15" s="299"/>
    </row>
    <row r="16" spans="2:19" x14ac:dyDescent="0.2">
      <c r="B16" s="7"/>
      <c r="C16" s="7"/>
      <c r="D16" s="306" t="s">
        <v>4851</v>
      </c>
      <c r="E16" s="306" t="s">
        <v>4852</v>
      </c>
      <c r="F16" s="306" t="s">
        <v>4853</v>
      </c>
      <c r="G16" s="299"/>
      <c r="H16" s="299"/>
      <c r="I16" s="299"/>
      <c r="J16" s="299"/>
      <c r="K16" s="299"/>
      <c r="L16" s="299"/>
      <c r="O16" s="9"/>
      <c r="P16" s="87"/>
      <c r="Q16" s="87"/>
      <c r="R16" s="87"/>
      <c r="S16" s="87"/>
    </row>
    <row r="17" spans="2:19" x14ac:dyDescent="0.2">
      <c r="B17" s="307" t="str">
        <f t="shared" ref="B17:B22" si="1">B7&amp;" ("&amp;C7&amp;")"</f>
        <v>1 September 2017 - 28 February 2018 (60)</v>
      </c>
      <c r="C17" s="308">
        <f t="shared" ref="C17:C22" si="2">C7</f>
        <v>60</v>
      </c>
      <c r="D17" s="309">
        <f t="shared" ref="D17:F22" si="3">D7/$C7*100</f>
        <v>71.666666666666671</v>
      </c>
      <c r="E17" s="309">
        <f t="shared" si="3"/>
        <v>20</v>
      </c>
      <c r="F17" s="309">
        <f t="shared" si="3"/>
        <v>8.3333333333333321</v>
      </c>
      <c r="G17" s="299"/>
      <c r="H17" s="299"/>
      <c r="I17" s="299"/>
      <c r="J17" s="299"/>
      <c r="K17" s="299"/>
      <c r="L17" s="299"/>
      <c r="O17" s="9"/>
      <c r="P17" s="9"/>
      <c r="Q17" s="9"/>
      <c r="R17" s="9"/>
      <c r="S17" s="9"/>
    </row>
    <row r="18" spans="2:19" x14ac:dyDescent="0.2">
      <c r="B18" s="307" t="str">
        <f t="shared" si="1"/>
        <v>1 September 2016 - 31 August 2017 (85)</v>
      </c>
      <c r="C18" s="308">
        <f t="shared" si="2"/>
        <v>85</v>
      </c>
      <c r="D18" s="309">
        <f t="shared" si="3"/>
        <v>56.470588235294116</v>
      </c>
      <c r="E18" s="309">
        <f t="shared" si="3"/>
        <v>31.764705882352938</v>
      </c>
      <c r="F18" s="309">
        <f t="shared" si="3"/>
        <v>11.76470588235294</v>
      </c>
      <c r="G18" s="299"/>
      <c r="H18" s="299"/>
      <c r="I18" s="299"/>
      <c r="J18" s="299"/>
      <c r="K18" s="299"/>
      <c r="L18" s="299"/>
      <c r="O18" s="9"/>
      <c r="P18" s="9"/>
      <c r="Q18" s="9"/>
      <c r="R18" s="9"/>
      <c r="S18" s="9"/>
    </row>
    <row r="19" spans="2:19" x14ac:dyDescent="0.2">
      <c r="B19" s="307" t="str">
        <f t="shared" si="1"/>
        <v>1 September 2015 - 31 August 2016 (80)</v>
      </c>
      <c r="C19" s="308">
        <f t="shared" si="2"/>
        <v>80</v>
      </c>
      <c r="D19" s="309">
        <f t="shared" si="3"/>
        <v>56.25</v>
      </c>
      <c r="E19" s="309">
        <f t="shared" si="3"/>
        <v>27.500000000000004</v>
      </c>
      <c r="F19" s="309">
        <f t="shared" si="3"/>
        <v>16.25</v>
      </c>
      <c r="G19" s="299"/>
      <c r="H19" s="299"/>
      <c r="I19" s="299"/>
      <c r="J19" s="299"/>
      <c r="K19" s="299"/>
      <c r="L19" s="299"/>
      <c r="N19" s="9"/>
      <c r="O19" s="87"/>
      <c r="P19" s="87"/>
    </row>
    <row r="20" spans="2:19" x14ac:dyDescent="0.2">
      <c r="B20" s="307" t="str">
        <f t="shared" si="1"/>
        <v>1 September 2014 - 31 August 2015 (96)</v>
      </c>
      <c r="C20" s="308">
        <f t="shared" si="2"/>
        <v>96</v>
      </c>
      <c r="D20" s="309">
        <f t="shared" si="3"/>
        <v>54.166666666666664</v>
      </c>
      <c r="E20" s="309">
        <f t="shared" si="3"/>
        <v>35.416666666666671</v>
      </c>
      <c r="F20" s="309">
        <f t="shared" si="3"/>
        <v>10.416666666666668</v>
      </c>
      <c r="G20" s="299"/>
      <c r="H20" s="299"/>
      <c r="I20" s="310" t="s">
        <v>4854</v>
      </c>
      <c r="J20" s="299"/>
      <c r="K20" s="299"/>
      <c r="L20" s="299"/>
    </row>
    <row r="21" spans="2:19" x14ac:dyDescent="0.2">
      <c r="B21" s="307" t="str">
        <f t="shared" si="1"/>
        <v>1 September 2013 - 31 August 2014 (188)</v>
      </c>
      <c r="C21" s="308">
        <f t="shared" si="2"/>
        <v>188</v>
      </c>
      <c r="D21" s="309">
        <f t="shared" si="3"/>
        <v>71.276595744680847</v>
      </c>
      <c r="E21" s="309">
        <f t="shared" si="3"/>
        <v>24.468085106382979</v>
      </c>
      <c r="F21" s="309">
        <f t="shared" si="3"/>
        <v>4.2553191489361701</v>
      </c>
      <c r="G21" s="299"/>
      <c r="H21" s="299"/>
      <c r="I21" s="299"/>
      <c r="J21" s="299"/>
      <c r="K21" s="299"/>
      <c r="L21" s="299"/>
    </row>
    <row r="22" spans="2:19" x14ac:dyDescent="0.2">
      <c r="B22" s="311" t="str">
        <f t="shared" si="1"/>
        <v>1 September 2012 - 31 August 2013 (215)</v>
      </c>
      <c r="C22" s="308">
        <f t="shared" si="2"/>
        <v>215</v>
      </c>
      <c r="D22" s="309">
        <f t="shared" si="3"/>
        <v>50.232558139534888</v>
      </c>
      <c r="E22" s="309">
        <f t="shared" si="3"/>
        <v>40.465116279069768</v>
      </c>
      <c r="F22" s="309">
        <f t="shared" si="3"/>
        <v>9.3023255813953494</v>
      </c>
      <c r="G22" s="299"/>
      <c r="H22" s="299"/>
      <c r="I22" s="299"/>
      <c r="J22" s="299"/>
      <c r="K22" s="299"/>
      <c r="L22" s="299"/>
    </row>
    <row r="23" spans="2:19" x14ac:dyDescent="0.2">
      <c r="B23" s="311"/>
      <c r="C23" s="308"/>
      <c r="D23" s="309"/>
      <c r="E23" s="309"/>
      <c r="F23" s="309"/>
      <c r="G23" s="299"/>
      <c r="H23" s="299"/>
      <c r="I23" s="299"/>
      <c r="J23" s="299"/>
      <c r="K23" s="299"/>
      <c r="L23" s="299"/>
      <c r="N23" s="9"/>
      <c r="O23" s="87"/>
      <c r="P23" s="87"/>
    </row>
    <row r="24" spans="2:19" x14ac:dyDescent="0.2">
      <c r="B24" s="5"/>
      <c r="C24" s="5"/>
      <c r="D24" s="5"/>
      <c r="E24" s="5"/>
      <c r="F24" s="5"/>
      <c r="G24" s="299"/>
      <c r="H24" s="299"/>
      <c r="I24" s="299"/>
      <c r="J24" s="299"/>
      <c r="K24" s="299"/>
      <c r="L24" s="299"/>
      <c r="N24" s="87"/>
      <c r="O24" s="87"/>
      <c r="P24" s="87"/>
    </row>
    <row r="25" spans="2:19" x14ac:dyDescent="0.2">
      <c r="B25" s="299"/>
      <c r="C25" s="299"/>
      <c r="D25" s="299"/>
      <c r="E25" s="299"/>
      <c r="F25" s="299"/>
      <c r="G25" s="299"/>
      <c r="H25" s="299"/>
      <c r="I25" s="299"/>
      <c r="J25" s="299"/>
      <c r="K25" s="299"/>
      <c r="L25" s="299"/>
      <c r="N25" s="9"/>
      <c r="O25" s="87"/>
      <c r="P25" s="87"/>
    </row>
    <row r="26" spans="2:19" x14ac:dyDescent="0.2">
      <c r="B26" s="299"/>
      <c r="C26" s="299"/>
      <c r="D26" s="299"/>
      <c r="E26" s="299"/>
      <c r="F26" s="299"/>
      <c r="G26" s="299"/>
      <c r="H26" s="299"/>
      <c r="I26" s="299"/>
      <c r="J26" s="299"/>
      <c r="K26" s="299"/>
      <c r="L26" s="299"/>
      <c r="N26" s="87"/>
      <c r="O26" s="87"/>
      <c r="P26" s="87"/>
    </row>
    <row r="27" spans="2:19" x14ac:dyDescent="0.2">
      <c r="B27" s="299"/>
      <c r="C27" s="299"/>
      <c r="D27" s="299"/>
      <c r="E27" s="299"/>
      <c r="F27" s="299"/>
      <c r="G27" s="299"/>
      <c r="H27" s="299"/>
      <c r="I27" s="299"/>
      <c r="J27" s="299"/>
      <c r="K27" s="299"/>
      <c r="L27" s="299"/>
      <c r="N27" s="87"/>
      <c r="O27" s="87"/>
      <c r="P27" s="87"/>
    </row>
    <row r="28" spans="2:19" x14ac:dyDescent="0.2">
      <c r="B28" s="299"/>
      <c r="C28" s="299"/>
      <c r="D28" s="299"/>
      <c r="E28" s="299"/>
      <c r="F28" s="299"/>
      <c r="G28" s="299"/>
      <c r="H28" s="299"/>
      <c r="I28" s="299"/>
      <c r="J28" s="299"/>
      <c r="K28" s="299"/>
      <c r="L28" s="299"/>
      <c r="N28" s="87"/>
      <c r="O28" s="87"/>
      <c r="P28" s="87"/>
    </row>
    <row r="29" spans="2:19" x14ac:dyDescent="0.2">
      <c r="B29" s="299"/>
      <c r="C29" s="299"/>
      <c r="D29" s="299"/>
      <c r="E29" s="299"/>
      <c r="F29" s="299"/>
      <c r="G29" s="299"/>
      <c r="H29" s="299"/>
      <c r="I29" s="299"/>
      <c r="J29" s="299"/>
      <c r="K29" s="299"/>
      <c r="L29" s="299"/>
      <c r="N29" s="87"/>
      <c r="O29" s="87"/>
      <c r="P29" s="87"/>
    </row>
    <row r="30" spans="2:19" x14ac:dyDescent="0.2">
      <c r="B30" s="299"/>
      <c r="C30" s="299"/>
      <c r="D30" s="299"/>
      <c r="E30" s="299"/>
      <c r="F30" s="299"/>
      <c r="G30" s="299"/>
      <c r="H30" s="299"/>
      <c r="I30" s="299"/>
      <c r="J30" s="299"/>
      <c r="K30" s="299"/>
      <c r="L30" s="299"/>
      <c r="N30" s="87"/>
      <c r="O30" s="87"/>
      <c r="P30" s="87"/>
    </row>
    <row r="31" spans="2:19" x14ac:dyDescent="0.2">
      <c r="B31" s="299"/>
      <c r="C31" s="299"/>
      <c r="D31" s="299"/>
      <c r="E31" s="299"/>
      <c r="F31" s="299"/>
      <c r="G31" s="299"/>
      <c r="H31" s="299"/>
      <c r="I31" s="299"/>
      <c r="J31" s="299"/>
      <c r="K31" s="299"/>
      <c r="L31" s="299"/>
      <c r="N31" s="87"/>
      <c r="O31" s="87"/>
      <c r="P31" s="87"/>
    </row>
    <row r="32" spans="2:19" x14ac:dyDescent="0.2">
      <c r="B32" s="299"/>
      <c r="C32" s="299"/>
      <c r="D32" s="299"/>
      <c r="E32" s="299"/>
      <c r="F32" s="299"/>
      <c r="G32" s="299"/>
      <c r="H32" s="299"/>
      <c r="I32" s="299"/>
      <c r="J32" s="299"/>
      <c r="K32" s="299"/>
      <c r="L32" s="299"/>
      <c r="N32" s="87"/>
      <c r="O32" s="87"/>
      <c r="P32" s="87"/>
    </row>
    <row r="33" spans="2:16" x14ac:dyDescent="0.2">
      <c r="B33" s="299"/>
      <c r="C33" s="299"/>
      <c r="D33" s="299"/>
      <c r="E33" s="299"/>
      <c r="F33" s="299"/>
      <c r="G33" s="299"/>
      <c r="H33" s="299"/>
      <c r="I33" s="299"/>
      <c r="J33" s="299"/>
      <c r="K33" s="299"/>
      <c r="L33" s="299"/>
      <c r="N33" s="87"/>
      <c r="O33" s="87"/>
      <c r="P33" s="87"/>
    </row>
    <row r="34" spans="2:16" x14ac:dyDescent="0.2">
      <c r="B34" s="299"/>
      <c r="C34" s="299"/>
      <c r="D34" s="299"/>
      <c r="E34" s="299"/>
      <c r="F34" s="299"/>
      <c r="G34" s="299"/>
      <c r="H34" s="299"/>
      <c r="I34" s="299"/>
      <c r="J34" s="299"/>
      <c r="K34" s="299"/>
      <c r="L34" s="299"/>
    </row>
    <row r="35" spans="2:16" x14ac:dyDescent="0.2">
      <c r="B35" s="299"/>
      <c r="C35" s="299"/>
      <c r="D35" s="299"/>
      <c r="E35" s="299"/>
      <c r="F35" s="299"/>
      <c r="G35" s="299"/>
      <c r="H35" s="299"/>
      <c r="I35" s="299"/>
      <c r="J35" s="299"/>
      <c r="K35" s="299"/>
      <c r="L35" s="299"/>
    </row>
    <row r="36" spans="2:16" x14ac:dyDescent="0.2">
      <c r="B36" s="299"/>
      <c r="C36" s="299"/>
      <c r="D36" s="299"/>
      <c r="E36" s="299"/>
      <c r="F36" s="299"/>
      <c r="G36" s="299"/>
      <c r="H36" s="299"/>
      <c r="I36" s="299"/>
      <c r="J36" s="299"/>
      <c r="K36" s="299">
        <v>1</v>
      </c>
      <c r="L36" s="299"/>
    </row>
    <row r="37" spans="2:16" x14ac:dyDescent="0.2">
      <c r="B37" s="299"/>
      <c r="C37" s="299"/>
      <c r="D37" s="299"/>
      <c r="E37" s="299"/>
      <c r="F37" s="299"/>
      <c r="G37" s="299"/>
      <c r="H37" s="299"/>
      <c r="I37" s="299"/>
      <c r="J37" s="299"/>
      <c r="K37" s="299"/>
      <c r="L37" s="299"/>
    </row>
    <row r="38" spans="2:16" x14ac:dyDescent="0.2">
      <c r="B38" s="312"/>
      <c r="C38" s="178"/>
      <c r="D38" s="178"/>
      <c r="E38" s="178"/>
      <c r="F38" s="178"/>
      <c r="G38" s="178"/>
      <c r="H38" s="178"/>
      <c r="I38" s="5"/>
      <c r="J38" s="299"/>
      <c r="K38" s="299"/>
      <c r="L38" s="299"/>
    </row>
    <row r="39" spans="2:16" x14ac:dyDescent="0.2">
      <c r="B39" s="91" t="s">
        <v>668</v>
      </c>
      <c r="C39" s="178"/>
      <c r="D39" s="178"/>
      <c r="E39" s="178"/>
      <c r="F39" s="178"/>
      <c r="G39" s="178"/>
      <c r="H39" s="178"/>
      <c r="I39" s="299"/>
      <c r="J39" s="299"/>
      <c r="K39" s="299"/>
      <c r="L39" s="299"/>
    </row>
    <row r="40" spans="2:16" x14ac:dyDescent="0.2">
      <c r="C40" s="178"/>
      <c r="D40" s="178"/>
      <c r="E40" s="178"/>
      <c r="F40" s="178"/>
      <c r="G40" s="178"/>
      <c r="H40" s="178"/>
      <c r="I40" s="299"/>
      <c r="J40" s="299"/>
      <c r="K40" s="299"/>
      <c r="L40" s="299"/>
    </row>
    <row r="41" spans="2:16" x14ac:dyDescent="0.2">
      <c r="B41" s="87"/>
      <c r="C41" s="80"/>
      <c r="D41" s="80"/>
      <c r="E41" s="80"/>
      <c r="F41" s="80"/>
      <c r="G41" s="80"/>
      <c r="H41" s="178"/>
      <c r="I41" s="299"/>
      <c r="J41" s="299"/>
      <c r="K41" s="299"/>
    </row>
    <row r="42" spans="2:16" x14ac:dyDescent="0.2">
      <c r="B42" s="87"/>
      <c r="C42" s="80"/>
      <c r="D42" s="80"/>
      <c r="E42" s="80"/>
      <c r="F42" s="80"/>
      <c r="G42" s="80"/>
      <c r="H42" s="178"/>
      <c r="I42" s="299"/>
      <c r="J42" s="299"/>
      <c r="K42" s="299"/>
    </row>
    <row r="43" spans="2:16" x14ac:dyDescent="0.2">
      <c r="B43" s="313"/>
    </row>
    <row r="44" spans="2:16" x14ac:dyDescent="0.2">
      <c r="B44" s="313"/>
    </row>
  </sheetData>
  <sheetProtection sheet="1" objects="1" scenarios="1"/>
  <mergeCells count="2">
    <mergeCell ref="C5:C6"/>
    <mergeCell ref="D5:F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L57"/>
  <sheetViews>
    <sheetView showGridLines="0" showRowColHeaders="0" workbookViewId="0"/>
  </sheetViews>
  <sheetFormatPr defaultColWidth="9.140625" defaultRowHeight="12.75" x14ac:dyDescent="0.2"/>
  <cols>
    <col min="1" max="1" width="4.42578125" style="87" customWidth="1"/>
    <col min="2" max="2" width="35.28515625" style="87" customWidth="1"/>
    <col min="3" max="3" width="5" style="87" customWidth="1"/>
    <col min="4" max="4" width="23.85546875" style="87" customWidth="1"/>
    <col min="5" max="5" width="3.85546875" style="87" customWidth="1"/>
    <col min="6" max="6" width="29.5703125" style="87" customWidth="1"/>
    <col min="7" max="7" width="3.7109375" style="87" customWidth="1"/>
    <col min="8" max="8" width="17.140625" style="87" customWidth="1"/>
    <col min="9" max="10" width="16" style="87" customWidth="1"/>
    <col min="11" max="11" width="16.5703125" style="87" customWidth="1"/>
    <col min="12" max="12" width="16" style="87" customWidth="1"/>
    <col min="13" max="16384" width="9.140625" style="87"/>
  </cols>
  <sheetData>
    <row r="2" spans="1:12" ht="15" x14ac:dyDescent="0.2">
      <c r="B2" s="34" t="s">
        <v>4856</v>
      </c>
      <c r="C2" s="175"/>
      <c r="D2" s="175"/>
      <c r="E2" s="175"/>
      <c r="F2" s="175"/>
      <c r="G2" s="175"/>
      <c r="H2" s="9"/>
      <c r="I2" s="9"/>
      <c r="J2" s="9"/>
      <c r="K2" s="9"/>
      <c r="L2" s="9"/>
    </row>
    <row r="3" spans="1:12" x14ac:dyDescent="0.2">
      <c r="B3" s="436" t="str">
        <f>"As at "&amp;lookups!A2</f>
        <v>As at 28 February 2018</v>
      </c>
      <c r="C3" s="39"/>
      <c r="D3" s="39"/>
      <c r="E3" s="39"/>
      <c r="F3" s="39"/>
      <c r="G3" s="39"/>
      <c r="H3" s="9"/>
      <c r="I3" s="9"/>
      <c r="J3" s="9"/>
      <c r="K3" s="9"/>
      <c r="L3" s="9"/>
    </row>
    <row r="4" spans="1:12" x14ac:dyDescent="0.2">
      <c r="B4" s="9"/>
      <c r="C4" s="9"/>
      <c r="D4" s="9"/>
      <c r="E4" s="9"/>
      <c r="F4" s="9"/>
      <c r="G4" s="9"/>
      <c r="H4" s="9"/>
      <c r="I4" s="9"/>
      <c r="J4" s="9"/>
      <c r="K4" s="9"/>
      <c r="L4" s="9"/>
    </row>
    <row r="5" spans="1:12" x14ac:dyDescent="0.2">
      <c r="C5" s="176"/>
      <c r="F5" s="176" t="s">
        <v>4807</v>
      </c>
      <c r="G5" s="9"/>
      <c r="H5" s="508" t="s">
        <v>70</v>
      </c>
      <c r="I5" s="509"/>
      <c r="J5" s="509"/>
      <c r="K5" s="510"/>
      <c r="L5" s="177"/>
    </row>
    <row r="6" spans="1:12" x14ac:dyDescent="0.2">
      <c r="B6" s="511"/>
      <c r="C6" s="511"/>
      <c r="D6" s="9"/>
      <c r="E6" s="31"/>
      <c r="F6" s="31"/>
      <c r="G6" s="31"/>
      <c r="H6" s="9"/>
      <c r="I6" s="178">
        <v>1</v>
      </c>
      <c r="J6" s="178">
        <v>2</v>
      </c>
      <c r="K6" s="178">
        <v>3</v>
      </c>
      <c r="L6" s="178">
        <v>4</v>
      </c>
    </row>
    <row r="7" spans="1:12" x14ac:dyDescent="0.2">
      <c r="B7" s="9"/>
      <c r="C7" s="9"/>
      <c r="D7" s="512" t="s">
        <v>4808</v>
      </c>
      <c r="E7" s="53"/>
      <c r="F7" s="512" t="s">
        <v>4809</v>
      </c>
      <c r="G7" s="53"/>
      <c r="H7" s="514" t="s">
        <v>4810</v>
      </c>
      <c r="I7" s="514"/>
      <c r="J7" s="514"/>
      <c r="K7" s="514"/>
      <c r="L7" s="514"/>
    </row>
    <row r="8" spans="1:12" ht="39.75" x14ac:dyDescent="0.2">
      <c r="B8" s="9"/>
      <c r="C8" s="9"/>
      <c r="D8" s="513"/>
      <c r="E8" s="53"/>
      <c r="F8" s="513"/>
      <c r="G8" s="53"/>
      <c r="H8" s="50" t="s">
        <v>35</v>
      </c>
      <c r="I8" s="50" t="s">
        <v>664</v>
      </c>
      <c r="J8" s="50" t="s">
        <v>665</v>
      </c>
      <c r="K8" s="50" t="s">
        <v>4812</v>
      </c>
      <c r="L8" s="50" t="s">
        <v>667</v>
      </c>
    </row>
    <row r="9" spans="1:12" ht="14.25" x14ac:dyDescent="0.2">
      <c r="B9" s="182" t="s">
        <v>22</v>
      </c>
      <c r="C9" s="182"/>
      <c r="D9" s="183">
        <f>IFERROR(SUM(F9,H9),0)</f>
        <v>1281</v>
      </c>
      <c r="E9" s="184"/>
      <c r="F9" s="185">
        <f>SUM(COUNTIFS('D3 Most recent inspection data'!$S:$S,"NULL"),COUNTIFS('D3 Most recent inspection data'!$S:$S,"-"))</f>
        <v>299</v>
      </c>
      <c r="G9" s="184"/>
      <c r="H9" s="184">
        <f>SUM(I9:L9)</f>
        <v>982</v>
      </c>
      <c r="I9" s="184">
        <f>COUNTIFS('D3 Most recent inspection data'!$S:$S,"1")</f>
        <v>149</v>
      </c>
      <c r="J9" s="184">
        <f>COUNTIFS('D3 Most recent inspection data'!$S:$S,"2")</f>
        <v>656</v>
      </c>
      <c r="K9" s="184">
        <f>COUNTIFS('D3 Most recent inspection data'!$S:$S,"3")</f>
        <v>162</v>
      </c>
      <c r="L9" s="184">
        <f>COUNTIFS('D3 Most recent inspection data'!$S:$S,"4")</f>
        <v>15</v>
      </c>
    </row>
    <row r="10" spans="1:12" ht="14.25" x14ac:dyDescent="0.2">
      <c r="A10" s="42" t="s">
        <v>12</v>
      </c>
      <c r="B10" s="186" t="s">
        <v>4813</v>
      </c>
      <c r="C10" s="187"/>
      <c r="D10" s="188">
        <f>IFERROR(SUM(F10,H10),0)</f>
        <v>263</v>
      </c>
      <c r="E10" s="129"/>
      <c r="F10" s="189">
        <f>SUM(COUNTIFS('D3 Most recent inspection data'!$S:$S,"NULL",'D3 Most recent inspection data'!G:G,$A10),COUNTIFS('D3 Most recent inspection data'!$S:$S,"-",'D3 Most recent inspection data'!G:G,$A10))</f>
        <v>38</v>
      </c>
      <c r="G10" s="129"/>
      <c r="H10" s="129">
        <f t="shared" ref="H10:H17" si="0">SUM(I10:L10)</f>
        <v>225</v>
      </c>
      <c r="I10" s="129">
        <f>COUNTIFS('D3 Most recent inspection data'!$S:$S,"1",'D3 Most recent inspection data'!G:G,$A10)</f>
        <v>44</v>
      </c>
      <c r="J10" s="129">
        <f>COUNTIFS('D3 Most recent inspection data'!$S:$S,"2",'D3 Most recent inspection data'!G:G,$A10)</f>
        <v>132</v>
      </c>
      <c r="K10" s="129">
        <f>COUNTIFS('D3 Most recent inspection data'!$S:$S,"3",'D3 Most recent inspection data'!G:G,$A10)</f>
        <v>46</v>
      </c>
      <c r="L10" s="129">
        <f>COUNTIFS('D3 Most recent inspection data'!$S:$S,"4",'D3 Most recent inspection data'!G:G,$A10)</f>
        <v>3</v>
      </c>
    </row>
    <row r="11" spans="1:12" x14ac:dyDescent="0.2">
      <c r="A11" s="43" t="s">
        <v>13</v>
      </c>
      <c r="B11" s="186" t="s">
        <v>13</v>
      </c>
      <c r="C11" s="186"/>
      <c r="D11" s="188">
        <f t="shared" ref="D11:D17" si="1">IFERROR(SUM(F11,H11),0)</f>
        <v>80</v>
      </c>
      <c r="E11" s="129"/>
      <c r="F11" s="189">
        <f>SUM(COUNTIFS('D3 Most recent inspection data'!$S:$S,"NULL",'D3 Most recent inspection data'!G:G,$A11),COUNTIFS('D3 Most recent inspection data'!$S:$S,"-",'D3 Most recent inspection data'!G:G,$A11))</f>
        <v>17</v>
      </c>
      <c r="G11" s="129"/>
      <c r="H11" s="129">
        <f t="shared" si="0"/>
        <v>63</v>
      </c>
      <c r="I11" s="129">
        <f>COUNTIFS('D3 Most recent inspection data'!$S:$S,"1",'D3 Most recent inspection data'!G:G,$A11)</f>
        <v>5</v>
      </c>
      <c r="J11" s="129">
        <f>COUNTIFS('D3 Most recent inspection data'!$S:$S,"2",'D3 Most recent inspection data'!G:G,$A11)</f>
        <v>48</v>
      </c>
      <c r="K11" s="129">
        <f>COUNTIFS('D3 Most recent inspection data'!$S:$S,"3",'D3 Most recent inspection data'!G:G,$A11)</f>
        <v>10</v>
      </c>
      <c r="L11" s="129">
        <f>COUNTIFS('D3 Most recent inspection data'!$S:$S,"4",'D3 Most recent inspection data'!G:G,$A11)</f>
        <v>0</v>
      </c>
    </row>
    <row r="12" spans="1:12" ht="14.25" x14ac:dyDescent="0.2">
      <c r="A12" s="43" t="s">
        <v>14</v>
      </c>
      <c r="B12" s="186" t="s">
        <v>4814</v>
      </c>
      <c r="C12" s="186"/>
      <c r="D12" s="188">
        <f t="shared" si="1"/>
        <v>580</v>
      </c>
      <c r="E12" s="129"/>
      <c r="F12" s="189">
        <f>SUM(COUNTIFS('D3 Most recent inspection data'!$S:$S,"NULL",'D3 Most recent inspection data'!G:G,$A12),COUNTIFS('D3 Most recent inspection data'!$S:$S,"-",'D3 Most recent inspection data'!G:G,$A12))</f>
        <v>199</v>
      </c>
      <c r="G12" s="129"/>
      <c r="H12" s="129">
        <f t="shared" si="0"/>
        <v>381</v>
      </c>
      <c r="I12" s="129">
        <f>COUNTIFS('D3 Most recent inspection data'!$S:$S,"1",'D3 Most recent inspection data'!G:G,$A12)</f>
        <v>47</v>
      </c>
      <c r="J12" s="129">
        <f>COUNTIFS('D3 Most recent inspection data'!$S:$S,"2",'D3 Most recent inspection data'!G:G,$A12)</f>
        <v>259</v>
      </c>
      <c r="K12" s="129">
        <f>COUNTIFS('D3 Most recent inspection data'!$S:$S,"3",'D3 Most recent inspection data'!G:G,$A12)</f>
        <v>66</v>
      </c>
      <c r="L12" s="129">
        <f>COUNTIFS('D3 Most recent inspection data'!$S:$S,"4",'D3 Most recent inspection data'!G:G,$A12)</f>
        <v>9</v>
      </c>
    </row>
    <row r="13" spans="1:12" ht="14.25" x14ac:dyDescent="0.2">
      <c r="A13" s="43" t="s">
        <v>15</v>
      </c>
      <c r="B13" s="186" t="s">
        <v>4815</v>
      </c>
      <c r="C13" s="186"/>
      <c r="D13" s="188">
        <f t="shared" si="1"/>
        <v>221</v>
      </c>
      <c r="E13" s="129"/>
      <c r="F13" s="189">
        <f>SUM(COUNTIFS('D3 Most recent inspection data'!$S:$S,"NULL",'D3 Most recent inspection data'!G:G,$A13),COUNTIFS('D3 Most recent inspection data'!$S:$S,"-",'D3 Most recent inspection data'!G:G,$A13))</f>
        <v>2</v>
      </c>
      <c r="G13" s="129"/>
      <c r="H13" s="129">
        <f t="shared" si="0"/>
        <v>219</v>
      </c>
      <c r="I13" s="129">
        <f>COUNTIFS('D3 Most recent inspection data'!$S:$S,"1",'D3 Most recent inspection data'!G:G,$A13)</f>
        <v>14</v>
      </c>
      <c r="J13" s="129">
        <f>COUNTIFS('D3 Most recent inspection data'!$S:$S,"2",'D3 Most recent inspection data'!G:G,$A13)</f>
        <v>175</v>
      </c>
      <c r="K13" s="129">
        <f>COUNTIFS('D3 Most recent inspection data'!$S:$S,"3",'D3 Most recent inspection data'!G:G,$A13)</f>
        <v>27</v>
      </c>
      <c r="L13" s="129">
        <f>COUNTIFS('D3 Most recent inspection data'!$S:$S,"4",'D3 Most recent inspection data'!G:G,$A13)</f>
        <v>3</v>
      </c>
    </row>
    <row r="14" spans="1:12" ht="14.25" x14ac:dyDescent="0.2">
      <c r="A14" s="42" t="s">
        <v>16</v>
      </c>
      <c r="B14" s="187" t="s">
        <v>4816</v>
      </c>
      <c r="C14" s="186"/>
      <c r="D14" s="190">
        <f t="shared" si="1"/>
        <v>44</v>
      </c>
      <c r="E14" s="146"/>
      <c r="F14" s="191">
        <f>SUM(COUNTIFS('D3 Most recent inspection data'!$S:$S,"NULL",'D3 Most recent inspection data'!G:G,$A14),COUNTIFS('D3 Most recent inspection data'!$S:$S,"-",'D3 Most recent inspection data'!G:G,$A14))</f>
        <v>9</v>
      </c>
      <c r="G14" s="146"/>
      <c r="H14" s="129">
        <f t="shared" si="0"/>
        <v>35</v>
      </c>
      <c r="I14" s="129">
        <f>COUNTIFS('D3 Most recent inspection data'!$S:$S,"1",'D3 Most recent inspection data'!G:G,$A14)</f>
        <v>15</v>
      </c>
      <c r="J14" s="129">
        <f>COUNTIFS('D3 Most recent inspection data'!$S:$S,"2",'D3 Most recent inspection data'!G:G,$A14)</f>
        <v>12</v>
      </c>
      <c r="K14" s="129">
        <f>COUNTIFS('D3 Most recent inspection data'!$S:$S,"3",'D3 Most recent inspection data'!G:G,$A14)</f>
        <v>8</v>
      </c>
      <c r="L14" s="129">
        <f>COUNTIFS('D3 Most recent inspection data'!$S:$S,"4",'D3 Most recent inspection data'!G:G,$A14)</f>
        <v>0</v>
      </c>
    </row>
    <row r="15" spans="1:12" ht="14.25" x14ac:dyDescent="0.2">
      <c r="A15" s="43" t="s">
        <v>17</v>
      </c>
      <c r="B15" s="186" t="s">
        <v>4817</v>
      </c>
      <c r="C15" s="186"/>
      <c r="D15" s="190">
        <f t="shared" si="1"/>
        <v>19</v>
      </c>
      <c r="E15" s="146"/>
      <c r="F15" s="191">
        <f>SUM(COUNTIFS('D3 Most recent inspection data'!$S:$S,"NULL",'D3 Most recent inspection data'!G:G,$A15),COUNTIFS('D3 Most recent inspection data'!$S:$S,"-",'D3 Most recent inspection data'!G:G,$A15))</f>
        <v>1</v>
      </c>
      <c r="G15" s="146"/>
      <c r="H15" s="129">
        <f t="shared" si="0"/>
        <v>18</v>
      </c>
      <c r="I15" s="129">
        <f>COUNTIFS('D3 Most recent inspection data'!$S:$S,"1",'D3 Most recent inspection data'!G:G,$A15)</f>
        <v>14</v>
      </c>
      <c r="J15" s="129">
        <f>COUNTIFS('D3 Most recent inspection data'!$S:$S,"2",'D3 Most recent inspection data'!G:G,$A15)</f>
        <v>3</v>
      </c>
      <c r="K15" s="129">
        <f>COUNTIFS('D3 Most recent inspection data'!$S:$S,"3",'D3 Most recent inspection data'!G:G,$A15)</f>
        <v>1</v>
      </c>
      <c r="L15" s="129">
        <f>COUNTIFS('D3 Most recent inspection data'!$S:$S,"4",'D3 Most recent inspection data'!G:G,$A15)</f>
        <v>0</v>
      </c>
    </row>
    <row r="16" spans="1:12" ht="14.25" x14ac:dyDescent="0.2">
      <c r="A16" s="43" t="s">
        <v>18</v>
      </c>
      <c r="B16" s="186" t="s">
        <v>4818</v>
      </c>
      <c r="C16" s="186"/>
      <c r="D16" s="190">
        <f t="shared" si="1"/>
        <v>60</v>
      </c>
      <c r="E16" s="146"/>
      <c r="F16" s="191">
        <f>SUM(COUNTIFS('D3 Most recent inspection data'!$S:$S,"NULL",'D3 Most recent inspection data'!G:G,$A16),COUNTIFS('D3 Most recent inspection data'!$S:$S,"-",'D3 Most recent inspection data'!G:G,$A16))</f>
        <v>33</v>
      </c>
      <c r="G16" s="146"/>
      <c r="H16" s="129">
        <f t="shared" si="0"/>
        <v>27</v>
      </c>
      <c r="I16" s="129">
        <f>COUNTIFS('D3 Most recent inspection data'!$S:$S,"1",'D3 Most recent inspection data'!G:G,$A16)</f>
        <v>8</v>
      </c>
      <c r="J16" s="129">
        <f>COUNTIFS('D3 Most recent inspection data'!$S:$S,"2",'D3 Most recent inspection data'!G:G,$A16)</f>
        <v>15</v>
      </c>
      <c r="K16" s="129">
        <f>COUNTIFS('D3 Most recent inspection data'!$S:$S,"3",'D3 Most recent inspection data'!G:G,$A16)</f>
        <v>4</v>
      </c>
      <c r="L16" s="129">
        <f>COUNTIFS('D3 Most recent inspection data'!$S:$S,"4",'D3 Most recent inspection data'!G:G,$A16)</f>
        <v>0</v>
      </c>
    </row>
    <row r="17" spans="1:12" x14ac:dyDescent="0.2">
      <c r="A17" s="43" t="s">
        <v>19</v>
      </c>
      <c r="B17" s="192" t="s">
        <v>28</v>
      </c>
      <c r="C17" s="192"/>
      <c r="D17" s="193">
        <f t="shared" si="1"/>
        <v>14</v>
      </c>
      <c r="E17" s="194"/>
      <c r="F17" s="195">
        <f>SUM(COUNTIFS('D3 Most recent inspection data'!$S:$S,"NULL",'D3 Most recent inspection data'!G:G,$A17),COUNTIFS('D3 Most recent inspection data'!$S:$S,"-",'D3 Most recent inspection data'!G:G,$A17))</f>
        <v>0</v>
      </c>
      <c r="G17" s="194"/>
      <c r="H17" s="140">
        <f t="shared" si="0"/>
        <v>14</v>
      </c>
      <c r="I17" s="140">
        <f>COUNTIFS('D3 Most recent inspection data'!$S:$S,"1",'D3 Most recent inspection data'!G:G,$A17)</f>
        <v>2</v>
      </c>
      <c r="J17" s="140">
        <f>COUNTIFS('D3 Most recent inspection data'!$S:$S,"2",'D3 Most recent inspection data'!G:G,$A17)</f>
        <v>12</v>
      </c>
      <c r="K17" s="140">
        <f>COUNTIFS('D3 Most recent inspection data'!$S:$S,"3",'D3 Most recent inspection data'!G:G,$A17)</f>
        <v>0</v>
      </c>
      <c r="L17" s="140">
        <f>COUNTIFS('D3 Most recent inspection data'!$S:$S,"4",'D3 Most recent inspection data'!G:G,$A17)</f>
        <v>0</v>
      </c>
    </row>
    <row r="18" spans="1:12" x14ac:dyDescent="0.2">
      <c r="B18" s="80"/>
      <c r="H18" s="196"/>
      <c r="I18" s="196"/>
      <c r="J18" s="196"/>
      <c r="K18" s="196"/>
      <c r="L18" s="198" t="s">
        <v>44</v>
      </c>
    </row>
    <row r="19" spans="1:12" x14ac:dyDescent="0.2">
      <c r="B19" s="290"/>
      <c r="C19" s="290"/>
      <c r="D19" s="290"/>
      <c r="E19" s="290"/>
      <c r="F19" s="290"/>
      <c r="G19" s="290"/>
      <c r="H19" s="290"/>
      <c r="I19" s="315" t="s">
        <v>4824</v>
      </c>
      <c r="J19" s="316" t="s">
        <v>4825</v>
      </c>
      <c r="K19" s="286" t="s">
        <v>4855</v>
      </c>
      <c r="L19" s="286" t="s">
        <v>4827</v>
      </c>
    </row>
    <row r="20" spans="1:12" x14ac:dyDescent="0.2">
      <c r="B20" s="290" t="str">
        <f t="shared" ref="B20:B28" si="2">IF(OR(RIGHT(B9,1)="1",RIGHT(B9,1)="2",RIGHT(B9,1)="3",RIGHT(B9,1)="4",RIGHT(B9,1)="5",RIGHT(B9,1)="6",RIGHT(B9,1)="7",RIGHT(B9,1)="8",RIGHT(B9,1)="9"),LEFT(B9,LEN(B9)-1),B9)&amp;" ("&amp;TEXT(H9,"#,##0")&amp;")"</f>
        <v>All further education and skills providers (982)</v>
      </c>
      <c r="C20" s="269"/>
      <c r="D20" s="269"/>
      <c r="E20" s="269"/>
      <c r="F20" s="269"/>
      <c r="G20" s="269"/>
      <c r="H20" s="269"/>
      <c r="I20" s="317">
        <f t="shared" ref="I20:L28" si="3">IFERROR(IF(ROUND(I9/$H9*100,0)=0,NA(),I9/$H9*100),NA())</f>
        <v>15.173116089613034</v>
      </c>
      <c r="J20" s="317">
        <f t="shared" si="3"/>
        <v>66.802443991853352</v>
      </c>
      <c r="K20" s="317">
        <f t="shared" si="3"/>
        <v>16.4969450101833</v>
      </c>
      <c r="L20" s="317">
        <f t="shared" si="3"/>
        <v>1.5274949083503055</v>
      </c>
    </row>
    <row r="21" spans="1:12" x14ac:dyDescent="0.2">
      <c r="B21" s="290" t="str">
        <f t="shared" si="2"/>
        <v>Colleges (225)</v>
      </c>
      <c r="C21" s="269"/>
      <c r="D21" s="269"/>
      <c r="E21" s="269"/>
      <c r="F21" s="269"/>
      <c r="G21" s="269"/>
      <c r="H21" s="269"/>
      <c r="I21" s="317">
        <f t="shared" si="3"/>
        <v>19.555555555555557</v>
      </c>
      <c r="J21" s="317">
        <f t="shared" si="3"/>
        <v>58.666666666666664</v>
      </c>
      <c r="K21" s="317">
        <f t="shared" si="3"/>
        <v>20.444444444444446</v>
      </c>
      <c r="L21" s="317">
        <f t="shared" si="3"/>
        <v>1.3333333333333335</v>
      </c>
    </row>
    <row r="22" spans="1:12" x14ac:dyDescent="0.2">
      <c r="B22" s="290" t="str">
        <f t="shared" si="2"/>
        <v>Independent specialist colleges (63)</v>
      </c>
      <c r="C22" s="269"/>
      <c r="D22" s="269"/>
      <c r="E22" s="269"/>
      <c r="F22" s="269"/>
      <c r="G22" s="269"/>
      <c r="H22" s="269"/>
      <c r="I22" s="317">
        <f t="shared" si="3"/>
        <v>7.9365079365079358</v>
      </c>
      <c r="J22" s="317">
        <f t="shared" si="3"/>
        <v>76.19047619047619</v>
      </c>
      <c r="K22" s="317">
        <f t="shared" si="3"/>
        <v>15.873015873015872</v>
      </c>
      <c r="L22" s="317" t="e">
        <f t="shared" si="3"/>
        <v>#N/A</v>
      </c>
    </row>
    <row r="23" spans="1:12" x14ac:dyDescent="0.2">
      <c r="B23" s="290" t="str">
        <f t="shared" si="2"/>
        <v>Independent learning providers (381)</v>
      </c>
      <c r="C23" s="269"/>
      <c r="D23" s="269"/>
      <c r="E23" s="269"/>
      <c r="F23" s="269"/>
      <c r="G23" s="269"/>
      <c r="H23" s="269"/>
      <c r="I23" s="317">
        <f t="shared" si="3"/>
        <v>12.335958005249344</v>
      </c>
      <c r="J23" s="317">
        <f t="shared" si="3"/>
        <v>67.979002624671921</v>
      </c>
      <c r="K23" s="317">
        <f t="shared" si="3"/>
        <v>17.322834645669293</v>
      </c>
      <c r="L23" s="317">
        <f t="shared" si="3"/>
        <v>2.3622047244094486</v>
      </c>
    </row>
    <row r="24" spans="1:12" x14ac:dyDescent="0.2">
      <c r="B24" s="290" t="str">
        <f t="shared" si="2"/>
        <v>Community learning and skills providers (219)</v>
      </c>
      <c r="C24" s="269"/>
      <c r="D24" s="269"/>
      <c r="E24" s="269"/>
      <c r="F24" s="269"/>
      <c r="G24" s="269"/>
      <c r="H24" s="269"/>
      <c r="I24" s="317">
        <f t="shared" si="3"/>
        <v>6.3926940639269407</v>
      </c>
      <c r="J24" s="317">
        <f t="shared" si="3"/>
        <v>79.908675799086765</v>
      </c>
      <c r="K24" s="317">
        <f t="shared" si="3"/>
        <v>12.328767123287671</v>
      </c>
      <c r="L24" s="317">
        <f t="shared" si="3"/>
        <v>1.3698630136986301</v>
      </c>
    </row>
    <row r="25" spans="1:12" x14ac:dyDescent="0.2">
      <c r="B25" s="290" t="str">
        <f t="shared" si="2"/>
        <v>16-19 academies (35)</v>
      </c>
      <c r="C25" s="269"/>
      <c r="D25" s="269"/>
      <c r="E25" s="269"/>
      <c r="F25" s="269"/>
      <c r="G25" s="269"/>
      <c r="H25" s="269"/>
      <c r="I25" s="317">
        <f t="shared" si="3"/>
        <v>42.857142857142854</v>
      </c>
      <c r="J25" s="317">
        <f t="shared" si="3"/>
        <v>34.285714285714285</v>
      </c>
      <c r="K25" s="317">
        <f t="shared" si="3"/>
        <v>22.857142857142858</v>
      </c>
      <c r="L25" s="317" t="e">
        <f t="shared" si="3"/>
        <v>#N/A</v>
      </c>
    </row>
    <row r="26" spans="1:12" x14ac:dyDescent="0.2">
      <c r="B26" s="290" t="str">
        <f t="shared" si="2"/>
        <v>Dance and drama colleges (18)</v>
      </c>
      <c r="C26" s="269"/>
      <c r="D26" s="269"/>
      <c r="E26" s="269"/>
      <c r="F26" s="269"/>
      <c r="G26" s="269"/>
      <c r="H26" s="269"/>
      <c r="I26" s="317">
        <f t="shared" si="3"/>
        <v>77.777777777777786</v>
      </c>
      <c r="J26" s="317">
        <f t="shared" si="3"/>
        <v>16.666666666666664</v>
      </c>
      <c r="K26" s="317">
        <f t="shared" si="3"/>
        <v>5.5555555555555554</v>
      </c>
      <c r="L26" s="317" t="e">
        <f t="shared" si="3"/>
        <v>#N/A</v>
      </c>
    </row>
    <row r="27" spans="1:12" x14ac:dyDescent="0.2">
      <c r="B27" s="290" t="str">
        <f t="shared" si="2"/>
        <v>Higher education institutions (27)</v>
      </c>
      <c r="C27" s="290"/>
      <c r="D27" s="290"/>
      <c r="E27" s="290"/>
      <c r="F27" s="290"/>
      <c r="G27" s="290"/>
      <c r="H27" s="290"/>
      <c r="I27" s="317">
        <f t="shared" si="3"/>
        <v>29.629629629629626</v>
      </c>
      <c r="J27" s="317">
        <f t="shared" si="3"/>
        <v>55.555555555555557</v>
      </c>
      <c r="K27" s="317">
        <f t="shared" si="3"/>
        <v>14.814814814814813</v>
      </c>
      <c r="L27" s="317" t="e">
        <f t="shared" si="3"/>
        <v>#N/A</v>
      </c>
    </row>
    <row r="28" spans="1:12" x14ac:dyDescent="0.2">
      <c r="B28" s="290" t="str">
        <f t="shared" si="2"/>
        <v>National Careers Service contractors (14)</v>
      </c>
      <c r="C28" s="269"/>
      <c r="D28" s="269"/>
      <c r="E28" s="269"/>
      <c r="F28" s="269"/>
      <c r="G28" s="269"/>
      <c r="H28" s="269"/>
      <c r="I28" s="317">
        <f t="shared" si="3"/>
        <v>14.285714285714285</v>
      </c>
      <c r="J28" s="317">
        <f t="shared" si="3"/>
        <v>85.714285714285708</v>
      </c>
      <c r="K28" s="317" t="e">
        <f t="shared" si="3"/>
        <v>#N/A</v>
      </c>
      <c r="L28" s="317" t="e">
        <f t="shared" si="3"/>
        <v>#N/A</v>
      </c>
    </row>
    <row r="29" spans="1:12" x14ac:dyDescent="0.2">
      <c r="B29" s="80"/>
      <c r="H29" s="196"/>
      <c r="I29" s="196"/>
      <c r="J29" s="196"/>
      <c r="K29" s="196"/>
      <c r="L29" s="196"/>
    </row>
    <row r="30" spans="1:12" x14ac:dyDescent="0.2">
      <c r="B30" s="80"/>
      <c r="H30" s="196"/>
      <c r="I30" s="196"/>
      <c r="J30" s="196"/>
      <c r="K30" s="196"/>
      <c r="L30" s="196"/>
    </row>
    <row r="31" spans="1:12" x14ac:dyDescent="0.2">
      <c r="B31" s="80"/>
      <c r="H31" s="196"/>
      <c r="I31" s="196"/>
      <c r="J31" s="196"/>
      <c r="K31" s="196"/>
      <c r="L31" s="196"/>
    </row>
    <row r="32" spans="1:12" x14ac:dyDescent="0.2">
      <c r="B32" s="80"/>
      <c r="H32" s="196"/>
      <c r="I32" s="196"/>
      <c r="J32" s="196"/>
      <c r="K32" s="196"/>
      <c r="L32" s="196"/>
    </row>
    <row r="33" spans="2:12" x14ac:dyDescent="0.2">
      <c r="B33" s="80"/>
      <c r="H33" s="196"/>
      <c r="I33" s="196"/>
      <c r="J33" s="196"/>
      <c r="K33" s="196"/>
      <c r="L33" s="196"/>
    </row>
    <row r="34" spans="2:12" x14ac:dyDescent="0.2">
      <c r="B34" s="80"/>
      <c r="H34" s="196"/>
      <c r="I34" s="196"/>
      <c r="J34" s="196"/>
      <c r="K34" s="196"/>
      <c r="L34" s="196"/>
    </row>
    <row r="35" spans="2:12" x14ac:dyDescent="0.2">
      <c r="B35" s="80"/>
      <c r="H35" s="196"/>
      <c r="I35" s="196"/>
      <c r="J35" s="196"/>
      <c r="K35" s="196"/>
      <c r="L35" s="196"/>
    </row>
    <row r="36" spans="2:12" x14ac:dyDescent="0.2">
      <c r="B36" s="80"/>
      <c r="H36" s="196"/>
      <c r="I36" s="196"/>
      <c r="J36" s="196"/>
      <c r="K36" s="196"/>
      <c r="L36" s="196"/>
    </row>
    <row r="37" spans="2:12" x14ac:dyDescent="0.2">
      <c r="B37" s="80"/>
      <c r="H37" s="196"/>
      <c r="I37" s="196"/>
      <c r="J37" s="196"/>
      <c r="K37" s="196"/>
      <c r="L37" s="196"/>
    </row>
    <row r="38" spans="2:12" x14ac:dyDescent="0.2">
      <c r="B38" s="80"/>
      <c r="H38" s="196"/>
      <c r="I38" s="196"/>
      <c r="J38" s="196"/>
      <c r="K38" s="196"/>
      <c r="L38" s="196"/>
    </row>
    <row r="39" spans="2:12" x14ac:dyDescent="0.2">
      <c r="B39" s="80"/>
      <c r="H39" s="196"/>
      <c r="I39" s="196"/>
      <c r="J39" s="196"/>
      <c r="K39" s="196"/>
      <c r="L39" s="196"/>
    </row>
    <row r="40" spans="2:12" x14ac:dyDescent="0.2">
      <c r="B40" s="80"/>
      <c r="H40" s="196"/>
      <c r="I40" s="196"/>
      <c r="J40" s="196"/>
      <c r="K40" s="196"/>
      <c r="L40" s="196"/>
    </row>
    <row r="41" spans="2:12" x14ac:dyDescent="0.2">
      <c r="B41" s="80"/>
      <c r="H41" s="196"/>
      <c r="I41" s="196"/>
      <c r="J41" s="196"/>
      <c r="K41" s="196"/>
      <c r="L41" s="196"/>
    </row>
    <row r="42" spans="2:12" x14ac:dyDescent="0.2">
      <c r="B42" s="80"/>
      <c r="H42" s="196"/>
      <c r="I42" s="196"/>
      <c r="J42" s="196"/>
      <c r="K42" s="196"/>
      <c r="L42" s="196"/>
    </row>
    <row r="43" spans="2:12" x14ac:dyDescent="0.2">
      <c r="B43" s="80" t="s">
        <v>45</v>
      </c>
    </row>
    <row r="44" spans="2:12" x14ac:dyDescent="0.2">
      <c r="B44" s="80" t="s">
        <v>46</v>
      </c>
      <c r="H44" s="486"/>
      <c r="I44" s="487"/>
      <c r="J44" s="487"/>
      <c r="K44" s="487"/>
    </row>
    <row r="45" spans="2:12" x14ac:dyDescent="0.2">
      <c r="B45" s="80" t="s">
        <v>47</v>
      </c>
      <c r="H45" s="487"/>
      <c r="I45" s="487"/>
      <c r="J45" s="487"/>
      <c r="K45" s="487"/>
    </row>
    <row r="46" spans="2:12" x14ac:dyDescent="0.2">
      <c r="B46" s="80" t="s">
        <v>48</v>
      </c>
      <c r="H46" s="487"/>
      <c r="I46" s="487"/>
      <c r="J46" s="487"/>
      <c r="K46" s="487"/>
    </row>
    <row r="47" spans="2:12" x14ac:dyDescent="0.2">
      <c r="B47" s="80" t="s">
        <v>49</v>
      </c>
      <c r="H47" s="487"/>
      <c r="I47" s="487"/>
      <c r="J47" s="487"/>
      <c r="K47" s="487"/>
    </row>
    <row r="48" spans="2:12" x14ac:dyDescent="0.2">
      <c r="B48" s="80" t="s">
        <v>4819</v>
      </c>
      <c r="H48" s="487"/>
      <c r="I48" s="487"/>
      <c r="J48" s="487"/>
      <c r="K48" s="487"/>
    </row>
    <row r="49" spans="2:11" x14ac:dyDescent="0.2">
      <c r="B49" s="80" t="s">
        <v>4820</v>
      </c>
      <c r="H49" s="487"/>
      <c r="I49" s="487"/>
      <c r="J49" s="487"/>
      <c r="K49" s="487"/>
    </row>
    <row r="50" spans="2:11" x14ac:dyDescent="0.2">
      <c r="B50" s="199" t="s">
        <v>4821</v>
      </c>
      <c r="H50" s="487"/>
      <c r="I50" s="487"/>
      <c r="J50" s="487"/>
      <c r="K50" s="487"/>
    </row>
    <row r="51" spans="2:11" x14ac:dyDescent="0.2">
      <c r="B51" s="91" t="s">
        <v>4822</v>
      </c>
      <c r="H51" s="81"/>
    </row>
    <row r="52" spans="2:11" x14ac:dyDescent="0.2">
      <c r="B52" s="80"/>
    </row>
    <row r="53" spans="2:11" x14ac:dyDescent="0.2">
      <c r="B53" s="80"/>
    </row>
    <row r="54" spans="2:11" x14ac:dyDescent="0.2">
      <c r="B54" s="200"/>
    </row>
    <row r="55" spans="2:11" x14ac:dyDescent="0.2">
      <c r="B55" s="200"/>
    </row>
    <row r="56" spans="2:11" x14ac:dyDescent="0.2">
      <c r="B56" s="201"/>
    </row>
    <row r="57" spans="2:11" x14ac:dyDescent="0.2">
      <c r="B57" s="178"/>
    </row>
  </sheetData>
  <sheetProtection sheet="1" objects="1" scenarios="1"/>
  <mergeCells count="6">
    <mergeCell ref="H44:K50"/>
    <mergeCell ref="H5:K5"/>
    <mergeCell ref="B6:C6"/>
    <mergeCell ref="D7:D8"/>
    <mergeCell ref="F7:F8"/>
    <mergeCell ref="H7:L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Z1434"/>
  <sheetViews>
    <sheetView showGridLines="0" showRowColHeaders="0" workbookViewId="0"/>
  </sheetViews>
  <sheetFormatPr defaultColWidth="9.140625" defaultRowHeight="12.75" x14ac:dyDescent="0.2"/>
  <cols>
    <col min="1" max="1" width="3.7109375" style="260" customWidth="1"/>
    <col min="2" max="2" width="19.85546875" style="260" customWidth="1"/>
    <col min="3" max="3" width="27.28515625" style="260" customWidth="1"/>
    <col min="4" max="4" width="13.28515625" style="260" customWidth="1"/>
    <col min="5" max="5" width="11.7109375" style="260" customWidth="1"/>
    <col min="6" max="6" width="20.85546875" style="260" customWidth="1"/>
    <col min="7" max="7" width="12.5703125" style="260" customWidth="1"/>
    <col min="8" max="8" width="11.5703125" style="261" customWidth="1"/>
    <col min="9" max="9" width="9.140625" style="260"/>
    <col min="10" max="10" width="13" style="260" customWidth="1"/>
    <col min="11" max="12" width="9.140625" style="260"/>
    <col min="13" max="13" width="18.28515625" style="260" bestFit="1" customWidth="1"/>
    <col min="14" max="16384" width="9.140625" style="260"/>
  </cols>
  <sheetData>
    <row r="1" spans="2:20" x14ac:dyDescent="0.2">
      <c r="B1" s="7"/>
    </row>
    <row r="2" spans="2:20" ht="15" x14ac:dyDescent="0.2">
      <c r="B2" s="34" t="s">
        <v>4857</v>
      </c>
      <c r="C2" s="262"/>
      <c r="D2" s="30"/>
      <c r="E2" s="30"/>
      <c r="F2" s="30"/>
      <c r="G2" s="30"/>
      <c r="H2" s="318"/>
      <c r="I2" s="30"/>
      <c r="J2" s="30"/>
      <c r="K2" s="30"/>
      <c r="L2" s="30"/>
      <c r="M2" s="30"/>
    </row>
    <row r="3" spans="2:20" x14ac:dyDescent="0.2">
      <c r="B3" s="531" t="str">
        <f>"31 August 2013 to "&amp;lookups!A2</f>
        <v>31 August 2013 to 28 February 2018</v>
      </c>
      <c r="C3" s="531"/>
      <c r="D3" s="263"/>
      <c r="E3" s="263"/>
      <c r="F3" s="263"/>
      <c r="G3" s="263"/>
    </row>
    <row r="4" spans="2:20" ht="14.85" customHeight="1" x14ac:dyDescent="0.2">
      <c r="B4" s="262"/>
      <c r="D4" s="263"/>
      <c r="E4" s="263"/>
      <c r="F4" s="263"/>
      <c r="G4" s="297"/>
      <c r="K4" s="269"/>
      <c r="L4" s="269"/>
      <c r="M4" s="269"/>
      <c r="N4" s="269"/>
      <c r="O4" s="269"/>
      <c r="P4" s="269"/>
      <c r="Q4" s="269"/>
      <c r="R4" s="269"/>
      <c r="S4" s="269"/>
    </row>
    <row r="5" spans="2:20" x14ac:dyDescent="0.2">
      <c r="B5" s="272"/>
      <c r="C5" s="512" t="s">
        <v>4858</v>
      </c>
      <c r="D5" s="528" t="s">
        <v>4859</v>
      </c>
      <c r="E5" s="528"/>
      <c r="F5" s="528"/>
      <c r="G5" s="528"/>
      <c r="H5" s="274"/>
      <c r="K5" s="269"/>
      <c r="L5" s="269"/>
      <c r="M5" s="269"/>
      <c r="N5" s="269"/>
      <c r="O5" s="269"/>
      <c r="P5" s="269"/>
      <c r="Q5" s="269"/>
      <c r="R5" s="269"/>
      <c r="S5" s="269"/>
      <c r="T5" s="286"/>
    </row>
    <row r="6" spans="2:20" ht="39.75" x14ac:dyDescent="0.2">
      <c r="B6" s="319" t="s">
        <v>4860</v>
      </c>
      <c r="C6" s="529"/>
      <c r="D6" s="320" t="s">
        <v>664</v>
      </c>
      <c r="E6" s="320" t="s">
        <v>665</v>
      </c>
      <c r="F6" s="321" t="s">
        <v>4837</v>
      </c>
      <c r="G6" s="320" t="s">
        <v>667</v>
      </c>
      <c r="H6" s="279"/>
      <c r="J6" s="280"/>
      <c r="K6" s="306"/>
      <c r="L6" s="322"/>
      <c r="R6" s="286"/>
      <c r="S6" s="286"/>
      <c r="T6" s="269"/>
    </row>
    <row r="7" spans="2:20" s="329" customFormat="1" ht="27.75" customHeight="1" x14ac:dyDescent="0.2">
      <c r="B7" s="323" t="str">
        <f>lookups!A2</f>
        <v>28 February 2018</v>
      </c>
      <c r="C7" s="324">
        <f>SUM(D7:G7)</f>
        <v>982</v>
      </c>
      <c r="D7" s="325">
        <f>COUNTIFS('D3 Most recent inspection data'!$S:$S,"1")</f>
        <v>149</v>
      </c>
      <c r="E7" s="325">
        <f>COUNTIFS('D3 Most recent inspection data'!$S:$S,"2")</f>
        <v>656</v>
      </c>
      <c r="F7" s="326">
        <f>COUNTIFS('D3 Most recent inspection data'!$S:$S,"3")</f>
        <v>162</v>
      </c>
      <c r="G7" s="325">
        <f>COUNTIFS('D3 Most recent inspection data'!$S:$S,"4")</f>
        <v>15</v>
      </c>
      <c r="H7" s="327"/>
      <c r="I7" s="327"/>
      <c r="J7" s="327"/>
      <c r="K7" s="327"/>
      <c r="L7" s="328"/>
      <c r="R7" s="281"/>
      <c r="S7" s="281"/>
      <c r="T7" s="215"/>
    </row>
    <row r="8" spans="2:20" s="329" customFormat="1" ht="27.75" customHeight="1" x14ac:dyDescent="0.2">
      <c r="B8" s="330">
        <v>42978</v>
      </c>
      <c r="C8" s="331">
        <v>1023</v>
      </c>
      <c r="D8" s="295">
        <v>155</v>
      </c>
      <c r="E8" s="295">
        <v>658</v>
      </c>
      <c r="F8" s="268">
        <v>185</v>
      </c>
      <c r="G8" s="295">
        <v>25</v>
      </c>
      <c r="H8" s="327"/>
      <c r="I8" s="327"/>
      <c r="J8" s="327"/>
      <c r="K8" s="327"/>
      <c r="L8" s="328"/>
      <c r="R8" s="281"/>
      <c r="S8" s="281"/>
      <c r="T8" s="215"/>
    </row>
    <row r="9" spans="2:20" s="329" customFormat="1" ht="27.75" customHeight="1" x14ac:dyDescent="0.2">
      <c r="B9" s="332" t="s">
        <v>4936</v>
      </c>
      <c r="C9" s="333">
        <v>1056</v>
      </c>
      <c r="D9" s="334">
        <v>155</v>
      </c>
      <c r="E9" s="334">
        <v>699</v>
      </c>
      <c r="F9" s="335">
        <v>173</v>
      </c>
      <c r="G9" s="334">
        <v>29</v>
      </c>
      <c r="H9" s="327"/>
      <c r="I9" s="327"/>
      <c r="J9" s="327"/>
      <c r="K9" s="327"/>
      <c r="L9" s="328"/>
      <c r="R9" s="281"/>
      <c r="S9" s="281"/>
      <c r="T9" s="215"/>
    </row>
    <row r="10" spans="2:20" s="329" customFormat="1" ht="27.75" customHeight="1" x14ac:dyDescent="0.2">
      <c r="B10" s="330" t="s">
        <v>4937</v>
      </c>
      <c r="C10" s="331">
        <v>1043</v>
      </c>
      <c r="D10" s="62">
        <v>141</v>
      </c>
      <c r="E10" s="62">
        <v>721</v>
      </c>
      <c r="F10" s="62">
        <v>161</v>
      </c>
      <c r="G10" s="62">
        <v>20</v>
      </c>
      <c r="H10" s="327"/>
      <c r="I10" s="327"/>
      <c r="J10" s="327"/>
      <c r="K10" s="327"/>
      <c r="L10" s="336"/>
      <c r="M10" s="227"/>
      <c r="R10" s="281"/>
      <c r="S10" s="281"/>
      <c r="T10" s="215"/>
    </row>
    <row r="11" spans="2:20" s="329" customFormat="1" ht="27.75" customHeight="1" x14ac:dyDescent="0.2">
      <c r="B11" s="330" t="s">
        <v>4938</v>
      </c>
      <c r="C11" s="331">
        <v>1061</v>
      </c>
      <c r="D11" s="62">
        <v>145</v>
      </c>
      <c r="E11" s="62">
        <v>718</v>
      </c>
      <c r="F11" s="62">
        <v>172</v>
      </c>
      <c r="G11" s="62">
        <v>26</v>
      </c>
      <c r="H11" s="327"/>
      <c r="I11" s="327"/>
      <c r="J11" s="327"/>
      <c r="K11" s="327"/>
      <c r="L11" s="337"/>
      <c r="R11" s="281"/>
      <c r="S11" s="281"/>
      <c r="T11" s="215"/>
    </row>
    <row r="12" spans="2:20" s="329" customFormat="1" ht="27.75" customHeight="1" x14ac:dyDescent="0.2">
      <c r="B12" s="338" t="s">
        <v>4939</v>
      </c>
      <c r="C12" s="339">
        <v>1082</v>
      </c>
      <c r="D12" s="314">
        <v>151</v>
      </c>
      <c r="E12" s="314">
        <v>623</v>
      </c>
      <c r="F12" s="314">
        <v>270</v>
      </c>
      <c r="G12" s="314">
        <v>38</v>
      </c>
      <c r="H12" s="327"/>
      <c r="I12" s="327"/>
      <c r="J12" s="327"/>
      <c r="K12" s="327"/>
      <c r="L12" s="337"/>
      <c r="R12" s="281"/>
      <c r="S12" s="281"/>
      <c r="T12" s="215"/>
    </row>
    <row r="13" spans="2:20" x14ac:dyDescent="0.2">
      <c r="B13" s="263"/>
      <c r="C13" s="263"/>
      <c r="G13" s="246" t="s">
        <v>44</v>
      </c>
      <c r="H13" s="279"/>
      <c r="J13" s="340"/>
      <c r="K13" s="41"/>
      <c r="L13" s="47"/>
      <c r="M13" s="47"/>
      <c r="N13" s="47"/>
      <c r="O13" s="47"/>
      <c r="P13" s="286"/>
      <c r="Q13" s="286"/>
      <c r="R13" s="286"/>
      <c r="S13" s="286"/>
      <c r="T13" s="269"/>
    </row>
    <row r="14" spans="2:20" x14ac:dyDescent="0.2">
      <c r="B14" s="341"/>
      <c r="C14" s="341"/>
      <c r="D14" s="287"/>
      <c r="E14" s="287"/>
      <c r="F14" s="287"/>
      <c r="G14" s="287"/>
      <c r="H14" s="342"/>
      <c r="J14" s="30"/>
      <c r="K14" s="41"/>
      <c r="L14" s="47"/>
      <c r="M14" s="47"/>
      <c r="N14" s="47"/>
      <c r="O14" s="47"/>
      <c r="P14" s="286"/>
      <c r="Q14" s="286"/>
      <c r="R14" s="286"/>
      <c r="S14" s="286"/>
      <c r="T14" s="269"/>
    </row>
    <row r="15" spans="2:20" x14ac:dyDescent="0.2">
      <c r="B15" s="209"/>
      <c r="C15" s="343" t="s">
        <v>4824</v>
      </c>
      <c r="D15" s="343" t="s">
        <v>4825</v>
      </c>
      <c r="E15" s="343" t="str">
        <f>"% Requires improvement / satisfactory"&amp;CHAR(178)</f>
        <v>% Requires improvement / satisfactory²</v>
      </c>
      <c r="F15" s="343" t="s">
        <v>4827</v>
      </c>
      <c r="G15" s="287"/>
      <c r="H15" s="342"/>
      <c r="J15" s="30"/>
      <c r="K15" s="41"/>
      <c r="L15" s="30"/>
      <c r="M15" s="41"/>
      <c r="N15" s="41"/>
      <c r="O15" s="41"/>
      <c r="P15" s="269"/>
      <c r="Q15" s="269"/>
      <c r="R15" s="269"/>
      <c r="S15" s="269"/>
      <c r="T15" s="269"/>
    </row>
    <row r="16" spans="2:20" x14ac:dyDescent="0.2">
      <c r="B16" s="344" t="str">
        <f>B7&amp;" ("&amp;TEXT(C7,"#,####")&amp;")"</f>
        <v>28 February 2018 (982)</v>
      </c>
      <c r="C16" s="290">
        <f t="shared" ref="C16:F17" si="0">IFERROR(D7/$C7*100,0)</f>
        <v>15.173116089613034</v>
      </c>
      <c r="D16" s="290">
        <f t="shared" si="0"/>
        <v>66.802443991853352</v>
      </c>
      <c r="E16" s="290">
        <f t="shared" si="0"/>
        <v>16.4969450101833</v>
      </c>
      <c r="F16" s="290">
        <f t="shared" si="0"/>
        <v>1.5274949083503055</v>
      </c>
      <c r="G16" s="287"/>
      <c r="H16" s="342"/>
      <c r="J16" s="30"/>
      <c r="K16" s="345"/>
      <c r="L16" s="30"/>
      <c r="M16" s="41"/>
      <c r="N16" s="41"/>
      <c r="O16" s="41"/>
      <c r="P16" s="269"/>
      <c r="Q16" s="269"/>
      <c r="S16" s="269"/>
      <c r="T16" s="269"/>
    </row>
    <row r="17" spans="2:20" x14ac:dyDescent="0.2">
      <c r="B17" s="344" t="s">
        <v>5580</v>
      </c>
      <c r="C17" s="290">
        <f t="shared" si="0"/>
        <v>15.151515151515152</v>
      </c>
      <c r="D17" s="290">
        <f t="shared" si="0"/>
        <v>64.320625610948184</v>
      </c>
      <c r="E17" s="290">
        <f t="shared" si="0"/>
        <v>18.084066471163247</v>
      </c>
      <c r="F17" s="290">
        <f t="shared" si="0"/>
        <v>2.4437927663734116</v>
      </c>
      <c r="G17" s="287"/>
      <c r="H17" s="342"/>
      <c r="J17" s="30"/>
      <c r="K17" s="345"/>
      <c r="L17" s="30"/>
      <c r="M17" s="41"/>
      <c r="N17" s="41"/>
      <c r="O17" s="41"/>
      <c r="P17" s="269"/>
      <c r="Q17" s="269"/>
      <c r="S17" s="269"/>
      <c r="T17" s="269"/>
    </row>
    <row r="18" spans="2:20" x14ac:dyDescent="0.2">
      <c r="B18" s="344" t="str">
        <f>B9&amp;" ("&amp;TEXT(C9,"#,####")&amp;")"</f>
        <v>31 August 2016 (1,056)</v>
      </c>
      <c r="C18" s="290">
        <f t="shared" ref="C18:F21" si="1">IFERROR(D9/$C9*100,0)</f>
        <v>14.678030303030305</v>
      </c>
      <c r="D18" s="290">
        <f t="shared" si="1"/>
        <v>66.193181818181827</v>
      </c>
      <c r="E18" s="290">
        <f t="shared" si="1"/>
        <v>16.382575757575758</v>
      </c>
      <c r="F18" s="290">
        <f t="shared" si="1"/>
        <v>2.7462121212121211</v>
      </c>
      <c r="G18" s="287"/>
      <c r="H18" s="342"/>
      <c r="J18" s="30"/>
      <c r="K18" s="30"/>
      <c r="L18" s="30"/>
      <c r="M18" s="30"/>
      <c r="N18" s="30"/>
      <c r="O18" s="30"/>
    </row>
    <row r="19" spans="2:20" x14ac:dyDescent="0.2">
      <c r="B19" s="344" t="str">
        <f>B10&amp;" ("&amp;TEXT(C10,"#,####")&amp;")"</f>
        <v>31 August 2015 (1,043)</v>
      </c>
      <c r="C19" s="290">
        <f t="shared" si="1"/>
        <v>13.518696069031638</v>
      </c>
      <c r="D19" s="290">
        <f t="shared" si="1"/>
        <v>69.127516778523486</v>
      </c>
      <c r="E19" s="290">
        <f t="shared" si="1"/>
        <v>15.436241610738255</v>
      </c>
      <c r="F19" s="290">
        <f t="shared" si="1"/>
        <v>1.9175455417066156</v>
      </c>
      <c r="G19" s="287"/>
      <c r="H19" s="280"/>
      <c r="J19" s="30"/>
      <c r="K19" s="41"/>
      <c r="L19" s="205"/>
      <c r="M19" s="171"/>
      <c r="N19" s="171"/>
      <c r="O19" s="171"/>
    </row>
    <row r="20" spans="2:20" x14ac:dyDescent="0.2">
      <c r="B20" s="344" t="str">
        <f>B11&amp;" ("&amp;TEXT(C11,"#,####")&amp;")"</f>
        <v>31 August 2014 (1,061)</v>
      </c>
      <c r="C20" s="290">
        <f t="shared" si="1"/>
        <v>13.666352497643732</v>
      </c>
      <c r="D20" s="290">
        <f t="shared" si="1"/>
        <v>67.672007540056555</v>
      </c>
      <c r="E20" s="290">
        <f t="shared" si="1"/>
        <v>16.211121583411874</v>
      </c>
      <c r="F20" s="290">
        <f t="shared" si="1"/>
        <v>2.4505183788878417</v>
      </c>
      <c r="G20" s="287"/>
      <c r="H20" s="280"/>
      <c r="J20" s="30"/>
      <c r="K20" s="30"/>
      <c r="L20" s="171"/>
      <c r="M20" s="171"/>
      <c r="N20" s="171"/>
      <c r="O20" s="171"/>
    </row>
    <row r="21" spans="2:20" x14ac:dyDescent="0.2">
      <c r="B21" s="344" t="str">
        <f>B12&amp;" ("&amp;TEXT(C12,"#,####")&amp;")"</f>
        <v>31 August 2013 (1,082)</v>
      </c>
      <c r="C21" s="290">
        <f t="shared" si="1"/>
        <v>13.955637707948243</v>
      </c>
      <c r="D21" s="290">
        <f t="shared" si="1"/>
        <v>57.578558225508317</v>
      </c>
      <c r="E21" s="290">
        <f t="shared" si="1"/>
        <v>24.953789279112755</v>
      </c>
      <c r="F21" s="290">
        <f t="shared" si="1"/>
        <v>3.512014787430684</v>
      </c>
      <c r="G21" s="287"/>
      <c r="H21" s="280"/>
      <c r="J21" s="30"/>
      <c r="K21" s="30"/>
      <c r="L21" s="171"/>
      <c r="M21" s="171"/>
      <c r="N21" s="171"/>
      <c r="O21" s="171"/>
    </row>
    <row r="22" spans="2:20" x14ac:dyDescent="0.2">
      <c r="B22" s="344"/>
      <c r="C22" s="290"/>
      <c r="D22" s="290"/>
      <c r="E22" s="290"/>
      <c r="F22" s="290"/>
      <c r="H22" s="280"/>
      <c r="J22" s="30"/>
      <c r="K22" s="30"/>
      <c r="L22" s="171"/>
      <c r="M22" s="171"/>
      <c r="N22" s="171"/>
      <c r="O22" s="171"/>
    </row>
    <row r="23" spans="2:20" x14ac:dyDescent="0.2">
      <c r="J23" s="30"/>
      <c r="K23" s="30"/>
      <c r="L23" s="171"/>
      <c r="M23" s="171"/>
      <c r="N23" s="171"/>
      <c r="O23" s="171"/>
    </row>
    <row r="24" spans="2:20" x14ac:dyDescent="0.2">
      <c r="J24" s="30"/>
      <c r="K24" s="30"/>
      <c r="L24" s="171"/>
      <c r="M24" s="171"/>
      <c r="N24" s="171"/>
      <c r="O24" s="171"/>
    </row>
    <row r="25" spans="2:20" x14ac:dyDescent="0.2">
      <c r="J25" s="30"/>
      <c r="K25" s="30"/>
      <c r="L25" s="171"/>
      <c r="M25" s="171"/>
      <c r="N25" s="171"/>
      <c r="O25" s="171"/>
    </row>
    <row r="26" spans="2:20" x14ac:dyDescent="0.2">
      <c r="J26" s="30"/>
      <c r="K26" s="30"/>
      <c r="L26" s="81"/>
      <c r="M26" s="30"/>
      <c r="N26" s="30"/>
      <c r="O26" s="30"/>
    </row>
    <row r="27" spans="2:20" x14ac:dyDescent="0.2">
      <c r="J27" s="30"/>
      <c r="K27" s="30"/>
      <c r="L27" s="30"/>
      <c r="M27" s="30"/>
      <c r="N27" s="30"/>
      <c r="O27" s="30"/>
    </row>
    <row r="39" spans="2:12" x14ac:dyDescent="0.2">
      <c r="K39" s="346"/>
      <c r="L39" s="346"/>
    </row>
    <row r="40" spans="2:12" x14ac:dyDescent="0.2">
      <c r="B40" s="530" t="s">
        <v>4943</v>
      </c>
      <c r="C40" s="530"/>
      <c r="D40" s="530"/>
      <c r="E40" s="530"/>
      <c r="F40" s="530"/>
      <c r="G40" s="530"/>
      <c r="H40" s="530"/>
      <c r="I40" s="530"/>
      <c r="J40" s="346"/>
    </row>
    <row r="41" spans="2:12" ht="12.75" customHeight="1" x14ac:dyDescent="0.2">
      <c r="B41" s="530" t="s">
        <v>4846</v>
      </c>
      <c r="C41" s="530"/>
      <c r="D41" s="530"/>
      <c r="E41" s="530"/>
      <c r="F41" s="530"/>
      <c r="G41" s="530"/>
      <c r="H41" s="530"/>
      <c r="I41" s="530"/>
    </row>
    <row r="42" spans="2:12" ht="12.75" customHeight="1" x14ac:dyDescent="0.2">
      <c r="B42" s="530" t="s">
        <v>4861</v>
      </c>
      <c r="C42" s="530"/>
      <c r="D42" s="530"/>
      <c r="E42" s="530"/>
      <c r="F42" s="530"/>
      <c r="G42" s="530"/>
      <c r="H42" s="530"/>
      <c r="I42" s="530"/>
    </row>
    <row r="43" spans="2:12" ht="12.75" customHeight="1" x14ac:dyDescent="0.2">
      <c r="B43" s="530" t="s">
        <v>4862</v>
      </c>
      <c r="C43" s="530"/>
      <c r="D43" s="530"/>
      <c r="E43" s="530"/>
      <c r="F43" s="530"/>
      <c r="G43" s="530"/>
      <c r="H43" s="530"/>
      <c r="I43" s="530"/>
    </row>
    <row r="44" spans="2:12" ht="12.75" customHeight="1" x14ac:dyDescent="0.2">
      <c r="B44" s="530" t="s">
        <v>4863</v>
      </c>
      <c r="C44" s="530"/>
      <c r="D44" s="530"/>
      <c r="E44" s="530"/>
      <c r="F44" s="530"/>
      <c r="G44" s="530"/>
      <c r="H44" s="530"/>
      <c r="I44" s="530"/>
    </row>
    <row r="45" spans="2:12" ht="12.75" customHeight="1" x14ac:dyDescent="0.2">
      <c r="B45" s="530" t="s">
        <v>4864</v>
      </c>
      <c r="C45" s="530"/>
      <c r="D45" s="530"/>
      <c r="E45" s="530"/>
      <c r="F45" s="530"/>
      <c r="G45" s="530"/>
      <c r="H45" s="530"/>
      <c r="I45" s="530"/>
    </row>
    <row r="46" spans="2:12" x14ac:dyDescent="0.2">
      <c r="B46" s="530" t="s">
        <v>4865</v>
      </c>
      <c r="C46" s="530"/>
      <c r="D46" s="530"/>
      <c r="E46" s="530"/>
      <c r="F46" s="530"/>
      <c r="G46" s="530"/>
      <c r="H46" s="530"/>
      <c r="I46" s="530"/>
    </row>
    <row r="1434" spans="26:26" x14ac:dyDescent="0.2">
      <c r="Z1434" s="260" t="s">
        <v>210</v>
      </c>
    </row>
  </sheetData>
  <sheetProtection sheet="1" objects="1" scenarios="1"/>
  <mergeCells count="10">
    <mergeCell ref="B43:I43"/>
    <mergeCell ref="B44:I44"/>
    <mergeCell ref="B45:I45"/>
    <mergeCell ref="B46:I46"/>
    <mergeCell ref="B3:C3"/>
    <mergeCell ref="C5:C6"/>
    <mergeCell ref="D5:G5"/>
    <mergeCell ref="B40:I40"/>
    <mergeCell ref="B41:I41"/>
    <mergeCell ref="B42:I42"/>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37"/>
  <sheetViews>
    <sheetView showGridLines="0" showRowColHeaders="0" workbookViewId="0"/>
  </sheetViews>
  <sheetFormatPr defaultColWidth="9.140625" defaultRowHeight="12.75" x14ac:dyDescent="0.2"/>
  <cols>
    <col min="1" max="1" width="3.7109375" style="30" customWidth="1"/>
    <col min="2" max="2" width="19.85546875" style="30" customWidth="1"/>
    <col min="3" max="3" width="27.28515625" style="30" customWidth="1"/>
    <col min="4" max="4" width="13.28515625" style="30" customWidth="1"/>
    <col min="5" max="5" width="11.7109375" style="30" customWidth="1"/>
    <col min="6" max="6" width="20.85546875" style="30" customWidth="1"/>
    <col min="7" max="7" width="12.5703125" style="30" customWidth="1"/>
    <col min="8" max="8" width="14.85546875" style="30" customWidth="1"/>
    <col min="9" max="9" width="3" style="30" customWidth="1"/>
    <col min="10" max="10" width="14.85546875" style="157" customWidth="1"/>
    <col min="11" max="11" width="14.85546875" style="158" customWidth="1"/>
    <col min="12" max="13" width="14.85546875" style="30" customWidth="1"/>
    <col min="14" max="15" width="9.140625" style="30"/>
    <col min="16" max="16" width="12.140625" style="30" customWidth="1"/>
    <col min="17" max="16384" width="9.140625" style="30"/>
  </cols>
  <sheetData>
    <row r="1" spans="2:19" x14ac:dyDescent="0.2">
      <c r="B1" s="31"/>
    </row>
    <row r="2" spans="2:19" ht="33.6" customHeight="1" x14ac:dyDescent="0.2">
      <c r="B2" s="533" t="s">
        <v>4866</v>
      </c>
      <c r="C2" s="534"/>
      <c r="D2" s="534"/>
      <c r="E2" s="534"/>
      <c r="F2" s="534"/>
      <c r="G2" s="534"/>
      <c r="H2" s="534"/>
      <c r="I2" s="534"/>
      <c r="J2" s="534"/>
      <c r="K2" s="54"/>
      <c r="L2" s="159"/>
      <c r="M2" s="159"/>
      <c r="N2" s="159"/>
      <c r="O2" s="159"/>
      <c r="P2" s="159"/>
    </row>
    <row r="3" spans="2:19" x14ac:dyDescent="0.2">
      <c r="B3" s="39" t="str">
        <f>"31 August 2016 to "&amp;lookups!A2</f>
        <v>31 August 2016 to 28 February 2018</v>
      </c>
      <c r="C3" s="35"/>
      <c r="D3" s="35"/>
      <c r="E3" s="35"/>
      <c r="F3" s="35"/>
      <c r="G3" s="39"/>
      <c r="H3" s="35"/>
      <c r="I3" s="35"/>
      <c r="J3" s="502"/>
      <c r="K3" s="502"/>
    </row>
    <row r="4" spans="2:19" ht="14.25" x14ac:dyDescent="0.2">
      <c r="B4" s="160"/>
      <c r="C4" s="160"/>
      <c r="D4" s="160"/>
      <c r="E4" s="161">
        <v>1</v>
      </c>
      <c r="F4" s="161">
        <v>2</v>
      </c>
      <c r="G4" s="161">
        <v>3</v>
      </c>
      <c r="H4" s="161">
        <v>4</v>
      </c>
      <c r="I4" s="160"/>
    </row>
    <row r="5" spans="2:19" s="166" customFormat="1" x14ac:dyDescent="0.2">
      <c r="B5" s="272"/>
      <c r="C5" s="512" t="s">
        <v>4867</v>
      </c>
      <c r="D5" s="528" t="s">
        <v>4868</v>
      </c>
      <c r="E5" s="528"/>
      <c r="F5" s="528"/>
      <c r="G5" s="528"/>
      <c r="H5" s="347"/>
      <c r="I5" s="347"/>
      <c r="J5" s="347"/>
      <c r="K5" s="347"/>
      <c r="L5" s="347"/>
      <c r="M5" s="347"/>
      <c r="O5" s="506"/>
      <c r="P5" s="506"/>
      <c r="Q5" s="506"/>
      <c r="R5" s="506"/>
      <c r="S5" s="500"/>
    </row>
    <row r="6" spans="2:19" s="166" customFormat="1" ht="25.5" x14ac:dyDescent="0.2">
      <c r="B6" s="319" t="s">
        <v>5558</v>
      </c>
      <c r="C6" s="529"/>
      <c r="D6" s="320" t="s">
        <v>664</v>
      </c>
      <c r="E6" s="320" t="s">
        <v>665</v>
      </c>
      <c r="F6" s="321" t="s">
        <v>666</v>
      </c>
      <c r="G6" s="320" t="s">
        <v>667</v>
      </c>
      <c r="H6" s="347"/>
      <c r="I6" s="347"/>
      <c r="J6" s="347"/>
      <c r="K6" s="347"/>
      <c r="L6" s="347"/>
      <c r="M6" s="347"/>
      <c r="O6" s="506"/>
      <c r="P6" s="506"/>
      <c r="Q6" s="506"/>
      <c r="R6" s="506"/>
      <c r="S6" s="500"/>
    </row>
    <row r="7" spans="2:19" s="166" customFormat="1" x14ac:dyDescent="0.2">
      <c r="B7" s="323" t="str">
        <f>lookups!A2</f>
        <v>28 February 2018</v>
      </c>
      <c r="C7" s="324">
        <v>112</v>
      </c>
      <c r="D7" s="416">
        <v>5</v>
      </c>
      <c r="E7" s="416">
        <v>46</v>
      </c>
      <c r="F7" s="417">
        <v>50</v>
      </c>
      <c r="G7" s="416">
        <v>11</v>
      </c>
      <c r="H7" s="347"/>
      <c r="I7" s="347"/>
      <c r="J7" s="347"/>
      <c r="K7" s="347"/>
      <c r="L7" s="347"/>
      <c r="M7" s="347"/>
      <c r="O7" s="506"/>
      <c r="P7" s="506"/>
      <c r="Q7" s="506"/>
      <c r="R7" s="506"/>
      <c r="S7" s="500"/>
    </row>
    <row r="8" spans="2:19" s="166" customFormat="1" x14ac:dyDescent="0.2">
      <c r="B8" s="433" t="s">
        <v>5576</v>
      </c>
      <c r="C8" s="331">
        <v>106</v>
      </c>
      <c r="D8" s="133">
        <v>5</v>
      </c>
      <c r="E8" s="133">
        <v>40</v>
      </c>
      <c r="F8" s="114">
        <v>47</v>
      </c>
      <c r="G8" s="133">
        <v>14</v>
      </c>
      <c r="H8" s="347"/>
      <c r="I8" s="347"/>
      <c r="J8" s="347"/>
      <c r="K8" s="347"/>
      <c r="L8" s="347"/>
      <c r="M8" s="347"/>
      <c r="O8" s="506"/>
      <c r="P8" s="506"/>
      <c r="Q8" s="506"/>
      <c r="R8" s="506"/>
      <c r="S8" s="500"/>
    </row>
    <row r="9" spans="2:19" s="166" customFormat="1" x14ac:dyDescent="0.2">
      <c r="B9" s="433" t="s">
        <v>4936</v>
      </c>
      <c r="C9" s="331">
        <v>84</v>
      </c>
      <c r="D9" s="133">
        <v>4</v>
      </c>
      <c r="E9" s="133">
        <v>24</v>
      </c>
      <c r="F9" s="114">
        <v>45</v>
      </c>
      <c r="G9" s="133">
        <v>11</v>
      </c>
      <c r="H9" s="347"/>
      <c r="I9" s="347"/>
      <c r="J9" s="347"/>
      <c r="K9" s="347"/>
      <c r="L9" s="347"/>
      <c r="M9" s="347"/>
      <c r="O9" s="506"/>
      <c r="P9" s="506"/>
      <c r="Q9" s="506"/>
      <c r="R9" s="506"/>
      <c r="S9" s="500"/>
    </row>
    <row r="10" spans="2:19" s="166" customFormat="1" x14ac:dyDescent="0.2">
      <c r="B10" s="505" t="s">
        <v>36</v>
      </c>
      <c r="C10" s="505"/>
      <c r="D10" s="505"/>
      <c r="E10" s="505"/>
      <c r="F10" s="505"/>
      <c r="G10" s="505"/>
      <c r="O10" s="506"/>
      <c r="P10" s="506"/>
      <c r="Q10" s="506"/>
      <c r="R10" s="506"/>
      <c r="S10" s="500"/>
    </row>
    <row r="11" spans="2:19" s="166" customFormat="1" x14ac:dyDescent="0.2">
      <c r="B11" s="348"/>
      <c r="C11" s="348"/>
      <c r="D11" s="348"/>
      <c r="E11" s="348"/>
      <c r="F11" s="347"/>
      <c r="G11" s="347"/>
      <c r="H11" s="347"/>
      <c r="I11" s="347"/>
      <c r="J11" s="347"/>
      <c r="K11" s="347"/>
      <c r="L11" s="347"/>
      <c r="M11" s="347"/>
      <c r="O11" s="506"/>
      <c r="P11" s="506"/>
      <c r="Q11" s="506"/>
      <c r="R11" s="506"/>
      <c r="S11" s="500"/>
    </row>
    <row r="12" spans="2:19" s="166" customFormat="1" x14ac:dyDescent="0.2">
      <c r="B12" s="348"/>
      <c r="C12" s="348"/>
      <c r="D12" s="348"/>
      <c r="E12" s="348"/>
      <c r="F12" s="347"/>
      <c r="G12" s="347"/>
      <c r="H12" s="347"/>
      <c r="I12" s="347"/>
      <c r="J12" s="347"/>
      <c r="K12" s="347"/>
      <c r="L12" s="347"/>
      <c r="M12" s="347"/>
      <c r="O12" s="506"/>
      <c r="P12" s="506"/>
      <c r="Q12" s="506"/>
      <c r="R12" s="506"/>
      <c r="S12" s="500"/>
    </row>
    <row r="13" spans="2:19" s="166" customFormat="1" x14ac:dyDescent="0.2">
      <c r="B13" s="348"/>
      <c r="C13" s="348"/>
      <c r="D13" s="348"/>
      <c r="E13" s="348"/>
      <c r="F13" s="347"/>
      <c r="G13" s="347"/>
      <c r="H13" s="347"/>
      <c r="I13" s="347"/>
      <c r="J13" s="347"/>
      <c r="K13" s="347"/>
      <c r="L13" s="347"/>
      <c r="M13" s="347"/>
      <c r="O13" s="506"/>
      <c r="P13" s="506"/>
      <c r="Q13" s="506"/>
      <c r="R13" s="506"/>
      <c r="S13" s="500"/>
    </row>
    <row r="14" spans="2:19" s="166" customFormat="1" x14ac:dyDescent="0.2">
      <c r="B14" s="209"/>
      <c r="C14" s="343" t="s">
        <v>4824</v>
      </c>
      <c r="D14" s="343" t="s">
        <v>4825</v>
      </c>
      <c r="E14" s="343" t="s">
        <v>4826</v>
      </c>
      <c r="F14" s="343" t="s">
        <v>4827</v>
      </c>
      <c r="G14" s="347"/>
      <c r="H14" s="347"/>
      <c r="I14" s="347"/>
      <c r="J14" s="347"/>
      <c r="K14" s="347"/>
      <c r="L14" s="347"/>
      <c r="M14" s="347"/>
      <c r="O14" s="506"/>
      <c r="P14" s="506"/>
      <c r="Q14" s="506"/>
      <c r="R14" s="506"/>
      <c r="S14" s="500"/>
    </row>
    <row r="15" spans="2:19" s="166" customFormat="1" x14ac:dyDescent="0.2">
      <c r="B15" s="344" t="str">
        <f>B7&amp;" ("&amp;TEXT(C7,"#,####")&amp;")"</f>
        <v>28 February 2018 (112)</v>
      </c>
      <c r="C15" s="290">
        <f t="shared" ref="C15:F16" si="0">IFERROR(D7/$C7*100,0)</f>
        <v>4.4642857142857144</v>
      </c>
      <c r="D15" s="290">
        <f t="shared" si="0"/>
        <v>41.071428571428569</v>
      </c>
      <c r="E15" s="290">
        <f t="shared" si="0"/>
        <v>44.642857142857146</v>
      </c>
      <c r="F15" s="290">
        <f t="shared" si="0"/>
        <v>9.8214285714285712</v>
      </c>
      <c r="G15" s="347"/>
      <c r="H15" s="347"/>
      <c r="I15" s="347"/>
      <c r="J15" s="347"/>
      <c r="K15" s="347"/>
      <c r="L15" s="347"/>
      <c r="M15" s="347"/>
      <c r="O15" s="506"/>
      <c r="P15" s="506"/>
      <c r="Q15" s="506"/>
      <c r="R15" s="506"/>
      <c r="S15" s="500"/>
    </row>
    <row r="16" spans="2:19" s="166" customFormat="1" x14ac:dyDescent="0.2">
      <c r="B16" s="344" t="str">
        <f>B8&amp;" ("&amp;TEXT(C8,"#,####")&amp;")"</f>
        <v>31 August 2017 (106)</v>
      </c>
      <c r="C16" s="290">
        <f t="shared" si="0"/>
        <v>4.716981132075472</v>
      </c>
      <c r="D16" s="290">
        <f t="shared" si="0"/>
        <v>37.735849056603776</v>
      </c>
      <c r="E16" s="290">
        <f t="shared" si="0"/>
        <v>44.339622641509436</v>
      </c>
      <c r="F16" s="290">
        <f t="shared" si="0"/>
        <v>13.20754716981132</v>
      </c>
      <c r="G16" s="347"/>
      <c r="H16" s="347"/>
      <c r="I16" s="347"/>
      <c r="J16" s="347"/>
      <c r="K16" s="347"/>
      <c r="L16" s="347"/>
      <c r="M16" s="347"/>
      <c r="O16" s="506"/>
      <c r="P16" s="506"/>
      <c r="Q16" s="506"/>
      <c r="R16" s="506"/>
      <c r="S16" s="500"/>
    </row>
    <row r="17" spans="2:19" s="166" customFormat="1" x14ac:dyDescent="0.2">
      <c r="B17" s="344" t="str">
        <f>B9&amp;" ("&amp;TEXT(C9,"#,####")&amp;")"</f>
        <v>31 August 2016 (84)</v>
      </c>
      <c r="C17" s="290">
        <f t="shared" ref="C17" si="1">IFERROR(D9/$C9*100,0)</f>
        <v>4.7619047619047619</v>
      </c>
      <c r="D17" s="290">
        <f t="shared" ref="D17" si="2">IFERROR(E9/$C9*100,0)</f>
        <v>28.571428571428569</v>
      </c>
      <c r="E17" s="290">
        <f t="shared" ref="E17" si="3">IFERROR(F9/$C9*100,0)</f>
        <v>53.571428571428569</v>
      </c>
      <c r="F17" s="290">
        <f t="shared" ref="F17" si="4">IFERROR(G9/$C9*100,0)</f>
        <v>13.095238095238097</v>
      </c>
      <c r="G17" s="347"/>
      <c r="H17" s="347"/>
      <c r="I17" s="347"/>
      <c r="J17" s="347"/>
      <c r="K17" s="347"/>
      <c r="L17" s="347"/>
      <c r="M17" s="347"/>
      <c r="O17" s="506"/>
      <c r="P17" s="506"/>
      <c r="Q17" s="506"/>
      <c r="R17" s="506"/>
      <c r="S17" s="500"/>
    </row>
    <row r="18" spans="2:19" s="166" customFormat="1" x14ac:dyDescent="0.2">
      <c r="B18" s="348"/>
      <c r="C18" s="348"/>
      <c r="D18" s="348"/>
      <c r="E18" s="348"/>
      <c r="F18" s="347"/>
      <c r="G18" s="347"/>
      <c r="H18" s="347"/>
      <c r="I18" s="347"/>
      <c r="J18" s="347"/>
      <c r="K18" s="347"/>
      <c r="L18" s="347"/>
      <c r="M18" s="347"/>
      <c r="O18" s="506"/>
      <c r="P18" s="506"/>
      <c r="Q18" s="506"/>
      <c r="R18" s="506"/>
      <c r="S18" s="500"/>
    </row>
    <row r="19" spans="2:19" s="166" customFormat="1" x14ac:dyDescent="0.2">
      <c r="B19" s="348"/>
      <c r="C19" s="348"/>
      <c r="D19" s="348"/>
      <c r="E19" s="348"/>
      <c r="F19" s="347"/>
      <c r="G19" s="347"/>
      <c r="H19" s="347"/>
      <c r="I19" s="347"/>
      <c r="J19" s="347"/>
      <c r="K19" s="347"/>
      <c r="L19" s="347"/>
      <c r="M19" s="347"/>
      <c r="O19" s="506"/>
      <c r="P19" s="506"/>
      <c r="Q19" s="506"/>
      <c r="R19" s="506"/>
      <c r="S19" s="500"/>
    </row>
    <row r="20" spans="2:19" s="166" customFormat="1" x14ac:dyDescent="0.2">
      <c r="B20" s="348"/>
      <c r="C20" s="348"/>
      <c r="D20" s="348"/>
      <c r="E20" s="348"/>
      <c r="F20" s="347"/>
      <c r="G20" s="347"/>
      <c r="H20" s="347"/>
      <c r="I20" s="347"/>
      <c r="J20" s="347"/>
      <c r="K20" s="347"/>
      <c r="L20" s="347"/>
      <c r="M20" s="347"/>
      <c r="O20" s="506"/>
      <c r="P20" s="506"/>
      <c r="Q20" s="506"/>
      <c r="R20" s="506"/>
      <c r="S20" s="500"/>
    </row>
    <row r="21" spans="2:19" s="166" customFormat="1" x14ac:dyDescent="0.2">
      <c r="B21" s="348"/>
      <c r="C21" s="348"/>
      <c r="D21" s="348"/>
      <c r="E21" s="348"/>
      <c r="F21" s="347"/>
      <c r="G21" s="347"/>
      <c r="H21" s="347"/>
      <c r="I21" s="347"/>
      <c r="J21" s="347"/>
      <c r="K21" s="347"/>
      <c r="L21" s="347"/>
      <c r="M21" s="347"/>
      <c r="O21" s="506"/>
      <c r="P21" s="506"/>
      <c r="Q21" s="506"/>
      <c r="R21" s="506"/>
      <c r="S21" s="500"/>
    </row>
    <row r="22" spans="2:19" s="166" customFormat="1" x14ac:dyDescent="0.2">
      <c r="B22" s="348"/>
      <c r="C22" s="348"/>
      <c r="D22" s="348"/>
      <c r="E22" s="348"/>
      <c r="F22" s="347"/>
      <c r="G22" s="347"/>
      <c r="H22" s="347"/>
      <c r="I22" s="347"/>
      <c r="J22" s="347"/>
      <c r="K22" s="347"/>
      <c r="L22" s="347"/>
      <c r="M22" s="347"/>
      <c r="O22" s="506"/>
      <c r="P22" s="506"/>
      <c r="Q22" s="506"/>
      <c r="R22" s="506"/>
      <c r="S22" s="500"/>
    </row>
    <row r="23" spans="2:19" s="166" customFormat="1" x14ac:dyDescent="0.2">
      <c r="B23" s="348"/>
      <c r="C23" s="348"/>
      <c r="D23" s="348"/>
      <c r="E23" s="348"/>
      <c r="F23" s="347"/>
      <c r="G23" s="347"/>
      <c r="H23" s="347"/>
      <c r="I23" s="347"/>
      <c r="J23" s="347"/>
      <c r="K23" s="347"/>
      <c r="L23" s="347"/>
      <c r="M23" s="347"/>
      <c r="O23" s="506"/>
      <c r="P23" s="506"/>
      <c r="Q23" s="506"/>
      <c r="R23" s="506"/>
      <c r="S23" s="500"/>
    </row>
    <row r="24" spans="2:19" s="166" customFormat="1" x14ac:dyDescent="0.2">
      <c r="B24" s="348"/>
      <c r="C24" s="348"/>
      <c r="D24" s="348"/>
      <c r="E24" s="348"/>
      <c r="F24" s="347"/>
      <c r="G24" s="347"/>
      <c r="H24" s="347"/>
      <c r="I24" s="347"/>
      <c r="J24" s="347"/>
      <c r="K24" s="347"/>
      <c r="L24" s="347"/>
      <c r="M24" s="347"/>
      <c r="O24" s="506"/>
      <c r="P24" s="506"/>
      <c r="Q24" s="506"/>
      <c r="R24" s="506"/>
      <c r="S24" s="500"/>
    </row>
    <row r="25" spans="2:19" s="166" customFormat="1" x14ac:dyDescent="0.2">
      <c r="B25" s="348"/>
      <c r="C25" s="348"/>
      <c r="D25" s="348"/>
      <c r="E25" s="348"/>
      <c r="F25" s="347"/>
      <c r="G25" s="347"/>
      <c r="H25" s="347"/>
      <c r="I25" s="347"/>
      <c r="J25" s="347"/>
      <c r="K25" s="347"/>
      <c r="L25" s="347"/>
      <c r="M25" s="347"/>
      <c r="O25" s="506"/>
      <c r="P25" s="506"/>
      <c r="Q25" s="506"/>
      <c r="R25" s="506"/>
      <c r="S25" s="500"/>
    </row>
    <row r="26" spans="2:19" s="166" customFormat="1" x14ac:dyDescent="0.2">
      <c r="B26" s="348"/>
      <c r="C26" s="348"/>
      <c r="D26" s="348"/>
      <c r="E26" s="348"/>
      <c r="F26" s="347"/>
      <c r="G26" s="347"/>
      <c r="H26" s="347"/>
      <c r="I26" s="347"/>
      <c r="J26" s="347"/>
      <c r="K26" s="347"/>
      <c r="L26" s="347"/>
      <c r="M26" s="347"/>
      <c r="O26" s="506"/>
      <c r="P26" s="506"/>
      <c r="Q26" s="506"/>
      <c r="R26" s="506"/>
      <c r="S26" s="500"/>
    </row>
    <row r="27" spans="2:19" x14ac:dyDescent="0.2">
      <c r="B27" s="501"/>
      <c r="C27" s="501"/>
      <c r="D27" s="501"/>
      <c r="E27" s="501"/>
      <c r="F27" s="501"/>
      <c r="G27" s="501"/>
      <c r="H27" s="501"/>
      <c r="I27" s="501"/>
      <c r="M27" s="168"/>
      <c r="O27" s="506"/>
      <c r="P27" s="506"/>
      <c r="Q27" s="506"/>
      <c r="R27" s="506"/>
      <c r="S27" s="500"/>
    </row>
    <row r="28" spans="2:19" ht="31.9" customHeight="1" x14ac:dyDescent="0.2">
      <c r="B28" s="532" t="s">
        <v>5577</v>
      </c>
      <c r="C28" s="532"/>
      <c r="D28" s="532"/>
      <c r="E28" s="532"/>
      <c r="F28" s="532"/>
      <c r="G28" s="532"/>
      <c r="H28" s="532"/>
      <c r="I28" s="532"/>
      <c r="M28" s="168"/>
      <c r="O28" s="506"/>
      <c r="P28" s="506"/>
      <c r="Q28" s="506"/>
      <c r="R28" s="506"/>
      <c r="S28" s="500"/>
    </row>
    <row r="29" spans="2:19" x14ac:dyDescent="0.2">
      <c r="B29" s="501" t="s">
        <v>5592</v>
      </c>
      <c r="C29" s="501"/>
      <c r="D29" s="501"/>
      <c r="E29" s="501"/>
      <c r="F29" s="501"/>
      <c r="G29" s="501"/>
      <c r="H29" s="501"/>
      <c r="I29" s="501"/>
      <c r="J29" s="169"/>
      <c r="K29" s="170"/>
      <c r="O29" s="506"/>
      <c r="P29" s="506"/>
      <c r="Q29" s="506"/>
      <c r="R29" s="506"/>
      <c r="S29" s="500"/>
    </row>
    <row r="30" spans="2:19" x14ac:dyDescent="0.2">
      <c r="O30" s="506"/>
      <c r="P30" s="506"/>
      <c r="Q30" s="506"/>
      <c r="R30" s="506"/>
      <c r="S30" s="500"/>
    </row>
    <row r="31" spans="2:19" x14ac:dyDescent="0.2">
      <c r="C31" s="169"/>
      <c r="D31" s="169"/>
      <c r="E31" s="169"/>
      <c r="F31" s="169"/>
      <c r="G31" s="169"/>
      <c r="H31" s="169"/>
      <c r="I31" s="169"/>
      <c r="O31" s="506"/>
      <c r="P31" s="506"/>
      <c r="Q31" s="506"/>
      <c r="R31" s="506"/>
      <c r="S31" s="500"/>
    </row>
    <row r="32" spans="2:19" x14ac:dyDescent="0.2">
      <c r="B32" s="41"/>
      <c r="F32" s="171"/>
      <c r="G32" s="171"/>
      <c r="H32" s="171"/>
      <c r="I32" s="171"/>
      <c r="O32" s="506"/>
      <c r="P32" s="506"/>
      <c r="Q32" s="506"/>
      <c r="R32" s="506"/>
      <c r="S32" s="500"/>
    </row>
    <row r="33" spans="2:9" x14ac:dyDescent="0.2">
      <c r="B33" s="41"/>
      <c r="F33" s="171"/>
      <c r="G33" s="171"/>
      <c r="H33" s="171"/>
      <c r="I33" s="171"/>
    </row>
    <row r="34" spans="2:9" x14ac:dyDescent="0.2">
      <c r="F34" s="171"/>
      <c r="G34" s="171"/>
      <c r="H34" s="171"/>
      <c r="I34" s="171"/>
    </row>
    <row r="35" spans="2:9" x14ac:dyDescent="0.2">
      <c r="F35" s="171"/>
      <c r="G35" s="171"/>
      <c r="H35" s="171"/>
      <c r="I35" s="171"/>
    </row>
    <row r="36" spans="2:9" x14ac:dyDescent="0.2">
      <c r="F36" s="171"/>
      <c r="G36" s="171"/>
      <c r="H36" s="171"/>
      <c r="I36" s="171"/>
    </row>
    <row r="37" spans="2:9" x14ac:dyDescent="0.2">
      <c r="F37" s="81"/>
    </row>
  </sheetData>
  <sheetProtection sheet="1" objects="1" scenarios="1"/>
  <mergeCells count="10">
    <mergeCell ref="B2:J2"/>
    <mergeCell ref="J3:K3"/>
    <mergeCell ref="C5:C6"/>
    <mergeCell ref="D5:G5"/>
    <mergeCell ref="O5:R32"/>
    <mergeCell ref="S5:S32"/>
    <mergeCell ref="B10:G10"/>
    <mergeCell ref="B27:I27"/>
    <mergeCell ref="B28:I28"/>
    <mergeCell ref="B29:I29"/>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237"/>
  <sheetViews>
    <sheetView zoomScaleNormal="100" workbookViewId="0"/>
  </sheetViews>
  <sheetFormatPr defaultColWidth="8.85546875" defaultRowHeight="12.75" x14ac:dyDescent="0.2"/>
  <cols>
    <col min="1" max="1" width="17.42578125" style="403" customWidth="1"/>
    <col min="2" max="2" width="14.140625" style="403" bestFit="1" customWidth="1"/>
    <col min="3" max="3" width="14.5703125" style="403" bestFit="1" customWidth="1"/>
    <col min="4" max="4" width="16.28515625" style="403" bestFit="1" customWidth="1"/>
    <col min="5" max="5" width="58.5703125" style="403" bestFit="1" customWidth="1"/>
    <col min="6" max="6" width="30.7109375" style="403" bestFit="1" customWidth="1"/>
    <col min="7" max="7" width="53.28515625" style="403" bestFit="1" customWidth="1"/>
    <col min="8" max="8" width="23.7109375" style="403" bestFit="1" customWidth="1"/>
    <col min="9" max="9" width="23.28515625" style="403" bestFit="1" customWidth="1"/>
    <col min="10" max="10" width="32.85546875" style="403" bestFit="1" customWidth="1"/>
    <col min="11" max="11" width="16.42578125" style="403" bestFit="1" customWidth="1"/>
    <col min="12" max="12" width="88.140625" style="403" bestFit="1" customWidth="1"/>
    <col min="13" max="13" width="32.28515625" style="403" customWidth="1"/>
    <col min="14" max="14" width="28.28515625" style="403" bestFit="1" customWidth="1"/>
    <col min="15" max="15" width="44.7109375" style="403" bestFit="1" customWidth="1"/>
    <col min="16" max="16" width="19.28515625" style="404" bestFit="1" customWidth="1"/>
    <col min="17" max="17" width="19.140625" style="404" bestFit="1" customWidth="1"/>
    <col min="18" max="18" width="14.28515625" style="404" bestFit="1" customWidth="1"/>
    <col min="19" max="19" width="18.28515625" style="403" bestFit="1" customWidth="1"/>
    <col min="20" max="21" width="38.7109375" style="403" bestFit="1" customWidth="1"/>
    <col min="22" max="22" width="39.28515625" style="403" bestFit="1" customWidth="1"/>
    <col min="23" max="23" width="19.5703125" style="403" bestFit="1" customWidth="1"/>
    <col min="24" max="24" width="24" style="403" bestFit="1" customWidth="1"/>
    <col min="25" max="25" width="23.7109375" style="403" bestFit="1" customWidth="1"/>
    <col min="26" max="26" width="14.28515625" style="403" bestFit="1" customWidth="1"/>
    <col min="27" max="27" width="11.42578125" style="403" bestFit="1" customWidth="1"/>
    <col min="28" max="28" width="32.42578125" style="403" bestFit="1" customWidth="1"/>
    <col min="29" max="29" width="35.140625" style="403" bestFit="1" customWidth="1"/>
    <col min="30" max="30" width="21.5703125" style="403" bestFit="1" customWidth="1"/>
    <col min="31" max="31" width="23.85546875" style="403" bestFit="1" customWidth="1"/>
    <col min="32" max="32" width="26.28515625" style="404" bestFit="1" customWidth="1"/>
    <col min="33" max="33" width="25.7109375" style="403" bestFit="1" customWidth="1"/>
    <col min="34" max="34" width="31.7109375" style="403" bestFit="1" customWidth="1"/>
    <col min="35" max="16384" width="8.85546875" style="403"/>
  </cols>
  <sheetData>
    <row r="1" spans="1:34" customFormat="1" ht="15" x14ac:dyDescent="0.2">
      <c r="A1" s="173" t="s">
        <v>52</v>
      </c>
      <c r="P1" s="172"/>
      <c r="Q1" s="172"/>
      <c r="R1" s="172"/>
      <c r="AF1" s="172"/>
    </row>
    <row r="2" spans="1:34" customFormat="1" ht="15" x14ac:dyDescent="0.2">
      <c r="A2" s="174" t="str">
        <f>"for further education and skills providers inspected between "&amp;lookups!A1</f>
        <v>for further education and skills providers inspected between 1 September 2017 and 28 February 2018</v>
      </c>
      <c r="P2" s="172"/>
      <c r="Q2" s="172"/>
      <c r="R2" s="172"/>
      <c r="AF2" s="172"/>
    </row>
    <row r="3" spans="1:34" customFormat="1" x14ac:dyDescent="0.2">
      <c r="P3" s="172"/>
      <c r="Q3" s="172"/>
      <c r="R3" s="172"/>
      <c r="AF3" s="172"/>
    </row>
    <row r="4" spans="1:34" customFormat="1" ht="51" customHeight="1" x14ac:dyDescent="0.2">
      <c r="A4" s="420" t="s">
        <v>53</v>
      </c>
      <c r="B4" s="420" t="s">
        <v>54</v>
      </c>
      <c r="C4" s="420" t="s">
        <v>55</v>
      </c>
      <c r="D4" s="420" t="s">
        <v>56</v>
      </c>
      <c r="E4" s="420" t="s">
        <v>57</v>
      </c>
      <c r="F4" s="420" t="s">
        <v>58</v>
      </c>
      <c r="G4" s="420" t="s">
        <v>59</v>
      </c>
      <c r="H4" s="420" t="s">
        <v>60</v>
      </c>
      <c r="I4" s="420" t="s">
        <v>61</v>
      </c>
      <c r="J4" s="420" t="s">
        <v>62</v>
      </c>
      <c r="K4" s="420" t="s">
        <v>63</v>
      </c>
      <c r="L4" s="420" t="s">
        <v>64</v>
      </c>
      <c r="M4" s="420" t="s">
        <v>656</v>
      </c>
      <c r="N4" s="420" t="s">
        <v>655</v>
      </c>
      <c r="O4" s="420" t="s">
        <v>66</v>
      </c>
      <c r="P4" s="420" t="s">
        <v>67</v>
      </c>
      <c r="Q4" s="420" t="s">
        <v>68</v>
      </c>
      <c r="R4" s="420" t="s">
        <v>69</v>
      </c>
      <c r="S4" s="420" t="s">
        <v>70</v>
      </c>
      <c r="T4" s="420" t="s">
        <v>71</v>
      </c>
      <c r="U4" s="420" t="s">
        <v>72</v>
      </c>
      <c r="V4" s="420" t="s">
        <v>73</v>
      </c>
      <c r="W4" s="420" t="s">
        <v>74</v>
      </c>
      <c r="X4" s="420" t="s">
        <v>75</v>
      </c>
      <c r="Y4" s="420" t="s">
        <v>76</v>
      </c>
      <c r="Z4" s="420" t="s">
        <v>77</v>
      </c>
      <c r="AA4" s="420" t="s">
        <v>78</v>
      </c>
      <c r="AB4" s="420" t="s">
        <v>79</v>
      </c>
      <c r="AC4" s="420" t="s">
        <v>80</v>
      </c>
      <c r="AD4" s="420" t="s">
        <v>81</v>
      </c>
      <c r="AE4" s="420" t="s">
        <v>82</v>
      </c>
      <c r="AF4" s="420" t="s">
        <v>83</v>
      </c>
      <c r="AG4" s="420" t="s">
        <v>85</v>
      </c>
      <c r="AH4" s="420" t="s">
        <v>90</v>
      </c>
    </row>
    <row r="5" spans="1:34" x14ac:dyDescent="0.2">
      <c r="A5" s="434" t="str">
        <f t="shared" ref="A5:A68" si="0">IF(B5&lt;&gt;"",HYPERLINK(CONCATENATE("http://reports.ofsted.gov.uk/inspection-reports/find-inspection-report/provider/ELS/",B5),"Ofsted Webpage"),"")</f>
        <v>Ofsted Webpage</v>
      </c>
      <c r="B5" s="403">
        <v>51766</v>
      </c>
      <c r="C5" s="403">
        <v>110116</v>
      </c>
      <c r="D5" s="403">
        <v>10002327</v>
      </c>
      <c r="E5" s="403" t="s">
        <v>345</v>
      </c>
      <c r="F5" s="403" t="s">
        <v>170</v>
      </c>
      <c r="G5" s="403" t="s">
        <v>15</v>
      </c>
      <c r="H5" s="403" t="s">
        <v>178</v>
      </c>
      <c r="I5" s="403" t="s">
        <v>107</v>
      </c>
      <c r="J5" s="403" t="s">
        <v>107</v>
      </c>
      <c r="K5" s="403">
        <v>10041138</v>
      </c>
      <c r="L5" s="403" t="s">
        <v>275</v>
      </c>
      <c r="M5" s="403" t="s">
        <v>31</v>
      </c>
      <c r="N5" s="403" t="s">
        <v>109</v>
      </c>
      <c r="O5" s="403" t="s">
        <v>99</v>
      </c>
      <c r="P5" s="404">
        <v>43151</v>
      </c>
      <c r="Q5" s="404">
        <v>43154</v>
      </c>
      <c r="R5" s="404">
        <v>43188</v>
      </c>
      <c r="S5" s="403">
        <v>2</v>
      </c>
      <c r="T5" s="403">
        <v>2</v>
      </c>
      <c r="U5" s="403">
        <v>2</v>
      </c>
      <c r="V5" s="403">
        <v>2</v>
      </c>
      <c r="W5" s="403">
        <v>2</v>
      </c>
      <c r="X5" s="403" t="s">
        <v>99</v>
      </c>
      <c r="Y5" s="403">
        <v>2</v>
      </c>
      <c r="Z5" s="403">
        <v>2</v>
      </c>
      <c r="AA5" s="403" t="s">
        <v>99</v>
      </c>
      <c r="AB5" s="403" t="s">
        <v>99</v>
      </c>
      <c r="AC5" s="403" t="s">
        <v>99</v>
      </c>
      <c r="AD5" s="403" t="s">
        <v>100</v>
      </c>
      <c r="AE5" s="403">
        <v>10020145</v>
      </c>
      <c r="AF5" s="404">
        <v>42713</v>
      </c>
      <c r="AG5" s="403">
        <v>4</v>
      </c>
      <c r="AH5" s="403" t="s">
        <v>127</v>
      </c>
    </row>
    <row r="6" spans="1:34" x14ac:dyDescent="0.2">
      <c r="A6" s="434" t="str">
        <f t="shared" si="0"/>
        <v>Ofsted Webpage</v>
      </c>
      <c r="B6" s="403">
        <v>130677</v>
      </c>
      <c r="C6" s="403">
        <v>108461</v>
      </c>
      <c r="D6" s="403">
        <v>10002297</v>
      </c>
      <c r="E6" s="403" t="s">
        <v>177</v>
      </c>
      <c r="F6" s="403" t="s">
        <v>113</v>
      </c>
      <c r="G6" s="403" t="s">
        <v>12</v>
      </c>
      <c r="H6" s="403" t="s">
        <v>178</v>
      </c>
      <c r="I6" s="403" t="s">
        <v>107</v>
      </c>
      <c r="J6" s="403" t="s">
        <v>107</v>
      </c>
      <c r="K6" s="403">
        <v>10041137</v>
      </c>
      <c r="L6" s="403" t="s">
        <v>232</v>
      </c>
      <c r="M6" s="403" t="s">
        <v>31</v>
      </c>
      <c r="N6" s="403" t="s">
        <v>109</v>
      </c>
      <c r="O6" s="403" t="s">
        <v>99</v>
      </c>
      <c r="P6" s="404">
        <v>43151</v>
      </c>
      <c r="Q6" s="404">
        <v>43154</v>
      </c>
      <c r="R6" s="404">
        <v>43188</v>
      </c>
      <c r="S6" s="403">
        <v>3</v>
      </c>
      <c r="T6" s="403">
        <v>3</v>
      </c>
      <c r="U6" s="403">
        <v>3</v>
      </c>
      <c r="V6" s="403">
        <v>3</v>
      </c>
      <c r="W6" s="403">
        <v>3</v>
      </c>
      <c r="X6" s="403">
        <v>3</v>
      </c>
      <c r="Y6" s="403">
        <v>3</v>
      </c>
      <c r="Z6" s="403">
        <v>4</v>
      </c>
      <c r="AA6" s="403" t="s">
        <v>99</v>
      </c>
      <c r="AB6" s="403">
        <v>3</v>
      </c>
      <c r="AC6" s="403" t="s">
        <v>99</v>
      </c>
      <c r="AD6" s="403" t="s">
        <v>100</v>
      </c>
      <c r="AE6" s="403">
        <v>10004740</v>
      </c>
      <c r="AF6" s="404">
        <v>42692</v>
      </c>
      <c r="AG6" s="403">
        <v>4</v>
      </c>
      <c r="AH6" s="403" t="s">
        <v>127</v>
      </c>
    </row>
    <row r="7" spans="1:34" x14ac:dyDescent="0.2">
      <c r="A7" s="434" t="str">
        <f t="shared" si="0"/>
        <v>Ofsted Webpage</v>
      </c>
      <c r="B7" s="403">
        <v>1237137</v>
      </c>
      <c r="C7" s="403">
        <v>129023</v>
      </c>
      <c r="D7" s="403">
        <v>10028909</v>
      </c>
      <c r="E7" s="403" t="s">
        <v>4764</v>
      </c>
      <c r="F7" s="403" t="s">
        <v>92</v>
      </c>
      <c r="G7" s="403" t="s">
        <v>14</v>
      </c>
      <c r="H7" s="403" t="s">
        <v>481</v>
      </c>
      <c r="I7" s="403" t="s">
        <v>122</v>
      </c>
      <c r="J7" s="403" t="s">
        <v>122</v>
      </c>
      <c r="K7" s="403">
        <v>10041181</v>
      </c>
      <c r="L7" s="403" t="s">
        <v>130</v>
      </c>
      <c r="M7" s="403" t="s">
        <v>29</v>
      </c>
      <c r="N7" s="403" t="s">
        <v>109</v>
      </c>
      <c r="O7" s="403" t="s">
        <v>99</v>
      </c>
      <c r="P7" s="404">
        <v>43144</v>
      </c>
      <c r="Q7" s="404">
        <v>43147</v>
      </c>
      <c r="R7" s="404">
        <v>43188</v>
      </c>
      <c r="S7" s="403">
        <v>2</v>
      </c>
      <c r="T7" s="403">
        <v>2</v>
      </c>
      <c r="U7" s="403">
        <v>2</v>
      </c>
      <c r="V7" s="403">
        <v>2</v>
      </c>
      <c r="W7" s="403">
        <v>2</v>
      </c>
      <c r="X7" s="403" t="s">
        <v>99</v>
      </c>
      <c r="Y7" s="403">
        <v>2</v>
      </c>
      <c r="Z7" s="403" t="s">
        <v>99</v>
      </c>
      <c r="AA7" s="403" t="s">
        <v>99</v>
      </c>
      <c r="AB7" s="403" t="s">
        <v>99</v>
      </c>
      <c r="AC7" s="403" t="s">
        <v>99</v>
      </c>
      <c r="AD7" s="403" t="s">
        <v>100</v>
      </c>
      <c r="AE7" s="403" t="s">
        <v>210</v>
      </c>
      <c r="AF7" s="404" t="s">
        <v>210</v>
      </c>
      <c r="AG7" s="403" t="s">
        <v>210</v>
      </c>
      <c r="AH7" s="403" t="s">
        <v>103</v>
      </c>
    </row>
    <row r="8" spans="1:34" x14ac:dyDescent="0.2">
      <c r="A8" s="434" t="str">
        <f t="shared" si="0"/>
        <v>Ofsted Webpage</v>
      </c>
      <c r="B8" s="403">
        <v>55149</v>
      </c>
      <c r="C8" s="403">
        <v>105044</v>
      </c>
      <c r="D8" s="403">
        <v>10007123</v>
      </c>
      <c r="E8" s="403" t="s">
        <v>3547</v>
      </c>
      <c r="F8" s="403" t="s">
        <v>92</v>
      </c>
      <c r="G8" s="403" t="s">
        <v>14</v>
      </c>
      <c r="H8" s="403" t="s">
        <v>785</v>
      </c>
      <c r="I8" s="403" t="s">
        <v>107</v>
      </c>
      <c r="J8" s="403" t="s">
        <v>107</v>
      </c>
      <c r="K8" s="403">
        <v>10043202</v>
      </c>
      <c r="L8" s="403" t="s">
        <v>145</v>
      </c>
      <c r="M8" s="403" t="s">
        <v>29</v>
      </c>
      <c r="N8" s="403" t="s">
        <v>5556</v>
      </c>
      <c r="O8" s="403" t="s">
        <v>99</v>
      </c>
      <c r="P8" s="404">
        <v>43025</v>
      </c>
      <c r="Q8" s="404">
        <v>43028</v>
      </c>
      <c r="R8" s="404">
        <v>43187</v>
      </c>
      <c r="S8" s="403">
        <v>4</v>
      </c>
      <c r="T8" s="403">
        <v>4</v>
      </c>
      <c r="U8" s="403">
        <v>3</v>
      </c>
      <c r="V8" s="403">
        <v>4</v>
      </c>
      <c r="W8" s="403">
        <v>3</v>
      </c>
      <c r="X8" s="403" t="s">
        <v>99</v>
      </c>
      <c r="Y8" s="403" t="s">
        <v>99</v>
      </c>
      <c r="Z8" s="403">
        <v>3</v>
      </c>
      <c r="AA8" s="403" t="s">
        <v>99</v>
      </c>
      <c r="AB8" s="403" t="s">
        <v>99</v>
      </c>
      <c r="AC8" s="403" t="s">
        <v>99</v>
      </c>
      <c r="AD8" s="403" t="s">
        <v>98</v>
      </c>
      <c r="AE8" s="403">
        <v>10022606</v>
      </c>
      <c r="AF8" s="404">
        <v>42832</v>
      </c>
      <c r="AG8" s="403">
        <v>4</v>
      </c>
      <c r="AH8" s="403" t="s">
        <v>111</v>
      </c>
    </row>
    <row r="9" spans="1:34" x14ac:dyDescent="0.2">
      <c r="A9" s="434" t="str">
        <f t="shared" si="0"/>
        <v>Ofsted Webpage</v>
      </c>
      <c r="B9" s="403">
        <v>55141</v>
      </c>
      <c r="C9" s="403">
        <v>112390</v>
      </c>
      <c r="D9" s="403">
        <v>10003816</v>
      </c>
      <c r="E9" s="403" t="s">
        <v>3544</v>
      </c>
      <c r="F9" s="403" t="s">
        <v>92</v>
      </c>
      <c r="G9" s="403" t="s">
        <v>14</v>
      </c>
      <c r="H9" s="403" t="s">
        <v>198</v>
      </c>
      <c r="I9" s="403" t="s">
        <v>199</v>
      </c>
      <c r="J9" s="403" t="s">
        <v>95</v>
      </c>
      <c r="K9" s="403">
        <v>10044174</v>
      </c>
      <c r="L9" s="403" t="s">
        <v>4899</v>
      </c>
      <c r="M9" s="403" t="s">
        <v>40</v>
      </c>
      <c r="N9" s="403" t="s">
        <v>180</v>
      </c>
      <c r="O9" s="403" t="s">
        <v>99</v>
      </c>
      <c r="P9" s="404">
        <v>43158</v>
      </c>
      <c r="Q9" s="404">
        <v>43159</v>
      </c>
      <c r="R9" s="404">
        <v>43186</v>
      </c>
      <c r="S9" s="403" t="s">
        <v>99</v>
      </c>
      <c r="T9" s="403" t="s">
        <v>99</v>
      </c>
      <c r="U9" s="403" t="s">
        <v>99</v>
      </c>
      <c r="V9" s="403" t="s">
        <v>99</v>
      </c>
      <c r="W9" s="403" t="s">
        <v>99</v>
      </c>
      <c r="X9" s="403" t="s">
        <v>99</v>
      </c>
      <c r="Y9" s="403" t="s">
        <v>99</v>
      </c>
      <c r="Z9" s="403" t="s">
        <v>99</v>
      </c>
      <c r="AA9" s="403" t="s">
        <v>99</v>
      </c>
      <c r="AB9" s="403" t="s">
        <v>99</v>
      </c>
      <c r="AC9" s="403" t="s">
        <v>99</v>
      </c>
      <c r="AD9" s="403" t="s">
        <v>99</v>
      </c>
      <c r="AE9" s="403">
        <v>10020167</v>
      </c>
      <c r="AF9" s="404">
        <v>42817</v>
      </c>
      <c r="AG9" s="403">
        <v>4</v>
      </c>
      <c r="AH9" s="403" t="s">
        <v>103</v>
      </c>
    </row>
    <row r="10" spans="1:34" x14ac:dyDescent="0.2">
      <c r="A10" s="434" t="str">
        <f t="shared" si="0"/>
        <v>Ofsted Webpage</v>
      </c>
      <c r="B10" s="403">
        <v>130638</v>
      </c>
      <c r="C10" s="403">
        <v>105367</v>
      </c>
      <c r="D10" s="403">
        <v>10001378</v>
      </c>
      <c r="E10" s="403" t="s">
        <v>2947</v>
      </c>
      <c r="F10" s="403" t="s">
        <v>113</v>
      </c>
      <c r="G10" s="403" t="s">
        <v>12</v>
      </c>
      <c r="H10" s="403" t="s">
        <v>731</v>
      </c>
      <c r="I10" s="403" t="s">
        <v>161</v>
      </c>
      <c r="J10" s="403" t="s">
        <v>161</v>
      </c>
      <c r="K10" s="403">
        <v>10030780</v>
      </c>
      <c r="L10" s="403" t="s">
        <v>115</v>
      </c>
      <c r="M10" s="403" t="s">
        <v>29</v>
      </c>
      <c r="N10" s="403" t="s">
        <v>109</v>
      </c>
      <c r="O10" s="403" t="s">
        <v>99</v>
      </c>
      <c r="P10" s="404">
        <v>43144</v>
      </c>
      <c r="Q10" s="404">
        <v>43147</v>
      </c>
      <c r="R10" s="404">
        <v>43185</v>
      </c>
      <c r="S10" s="403">
        <v>3</v>
      </c>
      <c r="T10" s="403">
        <v>3</v>
      </c>
      <c r="U10" s="403">
        <v>3</v>
      </c>
      <c r="V10" s="403">
        <v>2</v>
      </c>
      <c r="W10" s="403">
        <v>3</v>
      </c>
      <c r="X10" s="403">
        <v>3</v>
      </c>
      <c r="Y10" s="403">
        <v>2</v>
      </c>
      <c r="Z10" s="403">
        <v>2</v>
      </c>
      <c r="AA10" s="403" t="s">
        <v>99</v>
      </c>
      <c r="AB10" s="403">
        <v>2</v>
      </c>
      <c r="AC10" s="403" t="s">
        <v>99</v>
      </c>
      <c r="AD10" s="403" t="s">
        <v>100</v>
      </c>
      <c r="AE10" s="403" t="s">
        <v>2948</v>
      </c>
      <c r="AF10" s="404">
        <v>41558</v>
      </c>
      <c r="AG10" s="403">
        <v>2</v>
      </c>
      <c r="AH10" s="403" t="s">
        <v>148</v>
      </c>
    </row>
    <row r="11" spans="1:34" x14ac:dyDescent="0.2">
      <c r="A11" s="434" t="str">
        <f t="shared" si="0"/>
        <v>Ofsted Webpage</v>
      </c>
      <c r="B11" s="403">
        <v>130667</v>
      </c>
      <c r="C11" s="403">
        <v>107525</v>
      </c>
      <c r="D11" s="403">
        <v>10005124</v>
      </c>
      <c r="E11" s="403" t="s">
        <v>1409</v>
      </c>
      <c r="F11" s="403" t="s">
        <v>293</v>
      </c>
      <c r="G11" s="403" t="s">
        <v>12</v>
      </c>
      <c r="H11" s="403" t="s">
        <v>1410</v>
      </c>
      <c r="I11" s="403" t="s">
        <v>190</v>
      </c>
      <c r="J11" s="403" t="s">
        <v>190</v>
      </c>
      <c r="K11" s="403">
        <v>10041146</v>
      </c>
      <c r="L11" s="403" t="s">
        <v>155</v>
      </c>
      <c r="M11" s="403" t="s">
        <v>29</v>
      </c>
      <c r="N11" s="403" t="s">
        <v>109</v>
      </c>
      <c r="O11" s="403" t="s">
        <v>99</v>
      </c>
      <c r="P11" s="404">
        <v>43151</v>
      </c>
      <c r="Q11" s="404">
        <v>43154</v>
      </c>
      <c r="R11" s="404">
        <v>43185</v>
      </c>
      <c r="S11" s="403">
        <v>2</v>
      </c>
      <c r="T11" s="403">
        <v>2</v>
      </c>
      <c r="U11" s="403">
        <v>2</v>
      </c>
      <c r="V11" s="403">
        <v>2</v>
      </c>
      <c r="W11" s="403">
        <v>2</v>
      </c>
      <c r="X11" s="403">
        <v>2</v>
      </c>
      <c r="Y11" s="403">
        <v>2</v>
      </c>
      <c r="Z11" s="403">
        <v>2</v>
      </c>
      <c r="AA11" s="403" t="s">
        <v>99</v>
      </c>
      <c r="AB11" s="403">
        <v>3</v>
      </c>
      <c r="AC11" s="403" t="s">
        <v>99</v>
      </c>
      <c r="AD11" s="403" t="s">
        <v>100</v>
      </c>
      <c r="AE11" s="403">
        <v>10011433</v>
      </c>
      <c r="AF11" s="404">
        <v>42503</v>
      </c>
      <c r="AG11" s="403">
        <v>3</v>
      </c>
      <c r="AH11" s="403" t="s">
        <v>127</v>
      </c>
    </row>
    <row r="12" spans="1:34" x14ac:dyDescent="0.2">
      <c r="A12" s="434" t="str">
        <f t="shared" si="0"/>
        <v>Ofsted Webpage</v>
      </c>
      <c r="B12" s="403">
        <v>51349</v>
      </c>
      <c r="C12" s="403">
        <v>108108</v>
      </c>
      <c r="D12" s="403">
        <v>10001695</v>
      </c>
      <c r="E12" s="403" t="s">
        <v>1641</v>
      </c>
      <c r="F12" s="403" t="s">
        <v>170</v>
      </c>
      <c r="G12" s="403" t="s">
        <v>15</v>
      </c>
      <c r="H12" s="403" t="s">
        <v>870</v>
      </c>
      <c r="I12" s="403" t="s">
        <v>166</v>
      </c>
      <c r="J12" s="403" t="s">
        <v>166</v>
      </c>
      <c r="K12" s="403">
        <v>10043882</v>
      </c>
      <c r="L12" s="403" t="s">
        <v>173</v>
      </c>
      <c r="M12" s="403" t="s">
        <v>42</v>
      </c>
      <c r="N12" s="403" t="s">
        <v>97</v>
      </c>
      <c r="O12" s="403" t="s">
        <v>98</v>
      </c>
      <c r="P12" s="404">
        <v>43151</v>
      </c>
      <c r="Q12" s="404">
        <v>43152</v>
      </c>
      <c r="R12" s="404">
        <v>43182</v>
      </c>
      <c r="S12" s="403">
        <v>9</v>
      </c>
      <c r="T12" s="403" t="s">
        <v>99</v>
      </c>
      <c r="U12" s="403" t="s">
        <v>99</v>
      </c>
      <c r="V12" s="403" t="s">
        <v>99</v>
      </c>
      <c r="W12" s="403" t="s">
        <v>99</v>
      </c>
      <c r="X12" s="403" t="s">
        <v>99</v>
      </c>
      <c r="Y12" s="403" t="s">
        <v>99</v>
      </c>
      <c r="Z12" s="403" t="s">
        <v>99</v>
      </c>
      <c r="AA12" s="403" t="s">
        <v>99</v>
      </c>
      <c r="AB12" s="403" t="s">
        <v>99</v>
      </c>
      <c r="AC12" s="403" t="s">
        <v>99</v>
      </c>
      <c r="AD12" s="403" t="s">
        <v>100</v>
      </c>
      <c r="AE12" s="403" t="s">
        <v>1642</v>
      </c>
      <c r="AF12" s="404">
        <v>41964</v>
      </c>
      <c r="AG12" s="403">
        <v>2</v>
      </c>
      <c r="AH12" s="403" t="s">
        <v>103</v>
      </c>
    </row>
    <row r="13" spans="1:34" x14ac:dyDescent="0.2">
      <c r="A13" s="434" t="str">
        <f t="shared" si="0"/>
        <v>Ofsted Webpage</v>
      </c>
      <c r="B13" s="403">
        <v>52847</v>
      </c>
      <c r="C13" s="403">
        <v>106311</v>
      </c>
      <c r="D13" s="403">
        <v>10003593</v>
      </c>
      <c r="E13" s="403" t="s">
        <v>937</v>
      </c>
      <c r="F13" s="403" t="s">
        <v>92</v>
      </c>
      <c r="G13" s="403" t="s">
        <v>14</v>
      </c>
      <c r="H13" s="403" t="s">
        <v>514</v>
      </c>
      <c r="I13" s="403" t="s">
        <v>190</v>
      </c>
      <c r="J13" s="403" t="s">
        <v>190</v>
      </c>
      <c r="K13" s="403">
        <v>10041165</v>
      </c>
      <c r="L13" s="403" t="s">
        <v>141</v>
      </c>
      <c r="M13" s="403" t="s">
        <v>29</v>
      </c>
      <c r="N13" s="403" t="s">
        <v>109</v>
      </c>
      <c r="O13" s="403" t="s">
        <v>99</v>
      </c>
      <c r="P13" s="404">
        <v>43151</v>
      </c>
      <c r="Q13" s="404">
        <v>43154</v>
      </c>
      <c r="R13" s="404">
        <v>43182</v>
      </c>
      <c r="S13" s="403">
        <v>2</v>
      </c>
      <c r="T13" s="403">
        <v>2</v>
      </c>
      <c r="U13" s="403">
        <v>2</v>
      </c>
      <c r="V13" s="403">
        <v>2</v>
      </c>
      <c r="W13" s="403">
        <v>2</v>
      </c>
      <c r="X13" s="403">
        <v>2</v>
      </c>
      <c r="Y13" s="403" t="s">
        <v>99</v>
      </c>
      <c r="Z13" s="403">
        <v>2</v>
      </c>
      <c r="AA13" s="403">
        <v>2</v>
      </c>
      <c r="AB13" s="403" t="s">
        <v>99</v>
      </c>
      <c r="AC13" s="403" t="s">
        <v>99</v>
      </c>
      <c r="AD13" s="403" t="s">
        <v>100</v>
      </c>
      <c r="AE13" s="403">
        <v>10011489</v>
      </c>
      <c r="AF13" s="404">
        <v>42468</v>
      </c>
      <c r="AG13" s="403">
        <v>3</v>
      </c>
      <c r="AH13" s="403" t="s">
        <v>127</v>
      </c>
    </row>
    <row r="14" spans="1:34" x14ac:dyDescent="0.2">
      <c r="A14" s="434" t="str">
        <f t="shared" si="0"/>
        <v>Ofsted Webpage</v>
      </c>
      <c r="B14" s="403">
        <v>59179</v>
      </c>
      <c r="C14" s="403">
        <v>121797</v>
      </c>
      <c r="D14" s="403">
        <v>10022503</v>
      </c>
      <c r="E14" s="403" t="s">
        <v>4951</v>
      </c>
      <c r="F14" s="403" t="s">
        <v>92</v>
      </c>
      <c r="G14" s="403" t="s">
        <v>14</v>
      </c>
      <c r="H14" s="403" t="s">
        <v>425</v>
      </c>
      <c r="I14" s="403" t="s">
        <v>172</v>
      </c>
      <c r="J14" s="403" t="s">
        <v>172</v>
      </c>
      <c r="K14" s="403">
        <v>10041099</v>
      </c>
      <c r="L14" s="403" t="s">
        <v>96</v>
      </c>
      <c r="M14" s="403" t="s">
        <v>42</v>
      </c>
      <c r="N14" s="403" t="s">
        <v>97</v>
      </c>
      <c r="O14" s="403" t="s">
        <v>98</v>
      </c>
      <c r="P14" s="404">
        <v>43144</v>
      </c>
      <c r="Q14" s="404">
        <v>43145</v>
      </c>
      <c r="R14" s="404">
        <v>43182</v>
      </c>
      <c r="S14" s="403">
        <v>9</v>
      </c>
      <c r="T14" s="403" t="s">
        <v>99</v>
      </c>
      <c r="U14" s="403" t="s">
        <v>99</v>
      </c>
      <c r="V14" s="403" t="s">
        <v>99</v>
      </c>
      <c r="W14" s="403" t="s">
        <v>99</v>
      </c>
      <c r="X14" s="403" t="s">
        <v>99</v>
      </c>
      <c r="Y14" s="403" t="s">
        <v>99</v>
      </c>
      <c r="Z14" s="403" t="s">
        <v>99</v>
      </c>
      <c r="AA14" s="403" t="s">
        <v>99</v>
      </c>
      <c r="AB14" s="403" t="s">
        <v>99</v>
      </c>
      <c r="AC14" s="403" t="s">
        <v>99</v>
      </c>
      <c r="AD14" s="403" t="s">
        <v>100</v>
      </c>
      <c r="AE14" s="403" t="s">
        <v>2005</v>
      </c>
      <c r="AF14" s="404">
        <v>42160</v>
      </c>
      <c r="AG14" s="403">
        <v>2</v>
      </c>
      <c r="AH14" s="403" t="s">
        <v>103</v>
      </c>
    </row>
    <row r="15" spans="1:34" x14ac:dyDescent="0.2">
      <c r="A15" s="434" t="str">
        <f t="shared" si="0"/>
        <v>Ofsted Webpage</v>
      </c>
      <c r="B15" s="403">
        <v>142909</v>
      </c>
      <c r="C15" s="403">
        <v>132210</v>
      </c>
      <c r="D15" s="403">
        <v>10032448</v>
      </c>
      <c r="E15" s="403" t="s">
        <v>4720</v>
      </c>
      <c r="F15" s="403" t="s">
        <v>134</v>
      </c>
      <c r="G15" s="403" t="s">
        <v>13</v>
      </c>
      <c r="H15" s="403" t="s">
        <v>4568</v>
      </c>
      <c r="I15" s="403" t="s">
        <v>166</v>
      </c>
      <c r="J15" s="403" t="s">
        <v>166</v>
      </c>
      <c r="K15" s="403">
        <v>10043900</v>
      </c>
      <c r="L15" s="403" t="s">
        <v>136</v>
      </c>
      <c r="M15" s="403" t="s">
        <v>29</v>
      </c>
      <c r="N15" s="403" t="s">
        <v>109</v>
      </c>
      <c r="O15" s="403" t="s">
        <v>99</v>
      </c>
      <c r="P15" s="404">
        <v>43157</v>
      </c>
      <c r="Q15" s="404">
        <v>43159</v>
      </c>
      <c r="R15" s="404">
        <v>43182</v>
      </c>
      <c r="S15" s="403">
        <v>2</v>
      </c>
      <c r="T15" s="403">
        <v>2</v>
      </c>
      <c r="U15" s="403">
        <v>2</v>
      </c>
      <c r="V15" s="403">
        <v>2</v>
      </c>
      <c r="W15" s="403">
        <v>2</v>
      </c>
      <c r="X15" s="403" t="s">
        <v>99</v>
      </c>
      <c r="Y15" s="403" t="s">
        <v>99</v>
      </c>
      <c r="Z15" s="403" t="s">
        <v>99</v>
      </c>
      <c r="AA15" s="403" t="s">
        <v>99</v>
      </c>
      <c r="AB15" s="403">
        <v>2</v>
      </c>
      <c r="AC15" s="403" t="s">
        <v>99</v>
      </c>
      <c r="AD15" s="403" t="s">
        <v>100</v>
      </c>
      <c r="AE15" s="403" t="s">
        <v>210</v>
      </c>
      <c r="AF15" s="404" t="s">
        <v>210</v>
      </c>
      <c r="AG15" s="403" t="s">
        <v>210</v>
      </c>
      <c r="AH15" s="403" t="s">
        <v>103</v>
      </c>
    </row>
    <row r="16" spans="1:34" x14ac:dyDescent="0.2">
      <c r="A16" s="434" t="str">
        <f t="shared" si="0"/>
        <v>Ofsted Webpage</v>
      </c>
      <c r="B16" s="403">
        <v>52994</v>
      </c>
      <c r="C16" s="403">
        <v>112414</v>
      </c>
      <c r="D16" s="403">
        <v>10003866</v>
      </c>
      <c r="E16" s="403" t="s">
        <v>2445</v>
      </c>
      <c r="F16" s="403" t="s">
        <v>170</v>
      </c>
      <c r="G16" s="403" t="s">
        <v>15</v>
      </c>
      <c r="H16" s="403" t="s">
        <v>297</v>
      </c>
      <c r="I16" s="403" t="s">
        <v>161</v>
      </c>
      <c r="J16" s="403" t="s">
        <v>161</v>
      </c>
      <c r="K16" s="403">
        <v>10041125</v>
      </c>
      <c r="L16" s="403" t="s">
        <v>173</v>
      </c>
      <c r="M16" s="403" t="s">
        <v>42</v>
      </c>
      <c r="N16" s="403" t="s">
        <v>97</v>
      </c>
      <c r="O16" s="403" t="s">
        <v>98</v>
      </c>
      <c r="P16" s="404">
        <v>43151</v>
      </c>
      <c r="Q16" s="404">
        <v>43152</v>
      </c>
      <c r="R16" s="404">
        <v>43181</v>
      </c>
      <c r="S16" s="403">
        <v>9</v>
      </c>
      <c r="T16" s="403" t="s">
        <v>99</v>
      </c>
      <c r="U16" s="403" t="s">
        <v>99</v>
      </c>
      <c r="V16" s="403" t="s">
        <v>99</v>
      </c>
      <c r="W16" s="403" t="s">
        <v>99</v>
      </c>
      <c r="X16" s="403" t="s">
        <v>99</v>
      </c>
      <c r="Y16" s="403" t="s">
        <v>99</v>
      </c>
      <c r="Z16" s="403" t="s">
        <v>99</v>
      </c>
      <c r="AA16" s="403" t="s">
        <v>99</v>
      </c>
      <c r="AB16" s="403" t="s">
        <v>99</v>
      </c>
      <c r="AC16" s="403" t="s">
        <v>99</v>
      </c>
      <c r="AD16" s="403" t="s">
        <v>100</v>
      </c>
      <c r="AE16" s="403" t="s">
        <v>2446</v>
      </c>
      <c r="AF16" s="404">
        <v>41607</v>
      </c>
      <c r="AG16" s="403">
        <v>2</v>
      </c>
      <c r="AH16" s="403" t="s">
        <v>103</v>
      </c>
    </row>
    <row r="17" spans="1:34" x14ac:dyDescent="0.2">
      <c r="A17" s="434" t="str">
        <f t="shared" si="0"/>
        <v>Ofsted Webpage</v>
      </c>
      <c r="B17" s="403">
        <v>58054</v>
      </c>
      <c r="C17" s="403">
        <v>117077</v>
      </c>
      <c r="D17" s="403">
        <v>10005113</v>
      </c>
      <c r="E17" s="403" t="s">
        <v>1154</v>
      </c>
      <c r="F17" s="403" t="s">
        <v>278</v>
      </c>
      <c r="G17" s="403" t="s">
        <v>15</v>
      </c>
      <c r="H17" s="403" t="s">
        <v>416</v>
      </c>
      <c r="I17" s="403" t="s">
        <v>190</v>
      </c>
      <c r="J17" s="403" t="s">
        <v>190</v>
      </c>
      <c r="K17" s="403">
        <v>10041171</v>
      </c>
      <c r="L17" s="403" t="s">
        <v>317</v>
      </c>
      <c r="M17" s="403" t="s">
        <v>29</v>
      </c>
      <c r="N17" s="403" t="s">
        <v>109</v>
      </c>
      <c r="O17" s="403" t="s">
        <v>99</v>
      </c>
      <c r="P17" s="404">
        <v>43152</v>
      </c>
      <c r="Q17" s="404">
        <v>43154</v>
      </c>
      <c r="R17" s="404">
        <v>43181</v>
      </c>
      <c r="S17" s="403">
        <v>2</v>
      </c>
      <c r="T17" s="403">
        <v>2</v>
      </c>
      <c r="U17" s="403">
        <v>2</v>
      </c>
      <c r="V17" s="403">
        <v>2</v>
      </c>
      <c r="W17" s="403">
        <v>2</v>
      </c>
      <c r="X17" s="403">
        <v>2</v>
      </c>
      <c r="Y17" s="403" t="s">
        <v>99</v>
      </c>
      <c r="Z17" s="403" t="s">
        <v>99</v>
      </c>
      <c r="AA17" s="403" t="s">
        <v>99</v>
      </c>
      <c r="AB17" s="403" t="s">
        <v>99</v>
      </c>
      <c r="AC17" s="403" t="s">
        <v>99</v>
      </c>
      <c r="AD17" s="403" t="s">
        <v>100</v>
      </c>
      <c r="AE17" s="403">
        <v>10011560</v>
      </c>
      <c r="AF17" s="404">
        <v>42503</v>
      </c>
      <c r="AG17" s="403">
        <v>3</v>
      </c>
      <c r="AH17" s="403" t="s">
        <v>127</v>
      </c>
    </row>
    <row r="18" spans="1:34" x14ac:dyDescent="0.2">
      <c r="A18" s="434" t="str">
        <f t="shared" si="0"/>
        <v>Ofsted Webpage</v>
      </c>
      <c r="B18" s="403">
        <v>59153</v>
      </c>
      <c r="C18" s="403">
        <v>121724</v>
      </c>
      <c r="D18" s="403">
        <v>10019314</v>
      </c>
      <c r="E18" s="403" t="s">
        <v>4472</v>
      </c>
      <c r="F18" s="403" t="s">
        <v>92</v>
      </c>
      <c r="G18" s="403" t="s">
        <v>14</v>
      </c>
      <c r="H18" s="403" t="s">
        <v>291</v>
      </c>
      <c r="I18" s="403" t="s">
        <v>172</v>
      </c>
      <c r="J18" s="403" t="s">
        <v>172</v>
      </c>
      <c r="K18" s="403">
        <v>10041098</v>
      </c>
      <c r="L18" s="403" t="s">
        <v>96</v>
      </c>
      <c r="M18" s="403" t="s">
        <v>42</v>
      </c>
      <c r="N18" s="403" t="s">
        <v>97</v>
      </c>
      <c r="O18" s="403" t="s">
        <v>98</v>
      </c>
      <c r="P18" s="404">
        <v>43144</v>
      </c>
      <c r="Q18" s="404">
        <v>43145</v>
      </c>
      <c r="R18" s="404">
        <v>43181</v>
      </c>
      <c r="S18" s="403">
        <v>9</v>
      </c>
      <c r="T18" s="403" t="s">
        <v>99</v>
      </c>
      <c r="U18" s="403" t="s">
        <v>99</v>
      </c>
      <c r="V18" s="403" t="s">
        <v>99</v>
      </c>
      <c r="W18" s="403" t="s">
        <v>99</v>
      </c>
      <c r="X18" s="403" t="s">
        <v>99</v>
      </c>
      <c r="Y18" s="403" t="s">
        <v>99</v>
      </c>
      <c r="Z18" s="403" t="s">
        <v>99</v>
      </c>
      <c r="AA18" s="403" t="s">
        <v>99</v>
      </c>
      <c r="AB18" s="403" t="s">
        <v>99</v>
      </c>
      <c r="AC18" s="403" t="s">
        <v>99</v>
      </c>
      <c r="AD18" s="403" t="s">
        <v>100</v>
      </c>
      <c r="AE18" s="403" t="s">
        <v>1973</v>
      </c>
      <c r="AF18" s="404">
        <v>41901</v>
      </c>
      <c r="AG18" s="403">
        <v>2</v>
      </c>
      <c r="AH18" s="403" t="s">
        <v>103</v>
      </c>
    </row>
    <row r="19" spans="1:34" x14ac:dyDescent="0.2">
      <c r="A19" s="434" t="str">
        <f t="shared" si="0"/>
        <v>Ofsted Webpage</v>
      </c>
      <c r="B19" s="403">
        <v>58397</v>
      </c>
      <c r="C19" s="403">
        <v>118211</v>
      </c>
      <c r="D19" s="403">
        <v>10021018</v>
      </c>
      <c r="E19" s="403" t="s">
        <v>1893</v>
      </c>
      <c r="F19" s="403" t="s">
        <v>92</v>
      </c>
      <c r="G19" s="403" t="s">
        <v>14</v>
      </c>
      <c r="H19" s="403" t="s">
        <v>160</v>
      </c>
      <c r="I19" s="403" t="s">
        <v>161</v>
      </c>
      <c r="J19" s="403" t="s">
        <v>161</v>
      </c>
      <c r="K19" s="403">
        <v>10043894</v>
      </c>
      <c r="L19" s="403" t="s">
        <v>96</v>
      </c>
      <c r="M19" s="403" t="s">
        <v>42</v>
      </c>
      <c r="N19" s="403" t="s">
        <v>97</v>
      </c>
      <c r="O19" s="403" t="s">
        <v>98</v>
      </c>
      <c r="P19" s="404">
        <v>43146</v>
      </c>
      <c r="Q19" s="404">
        <v>43147</v>
      </c>
      <c r="R19" s="404">
        <v>43179</v>
      </c>
      <c r="S19" s="403">
        <v>9</v>
      </c>
      <c r="T19" s="403" t="s">
        <v>99</v>
      </c>
      <c r="U19" s="403" t="s">
        <v>99</v>
      </c>
      <c r="V19" s="403" t="s">
        <v>99</v>
      </c>
      <c r="W19" s="403" t="s">
        <v>99</v>
      </c>
      <c r="X19" s="403" t="s">
        <v>99</v>
      </c>
      <c r="Y19" s="403" t="s">
        <v>99</v>
      </c>
      <c r="Z19" s="403" t="s">
        <v>99</v>
      </c>
      <c r="AA19" s="403" t="s">
        <v>99</v>
      </c>
      <c r="AB19" s="403" t="s">
        <v>99</v>
      </c>
      <c r="AC19" s="403" t="s">
        <v>99</v>
      </c>
      <c r="AD19" s="403" t="s">
        <v>100</v>
      </c>
      <c r="AE19" s="403" t="s">
        <v>1894</v>
      </c>
      <c r="AF19" s="404">
        <v>42216</v>
      </c>
      <c r="AG19" s="403">
        <v>2</v>
      </c>
      <c r="AH19" s="403" t="s">
        <v>103</v>
      </c>
    </row>
    <row r="20" spans="1:34" x14ac:dyDescent="0.2">
      <c r="A20" s="434" t="str">
        <f t="shared" si="0"/>
        <v>Ofsted Webpage</v>
      </c>
      <c r="B20" s="403">
        <v>52116</v>
      </c>
      <c r="C20" s="403">
        <v>110121</v>
      </c>
      <c r="D20" s="403">
        <v>10002872</v>
      </c>
      <c r="E20" s="403" t="s">
        <v>902</v>
      </c>
      <c r="F20" s="403" t="s">
        <v>170</v>
      </c>
      <c r="G20" s="403" t="s">
        <v>15</v>
      </c>
      <c r="H20" s="403" t="s">
        <v>234</v>
      </c>
      <c r="I20" s="403" t="s">
        <v>190</v>
      </c>
      <c r="J20" s="403" t="s">
        <v>190</v>
      </c>
      <c r="K20" s="403">
        <v>10041164</v>
      </c>
      <c r="L20" s="403" t="s">
        <v>212</v>
      </c>
      <c r="M20" s="403" t="s">
        <v>29</v>
      </c>
      <c r="N20" s="403" t="s">
        <v>109</v>
      </c>
      <c r="O20" s="403" t="s">
        <v>99</v>
      </c>
      <c r="P20" s="404">
        <v>43137</v>
      </c>
      <c r="Q20" s="404">
        <v>43140</v>
      </c>
      <c r="R20" s="404">
        <v>43178</v>
      </c>
      <c r="S20" s="403">
        <v>2</v>
      </c>
      <c r="T20" s="403">
        <v>2</v>
      </c>
      <c r="U20" s="403">
        <v>2</v>
      </c>
      <c r="V20" s="403">
        <v>2</v>
      </c>
      <c r="W20" s="403">
        <v>2</v>
      </c>
      <c r="X20" s="403" t="s">
        <v>99</v>
      </c>
      <c r="Y20" s="403">
        <v>2</v>
      </c>
      <c r="Z20" s="403" t="s">
        <v>99</v>
      </c>
      <c r="AA20" s="403" t="s">
        <v>99</v>
      </c>
      <c r="AB20" s="403" t="s">
        <v>99</v>
      </c>
      <c r="AC20" s="403" t="s">
        <v>99</v>
      </c>
      <c r="AD20" s="403" t="s">
        <v>100</v>
      </c>
      <c r="AE20" s="403">
        <v>10011482</v>
      </c>
      <c r="AF20" s="404">
        <v>42489</v>
      </c>
      <c r="AG20" s="403">
        <v>3</v>
      </c>
      <c r="AH20" s="403" t="s">
        <v>127</v>
      </c>
    </row>
    <row r="21" spans="1:34" x14ac:dyDescent="0.2">
      <c r="A21" s="434" t="str">
        <f t="shared" si="0"/>
        <v>Ofsted Webpage</v>
      </c>
      <c r="B21" s="403">
        <v>55402</v>
      </c>
      <c r="C21" s="403">
        <v>116058</v>
      </c>
      <c r="D21" s="403">
        <v>10004327</v>
      </c>
      <c r="E21" s="403" t="s">
        <v>1134</v>
      </c>
      <c r="F21" s="403" t="s">
        <v>170</v>
      </c>
      <c r="G21" s="403" t="s">
        <v>15</v>
      </c>
      <c r="H21" s="403" t="s">
        <v>357</v>
      </c>
      <c r="I21" s="403" t="s">
        <v>140</v>
      </c>
      <c r="J21" s="403" t="s">
        <v>140</v>
      </c>
      <c r="K21" s="403">
        <v>10041170</v>
      </c>
      <c r="L21" s="403" t="s">
        <v>212</v>
      </c>
      <c r="M21" s="403" t="s">
        <v>29</v>
      </c>
      <c r="N21" s="403" t="s">
        <v>109</v>
      </c>
      <c r="O21" s="403" t="s">
        <v>99</v>
      </c>
      <c r="P21" s="404">
        <v>43143</v>
      </c>
      <c r="Q21" s="404">
        <v>43146</v>
      </c>
      <c r="R21" s="404">
        <v>43178</v>
      </c>
      <c r="S21" s="403">
        <v>2</v>
      </c>
      <c r="T21" s="403">
        <v>2</v>
      </c>
      <c r="U21" s="403">
        <v>2</v>
      </c>
      <c r="V21" s="403">
        <v>2</v>
      </c>
      <c r="W21" s="403">
        <v>2</v>
      </c>
      <c r="X21" s="403" t="s">
        <v>99</v>
      </c>
      <c r="Y21" s="403">
        <v>2</v>
      </c>
      <c r="Z21" s="403" t="s">
        <v>99</v>
      </c>
      <c r="AA21" s="403" t="s">
        <v>99</v>
      </c>
      <c r="AB21" s="403" t="s">
        <v>99</v>
      </c>
      <c r="AC21" s="403" t="s">
        <v>99</v>
      </c>
      <c r="AD21" s="403" t="s">
        <v>100</v>
      </c>
      <c r="AE21" s="403">
        <v>10011518</v>
      </c>
      <c r="AF21" s="404">
        <v>42510</v>
      </c>
      <c r="AG21" s="403">
        <v>3</v>
      </c>
      <c r="AH21" s="403" t="s">
        <v>127</v>
      </c>
    </row>
    <row r="22" spans="1:34" x14ac:dyDescent="0.2">
      <c r="A22" s="434" t="str">
        <f t="shared" si="0"/>
        <v>Ofsted Webpage</v>
      </c>
      <c r="B22" s="403">
        <v>58199</v>
      </c>
      <c r="C22" s="403">
        <v>118186</v>
      </c>
      <c r="D22" s="403">
        <v>10020811</v>
      </c>
      <c r="E22" s="403" t="s">
        <v>2670</v>
      </c>
      <c r="F22" s="403" t="s">
        <v>183</v>
      </c>
      <c r="G22" s="403" t="s">
        <v>14</v>
      </c>
      <c r="H22" s="403" t="s">
        <v>311</v>
      </c>
      <c r="I22" s="403" t="s">
        <v>199</v>
      </c>
      <c r="J22" s="403" t="s">
        <v>95</v>
      </c>
      <c r="K22" s="403">
        <v>10041429</v>
      </c>
      <c r="L22" s="403" t="s">
        <v>167</v>
      </c>
      <c r="M22" s="403" t="s">
        <v>42</v>
      </c>
      <c r="N22" s="403" t="s">
        <v>97</v>
      </c>
      <c r="O22" s="403" t="s">
        <v>98</v>
      </c>
      <c r="P22" s="404">
        <v>43144</v>
      </c>
      <c r="Q22" s="404">
        <v>43145</v>
      </c>
      <c r="R22" s="404">
        <v>43178</v>
      </c>
      <c r="S22" s="403">
        <v>9</v>
      </c>
      <c r="T22" s="403" t="s">
        <v>99</v>
      </c>
      <c r="U22" s="403" t="s">
        <v>99</v>
      </c>
      <c r="V22" s="403" t="s">
        <v>99</v>
      </c>
      <c r="W22" s="403" t="s">
        <v>99</v>
      </c>
      <c r="X22" s="403" t="s">
        <v>99</v>
      </c>
      <c r="Y22" s="403" t="s">
        <v>99</v>
      </c>
      <c r="Z22" s="403" t="s">
        <v>99</v>
      </c>
      <c r="AA22" s="403" t="s">
        <v>99</v>
      </c>
      <c r="AB22" s="403" t="s">
        <v>99</v>
      </c>
      <c r="AC22" s="403" t="s">
        <v>99</v>
      </c>
      <c r="AD22" s="403" t="s">
        <v>100</v>
      </c>
      <c r="AE22" s="403" t="s">
        <v>2671</v>
      </c>
      <c r="AF22" s="404">
        <v>41607</v>
      </c>
      <c r="AG22" s="403">
        <v>2</v>
      </c>
      <c r="AH22" s="403" t="s">
        <v>103</v>
      </c>
    </row>
    <row r="23" spans="1:34" x14ac:dyDescent="0.2">
      <c r="A23" s="434" t="str">
        <f t="shared" si="0"/>
        <v>Ofsted Webpage</v>
      </c>
      <c r="B23" s="403">
        <v>55045</v>
      </c>
      <c r="C23" s="403">
        <v>106761</v>
      </c>
      <c r="D23" s="403">
        <v>10006987</v>
      </c>
      <c r="E23" s="403" t="s">
        <v>1817</v>
      </c>
      <c r="F23" s="403" t="s">
        <v>278</v>
      </c>
      <c r="G23" s="403" t="s">
        <v>15</v>
      </c>
      <c r="H23" s="403" t="s">
        <v>802</v>
      </c>
      <c r="I23" s="403" t="s">
        <v>140</v>
      </c>
      <c r="J23" s="403" t="s">
        <v>140</v>
      </c>
      <c r="K23" s="403">
        <v>10037340</v>
      </c>
      <c r="L23" s="403" t="s">
        <v>280</v>
      </c>
      <c r="M23" s="403" t="s">
        <v>29</v>
      </c>
      <c r="N23" s="403" t="s">
        <v>109</v>
      </c>
      <c r="O23" s="403" t="s">
        <v>99</v>
      </c>
      <c r="P23" s="404">
        <v>43151</v>
      </c>
      <c r="Q23" s="404">
        <v>43154</v>
      </c>
      <c r="R23" s="404">
        <v>43178</v>
      </c>
      <c r="S23" s="403">
        <v>3</v>
      </c>
      <c r="T23" s="403">
        <v>3</v>
      </c>
      <c r="U23" s="403">
        <v>2</v>
      </c>
      <c r="V23" s="403">
        <v>2</v>
      </c>
      <c r="W23" s="403">
        <v>2</v>
      </c>
      <c r="X23" s="403">
        <v>3</v>
      </c>
      <c r="Y23" s="403" t="s">
        <v>99</v>
      </c>
      <c r="Z23" s="403">
        <v>2</v>
      </c>
      <c r="AA23" s="403" t="s">
        <v>99</v>
      </c>
      <c r="AB23" s="403" t="s">
        <v>99</v>
      </c>
      <c r="AC23" s="403" t="s">
        <v>99</v>
      </c>
      <c r="AD23" s="403" t="s">
        <v>100</v>
      </c>
      <c r="AE23" s="403" t="s">
        <v>1818</v>
      </c>
      <c r="AF23" s="404">
        <v>42041</v>
      </c>
      <c r="AG23" s="403">
        <v>2</v>
      </c>
      <c r="AH23" s="403" t="s">
        <v>148</v>
      </c>
    </row>
    <row r="24" spans="1:34" x14ac:dyDescent="0.2">
      <c r="A24" s="434" t="str">
        <f t="shared" si="0"/>
        <v>Ofsted Webpage</v>
      </c>
      <c r="B24" s="403">
        <v>130456</v>
      </c>
      <c r="C24" s="403">
        <v>108478</v>
      </c>
      <c r="D24" s="403">
        <v>10007321</v>
      </c>
      <c r="E24" s="403" t="s">
        <v>429</v>
      </c>
      <c r="F24" s="403" t="s">
        <v>113</v>
      </c>
      <c r="G24" s="403" t="s">
        <v>12</v>
      </c>
      <c r="H24" s="403" t="s">
        <v>430</v>
      </c>
      <c r="I24" s="403" t="s">
        <v>122</v>
      </c>
      <c r="J24" s="403" t="s">
        <v>122</v>
      </c>
      <c r="K24" s="403">
        <v>10041140</v>
      </c>
      <c r="L24" s="403" t="s">
        <v>155</v>
      </c>
      <c r="M24" s="403" t="s">
        <v>29</v>
      </c>
      <c r="N24" s="403" t="s">
        <v>109</v>
      </c>
      <c r="O24" s="403" t="s">
        <v>99</v>
      </c>
      <c r="P24" s="404">
        <v>43137</v>
      </c>
      <c r="Q24" s="404">
        <v>43140</v>
      </c>
      <c r="R24" s="404">
        <v>43178</v>
      </c>
      <c r="S24" s="403">
        <v>2</v>
      </c>
      <c r="T24" s="403">
        <v>2</v>
      </c>
      <c r="U24" s="403">
        <v>2</v>
      </c>
      <c r="V24" s="403">
        <v>2</v>
      </c>
      <c r="W24" s="403">
        <v>2</v>
      </c>
      <c r="X24" s="403">
        <v>2</v>
      </c>
      <c r="Y24" s="403">
        <v>2</v>
      </c>
      <c r="Z24" s="403">
        <v>2</v>
      </c>
      <c r="AA24" s="403" t="s">
        <v>99</v>
      </c>
      <c r="AB24" s="403">
        <v>2</v>
      </c>
      <c r="AC24" s="403" t="s">
        <v>99</v>
      </c>
      <c r="AD24" s="403" t="s">
        <v>100</v>
      </c>
      <c r="AE24" s="403">
        <v>10004683</v>
      </c>
      <c r="AF24" s="404">
        <v>42685</v>
      </c>
      <c r="AG24" s="403">
        <v>3</v>
      </c>
      <c r="AH24" s="403" t="s">
        <v>127</v>
      </c>
    </row>
    <row r="25" spans="1:34" x14ac:dyDescent="0.2">
      <c r="A25" s="434" t="str">
        <f t="shared" si="0"/>
        <v>Ofsted Webpage</v>
      </c>
      <c r="B25" s="403">
        <v>1236911</v>
      </c>
      <c r="C25" s="403">
        <v>121531</v>
      </c>
      <c r="D25" s="403">
        <v>10022570</v>
      </c>
      <c r="E25" s="403" t="s">
        <v>4742</v>
      </c>
      <c r="F25" s="403" t="s">
        <v>92</v>
      </c>
      <c r="G25" s="403" t="s">
        <v>14</v>
      </c>
      <c r="H25" s="403" t="s">
        <v>1294</v>
      </c>
      <c r="I25" s="403" t="s">
        <v>122</v>
      </c>
      <c r="J25" s="403" t="s">
        <v>122</v>
      </c>
      <c r="K25" s="403">
        <v>10041178</v>
      </c>
      <c r="L25" s="403" t="s">
        <v>130</v>
      </c>
      <c r="M25" s="403" t="s">
        <v>29</v>
      </c>
      <c r="N25" s="403" t="s">
        <v>109</v>
      </c>
      <c r="O25" s="403" t="s">
        <v>99</v>
      </c>
      <c r="P25" s="404">
        <v>43150</v>
      </c>
      <c r="Q25" s="404">
        <v>43153</v>
      </c>
      <c r="R25" s="404">
        <v>43178</v>
      </c>
      <c r="S25" s="403">
        <v>3</v>
      </c>
      <c r="T25" s="403">
        <v>3</v>
      </c>
      <c r="U25" s="403">
        <v>3</v>
      </c>
      <c r="V25" s="403">
        <v>2</v>
      </c>
      <c r="W25" s="403">
        <v>2</v>
      </c>
      <c r="X25" s="403" t="s">
        <v>99</v>
      </c>
      <c r="Y25" s="403">
        <v>3</v>
      </c>
      <c r="Z25" s="403" t="s">
        <v>99</v>
      </c>
      <c r="AA25" s="403" t="s">
        <v>99</v>
      </c>
      <c r="AB25" s="403" t="s">
        <v>99</v>
      </c>
      <c r="AC25" s="403" t="s">
        <v>99</v>
      </c>
      <c r="AD25" s="403" t="s">
        <v>100</v>
      </c>
      <c r="AE25" s="403" t="s">
        <v>210</v>
      </c>
      <c r="AF25" s="404" t="s">
        <v>210</v>
      </c>
      <c r="AG25" s="403" t="s">
        <v>210</v>
      </c>
      <c r="AH25" s="403" t="s">
        <v>103</v>
      </c>
    </row>
    <row r="26" spans="1:34" x14ac:dyDescent="0.2">
      <c r="A26" s="434" t="str">
        <f t="shared" si="0"/>
        <v>Ofsted Webpage</v>
      </c>
      <c r="B26" s="403">
        <v>135771</v>
      </c>
      <c r="C26" s="403">
        <v>118778</v>
      </c>
      <c r="D26" s="403">
        <v>10024962</v>
      </c>
      <c r="E26" s="403" t="s">
        <v>1546</v>
      </c>
      <c r="F26" s="403" t="s">
        <v>113</v>
      </c>
      <c r="G26" s="403" t="s">
        <v>12</v>
      </c>
      <c r="H26" s="403" t="s">
        <v>222</v>
      </c>
      <c r="I26" s="403" t="s">
        <v>199</v>
      </c>
      <c r="J26" s="403" t="s">
        <v>95</v>
      </c>
      <c r="K26" s="403">
        <v>10041157</v>
      </c>
      <c r="L26" s="403" t="s">
        <v>155</v>
      </c>
      <c r="M26" s="403" t="s">
        <v>29</v>
      </c>
      <c r="N26" s="403" t="s">
        <v>109</v>
      </c>
      <c r="O26" s="403" t="s">
        <v>99</v>
      </c>
      <c r="P26" s="404">
        <v>43137</v>
      </c>
      <c r="Q26" s="404">
        <v>43140</v>
      </c>
      <c r="R26" s="404">
        <v>43175</v>
      </c>
      <c r="S26" s="403">
        <v>2</v>
      </c>
      <c r="T26" s="403">
        <v>2</v>
      </c>
      <c r="U26" s="403">
        <v>2</v>
      </c>
      <c r="V26" s="403">
        <v>1</v>
      </c>
      <c r="W26" s="403">
        <v>2</v>
      </c>
      <c r="X26" s="403">
        <v>2</v>
      </c>
      <c r="Y26" s="403">
        <v>2</v>
      </c>
      <c r="Z26" s="403">
        <v>2</v>
      </c>
      <c r="AA26" s="403" t="s">
        <v>99</v>
      </c>
      <c r="AB26" s="403">
        <v>1</v>
      </c>
      <c r="AC26" s="403">
        <v>1</v>
      </c>
      <c r="AD26" s="403" t="s">
        <v>100</v>
      </c>
      <c r="AE26" s="403">
        <v>10011459</v>
      </c>
      <c r="AF26" s="404">
        <v>42412</v>
      </c>
      <c r="AG26" s="403">
        <v>3</v>
      </c>
      <c r="AH26" s="403" t="s">
        <v>127</v>
      </c>
    </row>
    <row r="27" spans="1:34" x14ac:dyDescent="0.2">
      <c r="A27" s="434" t="str">
        <f t="shared" si="0"/>
        <v>Ofsted Webpage</v>
      </c>
      <c r="B27" s="403">
        <v>142913</v>
      </c>
      <c r="C27" s="403">
        <v>134022</v>
      </c>
      <c r="D27" s="403">
        <v>10055479</v>
      </c>
      <c r="E27" s="403" t="s">
        <v>4722</v>
      </c>
      <c r="F27" s="403" t="s">
        <v>134</v>
      </c>
      <c r="G27" s="403" t="s">
        <v>13</v>
      </c>
      <c r="H27" s="403" t="s">
        <v>202</v>
      </c>
      <c r="I27" s="403" t="s">
        <v>140</v>
      </c>
      <c r="J27" s="403" t="s">
        <v>140</v>
      </c>
      <c r="K27" s="403">
        <v>10043949</v>
      </c>
      <c r="L27" s="403" t="s">
        <v>136</v>
      </c>
      <c r="M27" s="403" t="s">
        <v>29</v>
      </c>
      <c r="N27" s="403" t="s">
        <v>109</v>
      </c>
      <c r="O27" s="403" t="s">
        <v>99</v>
      </c>
      <c r="P27" s="404">
        <v>43129</v>
      </c>
      <c r="Q27" s="404">
        <v>43131</v>
      </c>
      <c r="R27" s="404">
        <v>43175</v>
      </c>
      <c r="S27" s="403">
        <v>3</v>
      </c>
      <c r="T27" s="403">
        <v>3</v>
      </c>
      <c r="U27" s="403">
        <v>3</v>
      </c>
      <c r="V27" s="403">
        <v>3</v>
      </c>
      <c r="W27" s="403">
        <v>3</v>
      </c>
      <c r="X27" s="403" t="s">
        <v>99</v>
      </c>
      <c r="Y27" s="403" t="s">
        <v>99</v>
      </c>
      <c r="Z27" s="403" t="s">
        <v>99</v>
      </c>
      <c r="AA27" s="403" t="s">
        <v>99</v>
      </c>
      <c r="AB27" s="403">
        <v>3</v>
      </c>
      <c r="AC27" s="403" t="s">
        <v>99</v>
      </c>
      <c r="AD27" s="403" t="s">
        <v>100</v>
      </c>
      <c r="AE27" s="403" t="s">
        <v>210</v>
      </c>
      <c r="AF27" s="404" t="s">
        <v>210</v>
      </c>
      <c r="AG27" s="403" t="s">
        <v>210</v>
      </c>
      <c r="AH27" s="403" t="s">
        <v>103</v>
      </c>
    </row>
    <row r="28" spans="1:34" x14ac:dyDescent="0.2">
      <c r="A28" s="434" t="str">
        <f t="shared" si="0"/>
        <v>Ofsted Webpage</v>
      </c>
      <c r="B28" s="403">
        <v>139249</v>
      </c>
      <c r="C28" s="403">
        <v>124210</v>
      </c>
      <c r="D28" s="403">
        <v>10038981</v>
      </c>
      <c r="E28" s="403" t="s">
        <v>2232</v>
      </c>
      <c r="F28" s="403" t="s">
        <v>134</v>
      </c>
      <c r="G28" s="403" t="s">
        <v>13</v>
      </c>
      <c r="H28" s="403" t="s">
        <v>597</v>
      </c>
      <c r="I28" s="403" t="s">
        <v>166</v>
      </c>
      <c r="J28" s="403" t="s">
        <v>166</v>
      </c>
      <c r="K28" s="403">
        <v>10041120</v>
      </c>
      <c r="L28" s="403" t="s">
        <v>427</v>
      </c>
      <c r="M28" s="403" t="s">
        <v>42</v>
      </c>
      <c r="N28" s="403" t="s">
        <v>97</v>
      </c>
      <c r="O28" s="403" t="s">
        <v>98</v>
      </c>
      <c r="P28" s="404">
        <v>43138</v>
      </c>
      <c r="Q28" s="404">
        <v>43139</v>
      </c>
      <c r="R28" s="404">
        <v>43174</v>
      </c>
      <c r="S28" s="403">
        <v>9</v>
      </c>
      <c r="T28" s="403" t="s">
        <v>99</v>
      </c>
      <c r="U28" s="403" t="s">
        <v>99</v>
      </c>
      <c r="V28" s="403" t="s">
        <v>99</v>
      </c>
      <c r="W28" s="403" t="s">
        <v>99</v>
      </c>
      <c r="X28" s="403" t="s">
        <v>99</v>
      </c>
      <c r="Y28" s="403" t="s">
        <v>99</v>
      </c>
      <c r="Z28" s="403" t="s">
        <v>99</v>
      </c>
      <c r="AA28" s="403" t="s">
        <v>99</v>
      </c>
      <c r="AB28" s="403" t="s">
        <v>99</v>
      </c>
      <c r="AC28" s="403" t="s">
        <v>99</v>
      </c>
      <c r="AD28" s="403" t="s">
        <v>100</v>
      </c>
      <c r="AE28" s="403" t="s">
        <v>2233</v>
      </c>
      <c r="AF28" s="404">
        <v>41976</v>
      </c>
      <c r="AG28" s="403">
        <v>2</v>
      </c>
      <c r="AH28" s="403" t="s">
        <v>103</v>
      </c>
    </row>
    <row r="29" spans="1:34" x14ac:dyDescent="0.2">
      <c r="A29" s="434" t="str">
        <f t="shared" si="0"/>
        <v>Ofsted Webpage</v>
      </c>
      <c r="B29" s="403">
        <v>55112</v>
      </c>
      <c r="C29" s="403">
        <v>107086</v>
      </c>
      <c r="D29" s="403">
        <v>10007070</v>
      </c>
      <c r="E29" s="403" t="s">
        <v>3541</v>
      </c>
      <c r="F29" s="403" t="s">
        <v>278</v>
      </c>
      <c r="G29" s="403" t="s">
        <v>15</v>
      </c>
      <c r="H29" s="403" t="s">
        <v>1359</v>
      </c>
      <c r="I29" s="403" t="s">
        <v>94</v>
      </c>
      <c r="J29" s="403" t="s">
        <v>95</v>
      </c>
      <c r="K29" s="403">
        <v>10037366</v>
      </c>
      <c r="L29" s="403" t="s">
        <v>476</v>
      </c>
      <c r="M29" s="403" t="s">
        <v>42</v>
      </c>
      <c r="N29" s="403" t="s">
        <v>97</v>
      </c>
      <c r="O29" s="403" t="s">
        <v>98</v>
      </c>
      <c r="P29" s="404">
        <v>43144</v>
      </c>
      <c r="Q29" s="404">
        <v>43145</v>
      </c>
      <c r="R29" s="404">
        <v>43174</v>
      </c>
      <c r="S29" s="403">
        <v>9</v>
      </c>
      <c r="T29" s="403" t="s">
        <v>99</v>
      </c>
      <c r="U29" s="403" t="s">
        <v>99</v>
      </c>
      <c r="V29" s="403" t="s">
        <v>99</v>
      </c>
      <c r="W29" s="403" t="s">
        <v>99</v>
      </c>
      <c r="X29" s="403" t="s">
        <v>99</v>
      </c>
      <c r="Y29" s="403" t="s">
        <v>99</v>
      </c>
      <c r="Z29" s="403" t="s">
        <v>99</v>
      </c>
      <c r="AA29" s="403" t="s">
        <v>99</v>
      </c>
      <c r="AB29" s="403" t="s">
        <v>99</v>
      </c>
      <c r="AC29" s="403" t="s">
        <v>99</v>
      </c>
      <c r="AD29" s="403" t="s">
        <v>100</v>
      </c>
      <c r="AE29" s="403" t="s">
        <v>3542</v>
      </c>
      <c r="AF29" s="404">
        <v>41502</v>
      </c>
      <c r="AG29" s="403">
        <v>2</v>
      </c>
      <c r="AH29" s="403" t="s">
        <v>103</v>
      </c>
    </row>
    <row r="30" spans="1:34" x14ac:dyDescent="0.2">
      <c r="A30" s="434" t="str">
        <f t="shared" si="0"/>
        <v>Ofsted Webpage</v>
      </c>
      <c r="B30" s="403">
        <v>1237135</v>
      </c>
      <c r="C30" s="403">
        <v>121256</v>
      </c>
      <c r="D30" s="403">
        <v>10032250</v>
      </c>
      <c r="E30" s="403" t="s">
        <v>4763</v>
      </c>
      <c r="F30" s="403" t="s">
        <v>92</v>
      </c>
      <c r="G30" s="403" t="s">
        <v>14</v>
      </c>
      <c r="H30" s="403" t="s">
        <v>493</v>
      </c>
      <c r="I30" s="403" t="s">
        <v>122</v>
      </c>
      <c r="J30" s="403" t="s">
        <v>122</v>
      </c>
      <c r="K30" s="403">
        <v>10041180</v>
      </c>
      <c r="L30" s="403" t="s">
        <v>130</v>
      </c>
      <c r="M30" s="403" t="s">
        <v>29</v>
      </c>
      <c r="N30" s="403" t="s">
        <v>109</v>
      </c>
      <c r="O30" s="403" t="s">
        <v>99</v>
      </c>
      <c r="P30" s="404">
        <v>43137</v>
      </c>
      <c r="Q30" s="404">
        <v>43140</v>
      </c>
      <c r="R30" s="404">
        <v>43174</v>
      </c>
      <c r="S30" s="403">
        <v>2</v>
      </c>
      <c r="T30" s="403">
        <v>2</v>
      </c>
      <c r="U30" s="403">
        <v>2</v>
      </c>
      <c r="V30" s="403">
        <v>2</v>
      </c>
      <c r="W30" s="403">
        <v>2</v>
      </c>
      <c r="X30" s="403" t="s">
        <v>99</v>
      </c>
      <c r="Y30" s="403">
        <v>2</v>
      </c>
      <c r="Z30" s="403" t="s">
        <v>99</v>
      </c>
      <c r="AA30" s="403" t="s">
        <v>99</v>
      </c>
      <c r="AB30" s="403" t="s">
        <v>99</v>
      </c>
      <c r="AC30" s="403" t="s">
        <v>99</v>
      </c>
      <c r="AD30" s="403" t="s">
        <v>100</v>
      </c>
      <c r="AE30" s="403" t="s">
        <v>210</v>
      </c>
      <c r="AF30" s="404" t="s">
        <v>210</v>
      </c>
      <c r="AG30" s="403" t="s">
        <v>210</v>
      </c>
      <c r="AH30" s="403" t="s">
        <v>103</v>
      </c>
    </row>
    <row r="31" spans="1:34" x14ac:dyDescent="0.2">
      <c r="A31" s="434" t="str">
        <f t="shared" si="0"/>
        <v>Ofsted Webpage</v>
      </c>
      <c r="B31" s="403">
        <v>1273215</v>
      </c>
      <c r="C31" s="403" t="s">
        <v>210</v>
      </c>
      <c r="D31" s="403">
        <v>10049732</v>
      </c>
      <c r="E31" s="403" t="s">
        <v>4955</v>
      </c>
      <c r="F31" s="403" t="s">
        <v>92</v>
      </c>
      <c r="G31" s="403" t="s">
        <v>14</v>
      </c>
      <c r="H31" s="403" t="s">
        <v>357</v>
      </c>
      <c r="I31" s="403" t="s">
        <v>140</v>
      </c>
      <c r="J31" s="403" t="s">
        <v>140</v>
      </c>
      <c r="K31" s="403">
        <v>10047146</v>
      </c>
      <c r="L31" s="403" t="s">
        <v>4956</v>
      </c>
      <c r="M31" s="403" t="s">
        <v>38</v>
      </c>
      <c r="N31" s="403" t="s">
        <v>180</v>
      </c>
      <c r="O31" s="403" t="s">
        <v>99</v>
      </c>
      <c r="P31" s="404">
        <v>43146</v>
      </c>
      <c r="Q31" s="404">
        <v>43147</v>
      </c>
      <c r="R31" s="404">
        <v>43174</v>
      </c>
      <c r="S31" s="403" t="s">
        <v>99</v>
      </c>
      <c r="T31" s="403" t="s">
        <v>99</v>
      </c>
      <c r="U31" s="403" t="s">
        <v>99</v>
      </c>
      <c r="V31" s="403" t="s">
        <v>99</v>
      </c>
      <c r="W31" s="403" t="s">
        <v>99</v>
      </c>
      <c r="X31" s="403" t="s">
        <v>99</v>
      </c>
      <c r="Y31" s="403" t="s">
        <v>99</v>
      </c>
      <c r="Z31" s="403" t="s">
        <v>99</v>
      </c>
      <c r="AA31" s="403" t="s">
        <v>99</v>
      </c>
      <c r="AB31" s="403" t="s">
        <v>99</v>
      </c>
      <c r="AC31" s="403" t="s">
        <v>99</v>
      </c>
      <c r="AD31" s="403" t="s">
        <v>99</v>
      </c>
      <c r="AE31" s="403" t="s">
        <v>210</v>
      </c>
      <c r="AF31" s="404" t="s">
        <v>210</v>
      </c>
      <c r="AG31" s="403" t="s">
        <v>210</v>
      </c>
      <c r="AH31" s="403" t="s">
        <v>103</v>
      </c>
    </row>
    <row r="32" spans="1:34" x14ac:dyDescent="0.2">
      <c r="A32" s="434" t="str">
        <f t="shared" si="0"/>
        <v>Ofsted Webpage</v>
      </c>
      <c r="B32" s="403">
        <v>1223881</v>
      </c>
      <c r="C32" s="403">
        <v>130971</v>
      </c>
      <c r="D32" s="403">
        <v>10042132</v>
      </c>
      <c r="E32" s="403" t="s">
        <v>4732</v>
      </c>
      <c r="F32" s="403" t="s">
        <v>183</v>
      </c>
      <c r="G32" s="403" t="s">
        <v>14</v>
      </c>
      <c r="H32" s="403" t="s">
        <v>234</v>
      </c>
      <c r="I32" s="403" t="s">
        <v>190</v>
      </c>
      <c r="J32" s="403" t="s">
        <v>190</v>
      </c>
      <c r="K32" s="403">
        <v>10041176</v>
      </c>
      <c r="L32" s="403" t="s">
        <v>145</v>
      </c>
      <c r="M32" s="403" t="s">
        <v>29</v>
      </c>
      <c r="N32" s="403" t="s">
        <v>109</v>
      </c>
      <c r="O32" s="403" t="s">
        <v>99</v>
      </c>
      <c r="P32" s="404">
        <v>43137</v>
      </c>
      <c r="Q32" s="404">
        <v>43140</v>
      </c>
      <c r="R32" s="404">
        <v>43173</v>
      </c>
      <c r="S32" s="403">
        <v>2</v>
      </c>
      <c r="T32" s="403">
        <v>2</v>
      </c>
      <c r="U32" s="403">
        <v>2</v>
      </c>
      <c r="V32" s="403">
        <v>2</v>
      </c>
      <c r="W32" s="403">
        <v>2</v>
      </c>
      <c r="X32" s="403" t="s">
        <v>99</v>
      </c>
      <c r="Y32" s="403" t="s">
        <v>99</v>
      </c>
      <c r="Z32" s="403">
        <v>2</v>
      </c>
      <c r="AA32" s="403" t="s">
        <v>99</v>
      </c>
      <c r="AB32" s="403" t="s">
        <v>99</v>
      </c>
      <c r="AC32" s="403" t="s">
        <v>99</v>
      </c>
      <c r="AD32" s="403" t="s">
        <v>100</v>
      </c>
      <c r="AE32" s="403" t="s">
        <v>210</v>
      </c>
      <c r="AF32" s="404" t="s">
        <v>210</v>
      </c>
      <c r="AG32" s="403" t="s">
        <v>210</v>
      </c>
      <c r="AH32" s="403" t="s">
        <v>103</v>
      </c>
    </row>
    <row r="33" spans="1:34" x14ac:dyDescent="0.2">
      <c r="A33" s="434" t="str">
        <f t="shared" si="0"/>
        <v>Ofsted Webpage</v>
      </c>
      <c r="B33" s="403">
        <v>58515</v>
      </c>
      <c r="C33" s="403">
        <v>116433</v>
      </c>
      <c r="D33" s="403">
        <v>10006519</v>
      </c>
      <c r="E33" s="403" t="s">
        <v>1184</v>
      </c>
      <c r="F33" s="403" t="s">
        <v>92</v>
      </c>
      <c r="G33" s="403" t="s">
        <v>14</v>
      </c>
      <c r="H33" s="403" t="s">
        <v>1087</v>
      </c>
      <c r="I33" s="403" t="s">
        <v>140</v>
      </c>
      <c r="J33" s="403" t="s">
        <v>140</v>
      </c>
      <c r="K33" s="403">
        <v>10041172</v>
      </c>
      <c r="L33" s="403" t="s">
        <v>331</v>
      </c>
      <c r="M33" s="403" t="s">
        <v>29</v>
      </c>
      <c r="N33" s="403" t="s">
        <v>109</v>
      </c>
      <c r="O33" s="403" t="s">
        <v>99</v>
      </c>
      <c r="P33" s="404">
        <v>43130</v>
      </c>
      <c r="Q33" s="404">
        <v>43132</v>
      </c>
      <c r="R33" s="404">
        <v>43172</v>
      </c>
      <c r="S33" s="403">
        <v>4</v>
      </c>
      <c r="T33" s="403">
        <v>4</v>
      </c>
      <c r="U33" s="403">
        <v>4</v>
      </c>
      <c r="V33" s="403">
        <v>4</v>
      </c>
      <c r="W33" s="403">
        <v>4</v>
      </c>
      <c r="X33" s="403" t="s">
        <v>99</v>
      </c>
      <c r="Y33" s="403">
        <v>4</v>
      </c>
      <c r="Z33" s="403">
        <v>4</v>
      </c>
      <c r="AA33" s="403" t="s">
        <v>99</v>
      </c>
      <c r="AB33" s="403" t="s">
        <v>99</v>
      </c>
      <c r="AC33" s="403" t="s">
        <v>99</v>
      </c>
      <c r="AD33" s="403" t="s">
        <v>100</v>
      </c>
      <c r="AE33" s="403">
        <v>10005065</v>
      </c>
      <c r="AF33" s="404">
        <v>42433</v>
      </c>
      <c r="AG33" s="403">
        <v>3</v>
      </c>
      <c r="AH33" s="403" t="s">
        <v>148</v>
      </c>
    </row>
    <row r="34" spans="1:34" x14ac:dyDescent="0.2">
      <c r="A34" s="434" t="str">
        <f t="shared" si="0"/>
        <v>Ofsted Webpage</v>
      </c>
      <c r="B34" s="403">
        <v>145230</v>
      </c>
      <c r="C34" s="403">
        <v>108383</v>
      </c>
      <c r="D34" s="403">
        <v>10065942</v>
      </c>
      <c r="E34" s="403" t="s">
        <v>2874</v>
      </c>
      <c r="F34" s="403" t="s">
        <v>682</v>
      </c>
      <c r="G34" s="403" t="s">
        <v>16</v>
      </c>
      <c r="H34" s="403" t="s">
        <v>549</v>
      </c>
      <c r="I34" s="403" t="s">
        <v>199</v>
      </c>
      <c r="J34" s="403" t="s">
        <v>95</v>
      </c>
      <c r="K34" s="403">
        <v>10046832</v>
      </c>
      <c r="L34" s="403" t="s">
        <v>196</v>
      </c>
      <c r="M34" s="403" t="s">
        <v>29</v>
      </c>
      <c r="N34" s="403" t="s">
        <v>109</v>
      </c>
      <c r="O34" s="403" t="s">
        <v>99</v>
      </c>
      <c r="P34" s="404">
        <v>43117</v>
      </c>
      <c r="Q34" s="404">
        <v>43119</v>
      </c>
      <c r="R34" s="404">
        <v>43172</v>
      </c>
      <c r="S34" s="403">
        <v>3</v>
      </c>
      <c r="T34" s="403">
        <v>3</v>
      </c>
      <c r="U34" s="403">
        <v>3</v>
      </c>
      <c r="V34" s="403">
        <v>2</v>
      </c>
      <c r="W34" s="403">
        <v>3</v>
      </c>
      <c r="X34" s="403">
        <v>3</v>
      </c>
      <c r="Y34" s="403" t="s">
        <v>99</v>
      </c>
      <c r="Z34" s="403" t="s">
        <v>99</v>
      </c>
      <c r="AA34" s="403" t="s">
        <v>99</v>
      </c>
      <c r="AB34" s="403" t="s">
        <v>99</v>
      </c>
      <c r="AC34" s="403" t="s">
        <v>99</v>
      </c>
      <c r="AD34" s="403" t="s">
        <v>100</v>
      </c>
      <c r="AE34" s="403" t="s">
        <v>2875</v>
      </c>
      <c r="AF34" s="404">
        <v>41656</v>
      </c>
      <c r="AG34" s="403">
        <v>2</v>
      </c>
      <c r="AH34" s="403" t="s">
        <v>148</v>
      </c>
    </row>
    <row r="35" spans="1:34" x14ac:dyDescent="0.2">
      <c r="A35" s="434" t="str">
        <f t="shared" si="0"/>
        <v>Ofsted Webpage</v>
      </c>
      <c r="B35" s="403">
        <v>50958</v>
      </c>
      <c r="C35" s="403">
        <v>114810</v>
      </c>
      <c r="D35" s="403">
        <v>10001094</v>
      </c>
      <c r="E35" s="403" t="s">
        <v>831</v>
      </c>
      <c r="F35" s="403" t="s">
        <v>170</v>
      </c>
      <c r="G35" s="403" t="s">
        <v>15</v>
      </c>
      <c r="H35" s="403" t="s">
        <v>832</v>
      </c>
      <c r="I35" s="403" t="s">
        <v>199</v>
      </c>
      <c r="J35" s="403" t="s">
        <v>95</v>
      </c>
      <c r="K35" s="403">
        <v>10030745</v>
      </c>
      <c r="L35" s="403" t="s">
        <v>212</v>
      </c>
      <c r="M35" s="403" t="s">
        <v>29</v>
      </c>
      <c r="N35" s="403" t="s">
        <v>109</v>
      </c>
      <c r="O35" s="403" t="s">
        <v>99</v>
      </c>
      <c r="P35" s="404">
        <v>43130</v>
      </c>
      <c r="Q35" s="404">
        <v>43133</v>
      </c>
      <c r="R35" s="404">
        <v>43171</v>
      </c>
      <c r="S35" s="403">
        <v>2</v>
      </c>
      <c r="T35" s="403">
        <v>2</v>
      </c>
      <c r="U35" s="403">
        <v>2</v>
      </c>
      <c r="V35" s="403">
        <v>2</v>
      </c>
      <c r="W35" s="403">
        <v>2</v>
      </c>
      <c r="X35" s="403" t="s">
        <v>99</v>
      </c>
      <c r="Y35" s="403">
        <v>2</v>
      </c>
      <c r="Z35" s="403" t="s">
        <v>99</v>
      </c>
      <c r="AA35" s="403" t="s">
        <v>99</v>
      </c>
      <c r="AB35" s="403" t="s">
        <v>99</v>
      </c>
      <c r="AC35" s="403" t="s">
        <v>99</v>
      </c>
      <c r="AD35" s="403" t="s">
        <v>100</v>
      </c>
      <c r="AE35" s="403">
        <v>10004896</v>
      </c>
      <c r="AF35" s="404">
        <v>42437</v>
      </c>
      <c r="AG35" s="403">
        <v>3</v>
      </c>
      <c r="AH35" s="403" t="s">
        <v>127</v>
      </c>
    </row>
    <row r="36" spans="1:34" x14ac:dyDescent="0.2">
      <c r="A36" s="434" t="str">
        <f t="shared" si="0"/>
        <v>Ofsted Webpage</v>
      </c>
      <c r="B36" s="403">
        <v>51448</v>
      </c>
      <c r="C36" s="403">
        <v>108122</v>
      </c>
      <c r="D36" s="403">
        <v>10001800</v>
      </c>
      <c r="E36" s="403" t="s">
        <v>856</v>
      </c>
      <c r="F36" s="403" t="s">
        <v>170</v>
      </c>
      <c r="G36" s="403" t="s">
        <v>15</v>
      </c>
      <c r="H36" s="403" t="s">
        <v>532</v>
      </c>
      <c r="I36" s="403" t="s">
        <v>140</v>
      </c>
      <c r="J36" s="403" t="s">
        <v>140</v>
      </c>
      <c r="K36" s="403">
        <v>10041162</v>
      </c>
      <c r="L36" s="403" t="s">
        <v>212</v>
      </c>
      <c r="M36" s="403" t="s">
        <v>29</v>
      </c>
      <c r="N36" s="403" t="s">
        <v>109</v>
      </c>
      <c r="O36" s="403" t="s">
        <v>99</v>
      </c>
      <c r="P36" s="404">
        <v>43130</v>
      </c>
      <c r="Q36" s="404">
        <v>43133</v>
      </c>
      <c r="R36" s="404">
        <v>43171</v>
      </c>
      <c r="S36" s="403">
        <v>2</v>
      </c>
      <c r="T36" s="403">
        <v>2</v>
      </c>
      <c r="U36" s="403">
        <v>2</v>
      </c>
      <c r="V36" s="403">
        <v>2</v>
      </c>
      <c r="W36" s="403">
        <v>2</v>
      </c>
      <c r="X36" s="403" t="s">
        <v>99</v>
      </c>
      <c r="Y36" s="403">
        <v>2</v>
      </c>
      <c r="Z36" s="403" t="s">
        <v>99</v>
      </c>
      <c r="AA36" s="403" t="s">
        <v>99</v>
      </c>
      <c r="AB36" s="403" t="s">
        <v>99</v>
      </c>
      <c r="AC36" s="403" t="s">
        <v>99</v>
      </c>
      <c r="AD36" s="403" t="s">
        <v>100</v>
      </c>
      <c r="AE36" s="403">
        <v>10011475</v>
      </c>
      <c r="AF36" s="404">
        <v>42517</v>
      </c>
      <c r="AG36" s="403">
        <v>3</v>
      </c>
      <c r="AH36" s="403" t="s">
        <v>127</v>
      </c>
    </row>
    <row r="37" spans="1:34" x14ac:dyDescent="0.2">
      <c r="A37" s="434" t="str">
        <f t="shared" si="0"/>
        <v>Ofsted Webpage</v>
      </c>
      <c r="B37" s="403">
        <v>130580</v>
      </c>
      <c r="C37" s="403">
        <v>108321</v>
      </c>
      <c r="D37" s="403">
        <v>10007503</v>
      </c>
      <c r="E37" s="403" t="s">
        <v>2107</v>
      </c>
      <c r="F37" s="403" t="s">
        <v>105</v>
      </c>
      <c r="G37" s="403" t="s">
        <v>12</v>
      </c>
      <c r="H37" s="403" t="s">
        <v>404</v>
      </c>
      <c r="I37" s="403" t="s">
        <v>199</v>
      </c>
      <c r="J37" s="403" t="s">
        <v>95</v>
      </c>
      <c r="K37" s="403">
        <v>10041093</v>
      </c>
      <c r="L37" s="403" t="s">
        <v>307</v>
      </c>
      <c r="M37" s="403" t="s">
        <v>42</v>
      </c>
      <c r="N37" s="403" t="s">
        <v>97</v>
      </c>
      <c r="O37" s="403" t="s">
        <v>98</v>
      </c>
      <c r="P37" s="404">
        <v>43137</v>
      </c>
      <c r="Q37" s="404">
        <v>43138</v>
      </c>
      <c r="R37" s="404">
        <v>43171</v>
      </c>
      <c r="S37" s="403">
        <v>9</v>
      </c>
      <c r="T37" s="403" t="s">
        <v>99</v>
      </c>
      <c r="U37" s="403" t="s">
        <v>99</v>
      </c>
      <c r="V37" s="403" t="s">
        <v>99</v>
      </c>
      <c r="W37" s="403" t="s">
        <v>99</v>
      </c>
      <c r="X37" s="403" t="s">
        <v>99</v>
      </c>
      <c r="Y37" s="403" t="s">
        <v>99</v>
      </c>
      <c r="Z37" s="403" t="s">
        <v>99</v>
      </c>
      <c r="AA37" s="403" t="s">
        <v>99</v>
      </c>
      <c r="AB37" s="403" t="s">
        <v>99</v>
      </c>
      <c r="AC37" s="403" t="s">
        <v>99</v>
      </c>
      <c r="AD37" s="403" t="s">
        <v>100</v>
      </c>
      <c r="AE37" s="403" t="s">
        <v>2108</v>
      </c>
      <c r="AF37" s="404">
        <v>42125</v>
      </c>
      <c r="AG37" s="403">
        <v>2</v>
      </c>
      <c r="AH37" s="403" t="s">
        <v>103</v>
      </c>
    </row>
    <row r="38" spans="1:34" x14ac:dyDescent="0.2">
      <c r="A38" s="434" t="str">
        <f t="shared" si="0"/>
        <v>Ofsted Webpage</v>
      </c>
      <c r="B38" s="403">
        <v>133834</v>
      </c>
      <c r="C38" s="403">
        <v>108247</v>
      </c>
      <c r="D38" s="403">
        <v>10004113</v>
      </c>
      <c r="E38" s="403" t="s">
        <v>3978</v>
      </c>
      <c r="F38" s="403" t="s">
        <v>120</v>
      </c>
      <c r="G38" s="403" t="s">
        <v>18</v>
      </c>
      <c r="H38" s="403" t="s">
        <v>413</v>
      </c>
      <c r="I38" s="403" t="s">
        <v>161</v>
      </c>
      <c r="J38" s="403" t="s">
        <v>161</v>
      </c>
      <c r="K38" s="403">
        <v>10037327</v>
      </c>
      <c r="L38" s="403" t="s">
        <v>123</v>
      </c>
      <c r="M38" s="403" t="s">
        <v>42</v>
      </c>
      <c r="N38" s="403" t="s">
        <v>97</v>
      </c>
      <c r="O38" s="403" t="s">
        <v>98</v>
      </c>
      <c r="P38" s="404">
        <v>43137</v>
      </c>
      <c r="Q38" s="404">
        <v>43138</v>
      </c>
      <c r="R38" s="404">
        <v>43168</v>
      </c>
      <c r="S38" s="403">
        <v>9</v>
      </c>
      <c r="T38" s="403" t="s">
        <v>99</v>
      </c>
      <c r="U38" s="403" t="s">
        <v>99</v>
      </c>
      <c r="V38" s="403" t="s">
        <v>99</v>
      </c>
      <c r="W38" s="403" t="s">
        <v>99</v>
      </c>
      <c r="X38" s="403" t="s">
        <v>99</v>
      </c>
      <c r="Y38" s="403" t="s">
        <v>99</v>
      </c>
      <c r="Z38" s="403" t="s">
        <v>99</v>
      </c>
      <c r="AA38" s="403" t="s">
        <v>99</v>
      </c>
      <c r="AB38" s="403" t="s">
        <v>99</v>
      </c>
      <c r="AC38" s="403" t="s">
        <v>99</v>
      </c>
      <c r="AD38" s="403" t="s">
        <v>100</v>
      </c>
      <c r="AE38" s="403" t="s">
        <v>3979</v>
      </c>
      <c r="AF38" s="404">
        <v>41229</v>
      </c>
      <c r="AG38" s="403">
        <v>2</v>
      </c>
      <c r="AH38" s="403" t="s">
        <v>103</v>
      </c>
    </row>
    <row r="39" spans="1:34" x14ac:dyDescent="0.2">
      <c r="A39" s="434" t="str">
        <f t="shared" si="0"/>
        <v>Ofsted Webpage</v>
      </c>
      <c r="B39" s="403">
        <v>52998</v>
      </c>
      <c r="C39" s="403">
        <v>106769</v>
      </c>
      <c r="D39" s="403">
        <v>10003872</v>
      </c>
      <c r="E39" s="403" t="s">
        <v>1689</v>
      </c>
      <c r="F39" s="403" t="s">
        <v>170</v>
      </c>
      <c r="G39" s="403" t="s">
        <v>15</v>
      </c>
      <c r="H39" s="403" t="s">
        <v>413</v>
      </c>
      <c r="I39" s="403" t="s">
        <v>161</v>
      </c>
      <c r="J39" s="403" t="s">
        <v>161</v>
      </c>
      <c r="K39" s="403">
        <v>10041102</v>
      </c>
      <c r="L39" s="403" t="s">
        <v>173</v>
      </c>
      <c r="M39" s="403" t="s">
        <v>42</v>
      </c>
      <c r="N39" s="403" t="s">
        <v>97</v>
      </c>
      <c r="O39" s="403" t="s">
        <v>98</v>
      </c>
      <c r="P39" s="404">
        <v>43136</v>
      </c>
      <c r="Q39" s="404">
        <v>43137</v>
      </c>
      <c r="R39" s="404">
        <v>43168</v>
      </c>
      <c r="S39" s="403">
        <v>9</v>
      </c>
      <c r="T39" s="403" t="s">
        <v>99</v>
      </c>
      <c r="U39" s="403" t="s">
        <v>99</v>
      </c>
      <c r="V39" s="403" t="s">
        <v>99</v>
      </c>
      <c r="W39" s="403" t="s">
        <v>99</v>
      </c>
      <c r="X39" s="403" t="s">
        <v>99</v>
      </c>
      <c r="Y39" s="403" t="s">
        <v>99</v>
      </c>
      <c r="Z39" s="403" t="s">
        <v>99</v>
      </c>
      <c r="AA39" s="403" t="s">
        <v>99</v>
      </c>
      <c r="AB39" s="403" t="s">
        <v>99</v>
      </c>
      <c r="AC39" s="403" t="s">
        <v>99</v>
      </c>
      <c r="AD39" s="403" t="s">
        <v>100</v>
      </c>
      <c r="AE39" s="403" t="s">
        <v>1690</v>
      </c>
      <c r="AF39" s="404">
        <v>42139</v>
      </c>
      <c r="AG39" s="403">
        <v>2</v>
      </c>
      <c r="AH39" s="403" t="s">
        <v>103</v>
      </c>
    </row>
    <row r="40" spans="1:34" x14ac:dyDescent="0.2">
      <c r="A40" s="434" t="str">
        <f t="shared" si="0"/>
        <v>Ofsted Webpage</v>
      </c>
      <c r="B40" s="403">
        <v>59220</v>
      </c>
      <c r="C40" s="403">
        <v>116322</v>
      </c>
      <c r="D40" s="403">
        <v>10001648</v>
      </c>
      <c r="E40" s="403" t="s">
        <v>1271</v>
      </c>
      <c r="F40" s="403" t="s">
        <v>278</v>
      </c>
      <c r="G40" s="403" t="s">
        <v>15</v>
      </c>
      <c r="H40" s="403" t="s">
        <v>237</v>
      </c>
      <c r="I40" s="403" t="s">
        <v>190</v>
      </c>
      <c r="J40" s="403" t="s">
        <v>190</v>
      </c>
      <c r="K40" s="403">
        <v>10041175</v>
      </c>
      <c r="L40" s="403" t="s">
        <v>317</v>
      </c>
      <c r="M40" s="403" t="s">
        <v>29</v>
      </c>
      <c r="N40" s="403" t="s">
        <v>109</v>
      </c>
      <c r="O40" s="403" t="s">
        <v>99</v>
      </c>
      <c r="P40" s="404">
        <v>43137</v>
      </c>
      <c r="Q40" s="404">
        <v>43139</v>
      </c>
      <c r="R40" s="404">
        <v>43168</v>
      </c>
      <c r="S40" s="403">
        <v>2</v>
      </c>
      <c r="T40" s="403">
        <v>2</v>
      </c>
      <c r="U40" s="403">
        <v>2</v>
      </c>
      <c r="V40" s="403">
        <v>2</v>
      </c>
      <c r="W40" s="403">
        <v>2</v>
      </c>
      <c r="X40" s="403" t="s">
        <v>99</v>
      </c>
      <c r="Y40" s="403" t="s">
        <v>99</v>
      </c>
      <c r="Z40" s="403" t="s">
        <v>99</v>
      </c>
      <c r="AA40" s="403" t="s">
        <v>99</v>
      </c>
      <c r="AB40" s="403" t="s">
        <v>99</v>
      </c>
      <c r="AC40" s="403" t="s">
        <v>99</v>
      </c>
      <c r="AD40" s="403" t="s">
        <v>100</v>
      </c>
      <c r="AE40" s="403">
        <v>10005109</v>
      </c>
      <c r="AF40" s="404">
        <v>42510</v>
      </c>
      <c r="AG40" s="403">
        <v>3</v>
      </c>
      <c r="AH40" s="403" t="s">
        <v>127</v>
      </c>
    </row>
    <row r="41" spans="1:34" x14ac:dyDescent="0.2">
      <c r="A41" s="434" t="str">
        <f t="shared" si="0"/>
        <v>Ofsted Webpage</v>
      </c>
      <c r="B41" s="403">
        <v>130535</v>
      </c>
      <c r="C41" s="403">
        <v>108325</v>
      </c>
      <c r="D41" s="403">
        <v>10001093</v>
      </c>
      <c r="E41" s="403" t="s">
        <v>2877</v>
      </c>
      <c r="F41" s="403" t="s">
        <v>113</v>
      </c>
      <c r="G41" s="403" t="s">
        <v>12</v>
      </c>
      <c r="H41" s="403" t="s">
        <v>832</v>
      </c>
      <c r="I41" s="403" t="s">
        <v>199</v>
      </c>
      <c r="J41" s="403" t="s">
        <v>95</v>
      </c>
      <c r="K41" s="403">
        <v>10041134</v>
      </c>
      <c r="L41" s="403" t="s">
        <v>115</v>
      </c>
      <c r="M41" s="403" t="s">
        <v>29</v>
      </c>
      <c r="N41" s="403" t="s">
        <v>109</v>
      </c>
      <c r="O41" s="403" t="s">
        <v>99</v>
      </c>
      <c r="P41" s="404">
        <v>43130</v>
      </c>
      <c r="Q41" s="404">
        <v>43133</v>
      </c>
      <c r="R41" s="404">
        <v>43168</v>
      </c>
      <c r="S41" s="403">
        <v>2</v>
      </c>
      <c r="T41" s="403">
        <v>2</v>
      </c>
      <c r="U41" s="403">
        <v>2</v>
      </c>
      <c r="V41" s="403">
        <v>2</v>
      </c>
      <c r="W41" s="403">
        <v>2</v>
      </c>
      <c r="X41" s="403">
        <v>2</v>
      </c>
      <c r="Y41" s="403">
        <v>2</v>
      </c>
      <c r="Z41" s="403">
        <v>1</v>
      </c>
      <c r="AA41" s="403" t="s">
        <v>99</v>
      </c>
      <c r="AB41" s="403">
        <v>2</v>
      </c>
      <c r="AC41" s="403" t="s">
        <v>99</v>
      </c>
      <c r="AD41" s="403" t="s">
        <v>100</v>
      </c>
      <c r="AE41" s="403" t="s">
        <v>2878</v>
      </c>
      <c r="AF41" s="404">
        <v>41712</v>
      </c>
      <c r="AG41" s="403">
        <v>2</v>
      </c>
      <c r="AH41" s="403" t="s">
        <v>111</v>
      </c>
    </row>
    <row r="42" spans="1:34" x14ac:dyDescent="0.2">
      <c r="A42" s="434" t="str">
        <f t="shared" si="0"/>
        <v>Ofsted Webpage</v>
      </c>
      <c r="B42" s="403">
        <v>58370</v>
      </c>
      <c r="C42" s="403">
        <v>118169</v>
      </c>
      <c r="D42" s="403">
        <v>10018328</v>
      </c>
      <c r="E42" s="403" t="s">
        <v>1889</v>
      </c>
      <c r="F42" s="403" t="s">
        <v>92</v>
      </c>
      <c r="G42" s="403" t="s">
        <v>14</v>
      </c>
      <c r="H42" s="403" t="s">
        <v>493</v>
      </c>
      <c r="I42" s="403" t="s">
        <v>122</v>
      </c>
      <c r="J42" s="403" t="s">
        <v>122</v>
      </c>
      <c r="K42" s="403">
        <v>10041122</v>
      </c>
      <c r="L42" s="403" t="s">
        <v>130</v>
      </c>
      <c r="M42" s="403" t="s">
        <v>29</v>
      </c>
      <c r="N42" s="403" t="s">
        <v>109</v>
      </c>
      <c r="O42" s="403" t="s">
        <v>99</v>
      </c>
      <c r="P42" s="404">
        <v>43130</v>
      </c>
      <c r="Q42" s="404">
        <v>43133</v>
      </c>
      <c r="R42" s="404">
        <v>43168</v>
      </c>
      <c r="S42" s="403">
        <v>3</v>
      </c>
      <c r="T42" s="403">
        <v>3</v>
      </c>
      <c r="U42" s="403">
        <v>2</v>
      </c>
      <c r="V42" s="403">
        <v>2</v>
      </c>
      <c r="W42" s="403">
        <v>3</v>
      </c>
      <c r="X42" s="403" t="s">
        <v>99</v>
      </c>
      <c r="Y42" s="403">
        <v>2</v>
      </c>
      <c r="Z42" s="403">
        <v>4</v>
      </c>
      <c r="AA42" s="403" t="s">
        <v>99</v>
      </c>
      <c r="AB42" s="403" t="s">
        <v>99</v>
      </c>
      <c r="AC42" s="403" t="s">
        <v>99</v>
      </c>
      <c r="AD42" s="403" t="s">
        <v>100</v>
      </c>
      <c r="AE42" s="403" t="s">
        <v>1890</v>
      </c>
      <c r="AF42" s="404">
        <v>41943</v>
      </c>
      <c r="AG42" s="403">
        <v>2</v>
      </c>
      <c r="AH42" s="403" t="s">
        <v>148</v>
      </c>
    </row>
    <row r="43" spans="1:34" x14ac:dyDescent="0.2">
      <c r="A43" s="434" t="str">
        <f t="shared" si="0"/>
        <v>Ofsted Webpage</v>
      </c>
      <c r="B43" s="403">
        <v>52157</v>
      </c>
      <c r="C43" s="403">
        <v>108972</v>
      </c>
      <c r="D43" s="403">
        <v>10009072</v>
      </c>
      <c r="E43" s="403" t="s">
        <v>2406</v>
      </c>
      <c r="F43" s="403" t="s">
        <v>183</v>
      </c>
      <c r="G43" s="403" t="s">
        <v>14</v>
      </c>
      <c r="H43" s="403" t="s">
        <v>1311</v>
      </c>
      <c r="I43" s="403" t="s">
        <v>122</v>
      </c>
      <c r="J43" s="403" t="s">
        <v>122</v>
      </c>
      <c r="K43" s="403">
        <v>10043201</v>
      </c>
      <c r="L43" s="403" t="s">
        <v>130</v>
      </c>
      <c r="M43" s="403" t="s">
        <v>29</v>
      </c>
      <c r="N43" s="403" t="s">
        <v>124</v>
      </c>
      <c r="O43" s="403" t="s">
        <v>100</v>
      </c>
      <c r="P43" s="404">
        <v>43123</v>
      </c>
      <c r="Q43" s="404">
        <v>43131</v>
      </c>
      <c r="R43" s="404">
        <v>43166</v>
      </c>
      <c r="S43" s="403">
        <v>3</v>
      </c>
      <c r="T43" s="403">
        <v>3</v>
      </c>
      <c r="U43" s="403">
        <v>3</v>
      </c>
      <c r="V43" s="403">
        <v>3</v>
      </c>
      <c r="W43" s="403">
        <v>3</v>
      </c>
      <c r="X43" s="403" t="s">
        <v>99</v>
      </c>
      <c r="Y43" s="403" t="s">
        <v>99</v>
      </c>
      <c r="Z43" s="403">
        <v>3</v>
      </c>
      <c r="AA43" s="403" t="s">
        <v>99</v>
      </c>
      <c r="AB43" s="403" t="s">
        <v>99</v>
      </c>
      <c r="AC43" s="403" t="s">
        <v>99</v>
      </c>
      <c r="AD43" s="403" t="s">
        <v>100</v>
      </c>
      <c r="AE43" s="403" t="s">
        <v>2407</v>
      </c>
      <c r="AF43" s="404">
        <v>41768</v>
      </c>
      <c r="AG43" s="403">
        <v>2</v>
      </c>
      <c r="AH43" s="403" t="s">
        <v>148</v>
      </c>
    </row>
    <row r="44" spans="1:34" x14ac:dyDescent="0.2">
      <c r="A44" s="434" t="str">
        <f t="shared" si="0"/>
        <v>Ofsted Webpage</v>
      </c>
      <c r="B44" s="403">
        <v>130531</v>
      </c>
      <c r="C44" s="403">
        <v>106996</v>
      </c>
      <c r="D44" s="403">
        <v>10005788</v>
      </c>
      <c r="E44" s="403" t="s">
        <v>1345</v>
      </c>
      <c r="F44" s="403" t="s">
        <v>113</v>
      </c>
      <c r="G44" s="403" t="s">
        <v>12</v>
      </c>
      <c r="H44" s="403" t="s">
        <v>198</v>
      </c>
      <c r="I44" s="403" t="s">
        <v>199</v>
      </c>
      <c r="J44" s="403" t="s">
        <v>95</v>
      </c>
      <c r="K44" s="403">
        <v>10030739</v>
      </c>
      <c r="L44" s="403" t="s">
        <v>155</v>
      </c>
      <c r="M44" s="403" t="s">
        <v>29</v>
      </c>
      <c r="N44" s="403" t="s">
        <v>109</v>
      </c>
      <c r="O44" s="403" t="s">
        <v>99</v>
      </c>
      <c r="P44" s="404">
        <v>43122</v>
      </c>
      <c r="Q44" s="404">
        <v>43125</v>
      </c>
      <c r="R44" s="404">
        <v>43166</v>
      </c>
      <c r="S44" s="403">
        <v>3</v>
      </c>
      <c r="T44" s="403">
        <v>3</v>
      </c>
      <c r="U44" s="403">
        <v>3</v>
      </c>
      <c r="V44" s="403">
        <v>3</v>
      </c>
      <c r="W44" s="403">
        <v>3</v>
      </c>
      <c r="X44" s="403">
        <v>3</v>
      </c>
      <c r="Y44" s="403">
        <v>3</v>
      </c>
      <c r="Z44" s="403">
        <v>2</v>
      </c>
      <c r="AA44" s="403" t="s">
        <v>99</v>
      </c>
      <c r="AB44" s="403">
        <v>2</v>
      </c>
      <c r="AC44" s="403" t="s">
        <v>99</v>
      </c>
      <c r="AD44" s="403" t="s">
        <v>100</v>
      </c>
      <c r="AE44" s="403">
        <v>10005437</v>
      </c>
      <c r="AF44" s="404">
        <v>42398</v>
      </c>
      <c r="AG44" s="403">
        <v>3</v>
      </c>
      <c r="AH44" s="403" t="s">
        <v>111</v>
      </c>
    </row>
    <row r="45" spans="1:34" x14ac:dyDescent="0.2">
      <c r="A45" s="434" t="str">
        <f t="shared" si="0"/>
        <v>Ofsted Webpage</v>
      </c>
      <c r="B45" s="403">
        <v>130599</v>
      </c>
      <c r="C45" s="403">
        <v>105000</v>
      </c>
      <c r="D45" s="403">
        <v>10000534</v>
      </c>
      <c r="E45" s="403" t="s">
        <v>4548</v>
      </c>
      <c r="F45" s="403" t="s">
        <v>113</v>
      </c>
      <c r="G45" s="403" t="s">
        <v>12</v>
      </c>
      <c r="H45" s="403" t="s">
        <v>1119</v>
      </c>
      <c r="I45" s="403" t="s">
        <v>107</v>
      </c>
      <c r="J45" s="403" t="s">
        <v>107</v>
      </c>
      <c r="K45" s="403">
        <v>10041145</v>
      </c>
      <c r="L45" s="403" t="s">
        <v>155</v>
      </c>
      <c r="M45" s="403" t="s">
        <v>29</v>
      </c>
      <c r="N45" s="403" t="s">
        <v>109</v>
      </c>
      <c r="O45" s="403" t="s">
        <v>99</v>
      </c>
      <c r="P45" s="404">
        <v>43116</v>
      </c>
      <c r="Q45" s="404">
        <v>43119</v>
      </c>
      <c r="R45" s="404">
        <v>43166</v>
      </c>
      <c r="S45" s="403">
        <v>3</v>
      </c>
      <c r="T45" s="403">
        <v>3</v>
      </c>
      <c r="U45" s="403">
        <v>3</v>
      </c>
      <c r="V45" s="403">
        <v>3</v>
      </c>
      <c r="W45" s="403">
        <v>3</v>
      </c>
      <c r="X45" s="403">
        <v>3</v>
      </c>
      <c r="Y45" s="403">
        <v>2</v>
      </c>
      <c r="Z45" s="403">
        <v>4</v>
      </c>
      <c r="AA45" s="403" t="s">
        <v>99</v>
      </c>
      <c r="AB45" s="403">
        <v>2</v>
      </c>
      <c r="AC45" s="403" t="s">
        <v>99</v>
      </c>
      <c r="AD45" s="403" t="s">
        <v>100</v>
      </c>
      <c r="AE45" s="403">
        <v>10004712</v>
      </c>
      <c r="AF45" s="404">
        <v>42447</v>
      </c>
      <c r="AG45" s="403">
        <v>3</v>
      </c>
      <c r="AH45" s="403" t="s">
        <v>111</v>
      </c>
    </row>
    <row r="46" spans="1:34" x14ac:dyDescent="0.2">
      <c r="A46" s="434" t="str">
        <f t="shared" si="0"/>
        <v>Ofsted Webpage</v>
      </c>
      <c r="B46" s="403">
        <v>130698</v>
      </c>
      <c r="C46" s="403">
        <v>106618</v>
      </c>
      <c r="D46" s="403">
        <v>10006050</v>
      </c>
      <c r="E46" s="403" t="s">
        <v>2964</v>
      </c>
      <c r="F46" s="403" t="s">
        <v>293</v>
      </c>
      <c r="G46" s="403" t="s">
        <v>12</v>
      </c>
      <c r="H46" s="403" t="s">
        <v>234</v>
      </c>
      <c r="I46" s="403" t="s">
        <v>190</v>
      </c>
      <c r="J46" s="403" t="s">
        <v>190</v>
      </c>
      <c r="K46" s="403">
        <v>10041131</v>
      </c>
      <c r="L46" s="403" t="s">
        <v>436</v>
      </c>
      <c r="M46" s="403" t="s">
        <v>42</v>
      </c>
      <c r="N46" s="403" t="s">
        <v>97</v>
      </c>
      <c r="O46" s="403" t="s">
        <v>98</v>
      </c>
      <c r="P46" s="404">
        <v>43132</v>
      </c>
      <c r="Q46" s="404">
        <v>43133</v>
      </c>
      <c r="R46" s="404">
        <v>43166</v>
      </c>
      <c r="S46" s="403">
        <v>9</v>
      </c>
      <c r="T46" s="403" t="s">
        <v>99</v>
      </c>
      <c r="U46" s="403" t="s">
        <v>99</v>
      </c>
      <c r="V46" s="403" t="s">
        <v>99</v>
      </c>
      <c r="W46" s="403" t="s">
        <v>99</v>
      </c>
      <c r="X46" s="403" t="s">
        <v>99</v>
      </c>
      <c r="Y46" s="403" t="s">
        <v>99</v>
      </c>
      <c r="Z46" s="403" t="s">
        <v>99</v>
      </c>
      <c r="AA46" s="403" t="s">
        <v>99</v>
      </c>
      <c r="AB46" s="403" t="s">
        <v>99</v>
      </c>
      <c r="AC46" s="403" t="s">
        <v>99</v>
      </c>
      <c r="AD46" s="403" t="s">
        <v>100</v>
      </c>
      <c r="AE46" s="403" t="s">
        <v>2965</v>
      </c>
      <c r="AF46" s="404">
        <v>41684</v>
      </c>
      <c r="AG46" s="403">
        <v>2</v>
      </c>
      <c r="AH46" s="403" t="s">
        <v>103</v>
      </c>
    </row>
    <row r="47" spans="1:34" x14ac:dyDescent="0.2">
      <c r="A47" s="434" t="str">
        <f t="shared" si="0"/>
        <v>Ofsted Webpage</v>
      </c>
      <c r="B47" s="403">
        <v>130713</v>
      </c>
      <c r="C47" s="403">
        <v>106641</v>
      </c>
      <c r="D47" s="403">
        <v>10007977</v>
      </c>
      <c r="E47" s="403" t="s">
        <v>1434</v>
      </c>
      <c r="F47" s="403" t="s">
        <v>113</v>
      </c>
      <c r="G47" s="403" t="s">
        <v>12</v>
      </c>
      <c r="H47" s="403" t="s">
        <v>409</v>
      </c>
      <c r="I47" s="403" t="s">
        <v>172</v>
      </c>
      <c r="J47" s="403" t="s">
        <v>172</v>
      </c>
      <c r="K47" s="403">
        <v>10041147</v>
      </c>
      <c r="L47" s="403" t="s">
        <v>155</v>
      </c>
      <c r="M47" s="403" t="s">
        <v>29</v>
      </c>
      <c r="N47" s="403" t="s">
        <v>109</v>
      </c>
      <c r="O47" s="403" t="s">
        <v>99</v>
      </c>
      <c r="P47" s="404">
        <v>43130</v>
      </c>
      <c r="Q47" s="404">
        <v>43133</v>
      </c>
      <c r="R47" s="404">
        <v>43166</v>
      </c>
      <c r="S47" s="403">
        <v>2</v>
      </c>
      <c r="T47" s="403">
        <v>2</v>
      </c>
      <c r="U47" s="403">
        <v>2</v>
      </c>
      <c r="V47" s="403">
        <v>2</v>
      </c>
      <c r="W47" s="403">
        <v>2</v>
      </c>
      <c r="X47" s="403">
        <v>2</v>
      </c>
      <c r="Y47" s="403">
        <v>2</v>
      </c>
      <c r="Z47" s="403">
        <v>2</v>
      </c>
      <c r="AA47" s="403" t="s">
        <v>99</v>
      </c>
      <c r="AB47" s="403">
        <v>2</v>
      </c>
      <c r="AC47" s="403" t="s">
        <v>99</v>
      </c>
      <c r="AD47" s="403" t="s">
        <v>100</v>
      </c>
      <c r="AE47" s="403">
        <v>10005120</v>
      </c>
      <c r="AF47" s="404">
        <v>42440</v>
      </c>
      <c r="AG47" s="403">
        <v>3</v>
      </c>
      <c r="AH47" s="403" t="s">
        <v>127</v>
      </c>
    </row>
    <row r="48" spans="1:34" x14ac:dyDescent="0.2">
      <c r="A48" s="434" t="str">
        <f t="shared" si="0"/>
        <v>Ofsted Webpage</v>
      </c>
      <c r="B48" s="403">
        <v>143526</v>
      </c>
      <c r="C48" s="403">
        <v>138991</v>
      </c>
      <c r="D48" s="403">
        <v>10028480</v>
      </c>
      <c r="E48" s="403" t="s">
        <v>4952</v>
      </c>
      <c r="F48" s="403" t="s">
        <v>134</v>
      </c>
      <c r="G48" s="403" t="s">
        <v>13</v>
      </c>
      <c r="H48" s="403" t="s">
        <v>805</v>
      </c>
      <c r="I48" s="403" t="s">
        <v>122</v>
      </c>
      <c r="J48" s="403" t="s">
        <v>122</v>
      </c>
      <c r="K48" s="403">
        <v>10041188</v>
      </c>
      <c r="L48" s="403" t="s">
        <v>136</v>
      </c>
      <c r="M48" s="403" t="s">
        <v>29</v>
      </c>
      <c r="N48" s="403" t="s">
        <v>109</v>
      </c>
      <c r="O48" s="403" t="s">
        <v>99</v>
      </c>
      <c r="P48" s="404">
        <v>43130</v>
      </c>
      <c r="Q48" s="404">
        <v>43132</v>
      </c>
      <c r="R48" s="404">
        <v>43166</v>
      </c>
      <c r="S48" s="403">
        <v>3</v>
      </c>
      <c r="T48" s="403">
        <v>3</v>
      </c>
      <c r="U48" s="403">
        <v>3</v>
      </c>
      <c r="V48" s="403">
        <v>3</v>
      </c>
      <c r="W48" s="403">
        <v>3</v>
      </c>
      <c r="X48" s="403" t="s">
        <v>99</v>
      </c>
      <c r="Y48" s="403" t="s">
        <v>99</v>
      </c>
      <c r="Z48" s="403" t="s">
        <v>99</v>
      </c>
      <c r="AA48" s="403" t="s">
        <v>99</v>
      </c>
      <c r="AB48" s="403">
        <v>3</v>
      </c>
      <c r="AC48" s="403" t="s">
        <v>99</v>
      </c>
      <c r="AD48" s="403" t="s">
        <v>100</v>
      </c>
      <c r="AE48" s="403" t="s">
        <v>210</v>
      </c>
      <c r="AF48" s="404" t="s">
        <v>210</v>
      </c>
      <c r="AG48" s="403" t="s">
        <v>210</v>
      </c>
      <c r="AH48" s="403" t="s">
        <v>103</v>
      </c>
    </row>
    <row r="49" spans="1:34" x14ac:dyDescent="0.2">
      <c r="A49" s="434" t="str">
        <f t="shared" si="0"/>
        <v>Ofsted Webpage</v>
      </c>
      <c r="B49" s="403">
        <v>130422</v>
      </c>
      <c r="C49" s="403">
        <v>108358</v>
      </c>
      <c r="D49" s="403">
        <v>10008007</v>
      </c>
      <c r="E49" s="403" t="s">
        <v>1300</v>
      </c>
      <c r="F49" s="403" t="s">
        <v>105</v>
      </c>
      <c r="G49" s="403" t="s">
        <v>12</v>
      </c>
      <c r="H49" s="403" t="s">
        <v>775</v>
      </c>
      <c r="I49" s="403" t="s">
        <v>122</v>
      </c>
      <c r="J49" s="403" t="s">
        <v>122</v>
      </c>
      <c r="K49" s="403">
        <v>10041139</v>
      </c>
      <c r="L49" s="403" t="s">
        <v>268</v>
      </c>
      <c r="M49" s="403" t="s">
        <v>29</v>
      </c>
      <c r="N49" s="403" t="s">
        <v>109</v>
      </c>
      <c r="O49" s="403" t="s">
        <v>99</v>
      </c>
      <c r="P49" s="404">
        <v>43123</v>
      </c>
      <c r="Q49" s="404">
        <v>43126</v>
      </c>
      <c r="R49" s="404">
        <v>43165</v>
      </c>
      <c r="S49" s="403">
        <v>2</v>
      </c>
      <c r="T49" s="403">
        <v>2</v>
      </c>
      <c r="U49" s="403">
        <v>2</v>
      </c>
      <c r="V49" s="403">
        <v>2</v>
      </c>
      <c r="W49" s="403">
        <v>3</v>
      </c>
      <c r="X49" s="403">
        <v>2</v>
      </c>
      <c r="Y49" s="403" t="s">
        <v>99</v>
      </c>
      <c r="Z49" s="403" t="s">
        <v>99</v>
      </c>
      <c r="AA49" s="403" t="s">
        <v>99</v>
      </c>
      <c r="AB49" s="403" t="s">
        <v>99</v>
      </c>
      <c r="AC49" s="403" t="s">
        <v>99</v>
      </c>
      <c r="AD49" s="403" t="s">
        <v>100</v>
      </c>
      <c r="AE49" s="403">
        <v>10004672</v>
      </c>
      <c r="AF49" s="404">
        <v>42391</v>
      </c>
      <c r="AG49" s="403">
        <v>3</v>
      </c>
      <c r="AH49" s="403" t="s">
        <v>127</v>
      </c>
    </row>
    <row r="50" spans="1:34" x14ac:dyDescent="0.2">
      <c r="A50" s="434" t="str">
        <f t="shared" si="0"/>
        <v>Ofsted Webpage</v>
      </c>
      <c r="B50" s="403">
        <v>51944</v>
      </c>
      <c r="C50" s="403">
        <v>115208</v>
      </c>
      <c r="D50" s="403">
        <v>10002618</v>
      </c>
      <c r="E50" s="403" t="s">
        <v>1669</v>
      </c>
      <c r="F50" s="403" t="s">
        <v>92</v>
      </c>
      <c r="G50" s="403" t="s">
        <v>14</v>
      </c>
      <c r="H50" s="403" t="s">
        <v>186</v>
      </c>
      <c r="I50" s="403" t="s">
        <v>172</v>
      </c>
      <c r="J50" s="403" t="s">
        <v>172</v>
      </c>
      <c r="K50" s="403">
        <v>10043182</v>
      </c>
      <c r="L50" s="403" t="s">
        <v>96</v>
      </c>
      <c r="M50" s="403" t="s">
        <v>42</v>
      </c>
      <c r="N50" s="403" t="s">
        <v>97</v>
      </c>
      <c r="O50" s="403" t="s">
        <v>98</v>
      </c>
      <c r="P50" s="404">
        <v>43145</v>
      </c>
      <c r="Q50" s="404">
        <v>43146</v>
      </c>
      <c r="R50" s="404">
        <v>43165</v>
      </c>
      <c r="S50" s="403">
        <v>9</v>
      </c>
      <c r="T50" s="403" t="s">
        <v>99</v>
      </c>
      <c r="U50" s="403" t="s">
        <v>99</v>
      </c>
      <c r="V50" s="403" t="s">
        <v>99</v>
      </c>
      <c r="W50" s="403" t="s">
        <v>99</v>
      </c>
      <c r="X50" s="403" t="s">
        <v>99</v>
      </c>
      <c r="Y50" s="403" t="s">
        <v>99</v>
      </c>
      <c r="Z50" s="403" t="s">
        <v>99</v>
      </c>
      <c r="AA50" s="403" t="s">
        <v>99</v>
      </c>
      <c r="AB50" s="403" t="s">
        <v>99</v>
      </c>
      <c r="AC50" s="403" t="s">
        <v>99</v>
      </c>
      <c r="AD50" s="403" t="s">
        <v>100</v>
      </c>
      <c r="AE50" s="403" t="s">
        <v>1670</v>
      </c>
      <c r="AF50" s="404">
        <v>42027</v>
      </c>
      <c r="AG50" s="403">
        <v>2</v>
      </c>
      <c r="AH50" s="403" t="s">
        <v>103</v>
      </c>
    </row>
    <row r="51" spans="1:34" x14ac:dyDescent="0.2">
      <c r="A51" s="434" t="str">
        <f t="shared" si="0"/>
        <v>Ofsted Webpage</v>
      </c>
      <c r="B51" s="403">
        <v>131944</v>
      </c>
      <c r="C51" s="403">
        <v>114868</v>
      </c>
      <c r="D51" s="403">
        <v>10004527</v>
      </c>
      <c r="E51" s="403" t="s">
        <v>4114</v>
      </c>
      <c r="F51" s="403" t="s">
        <v>134</v>
      </c>
      <c r="G51" s="403" t="s">
        <v>13</v>
      </c>
      <c r="H51" s="403" t="s">
        <v>362</v>
      </c>
      <c r="I51" s="403" t="s">
        <v>166</v>
      </c>
      <c r="J51" s="403" t="s">
        <v>166</v>
      </c>
      <c r="K51" s="403">
        <v>10041326</v>
      </c>
      <c r="L51" s="403" t="s">
        <v>136</v>
      </c>
      <c r="M51" s="403" t="s">
        <v>29</v>
      </c>
      <c r="N51" s="403" t="s">
        <v>109</v>
      </c>
      <c r="O51" s="403" t="s">
        <v>99</v>
      </c>
      <c r="P51" s="404">
        <v>43124</v>
      </c>
      <c r="Q51" s="404">
        <v>43126</v>
      </c>
      <c r="R51" s="404">
        <v>43164</v>
      </c>
      <c r="S51" s="403">
        <v>1</v>
      </c>
      <c r="T51" s="403">
        <v>1</v>
      </c>
      <c r="U51" s="403">
        <v>1</v>
      </c>
      <c r="V51" s="403">
        <v>1</v>
      </c>
      <c r="W51" s="403">
        <v>1</v>
      </c>
      <c r="X51" s="403" t="s">
        <v>99</v>
      </c>
      <c r="Y51" s="403" t="s">
        <v>99</v>
      </c>
      <c r="Z51" s="403" t="s">
        <v>99</v>
      </c>
      <c r="AA51" s="403" t="s">
        <v>99</v>
      </c>
      <c r="AB51" s="403">
        <v>1</v>
      </c>
      <c r="AC51" s="403" t="s">
        <v>99</v>
      </c>
      <c r="AD51" s="403" t="s">
        <v>100</v>
      </c>
      <c r="AE51" s="403" t="s">
        <v>4115</v>
      </c>
      <c r="AF51" s="404">
        <v>41075</v>
      </c>
      <c r="AG51" s="403">
        <v>1</v>
      </c>
      <c r="AH51" s="403" t="s">
        <v>111</v>
      </c>
    </row>
    <row r="52" spans="1:34" x14ac:dyDescent="0.2">
      <c r="A52" s="434" t="str">
        <f t="shared" si="0"/>
        <v>Ofsted Webpage</v>
      </c>
      <c r="B52" s="403">
        <v>130603</v>
      </c>
      <c r="C52" s="403">
        <v>105024</v>
      </c>
      <c r="D52" s="403">
        <v>10000833</v>
      </c>
      <c r="E52" s="403" t="s">
        <v>2935</v>
      </c>
      <c r="F52" s="403" t="s">
        <v>113</v>
      </c>
      <c r="G52" s="403" t="s">
        <v>12</v>
      </c>
      <c r="H52" s="403" t="s">
        <v>514</v>
      </c>
      <c r="I52" s="403" t="s">
        <v>190</v>
      </c>
      <c r="J52" s="403" t="s">
        <v>190</v>
      </c>
      <c r="K52" s="403">
        <v>10037378</v>
      </c>
      <c r="L52" s="403" t="s">
        <v>115</v>
      </c>
      <c r="M52" s="403" t="s">
        <v>29</v>
      </c>
      <c r="N52" s="403" t="s">
        <v>109</v>
      </c>
      <c r="O52" s="403" t="s">
        <v>99</v>
      </c>
      <c r="P52" s="404">
        <v>43123</v>
      </c>
      <c r="Q52" s="404">
        <v>43126</v>
      </c>
      <c r="R52" s="404">
        <v>43164</v>
      </c>
      <c r="S52" s="403">
        <v>2</v>
      </c>
      <c r="T52" s="403">
        <v>2</v>
      </c>
      <c r="U52" s="403">
        <v>2</v>
      </c>
      <c r="V52" s="403">
        <v>2</v>
      </c>
      <c r="W52" s="403">
        <v>2</v>
      </c>
      <c r="X52" s="403">
        <v>2</v>
      </c>
      <c r="Y52" s="403">
        <v>2</v>
      </c>
      <c r="Z52" s="403">
        <v>2</v>
      </c>
      <c r="AA52" s="403" t="s">
        <v>99</v>
      </c>
      <c r="AB52" s="403" t="s">
        <v>99</v>
      </c>
      <c r="AC52" s="403" t="s">
        <v>99</v>
      </c>
      <c r="AD52" s="403" t="s">
        <v>100</v>
      </c>
      <c r="AE52" s="403" t="s">
        <v>2936</v>
      </c>
      <c r="AF52" s="404">
        <v>41607</v>
      </c>
      <c r="AG52" s="403">
        <v>2</v>
      </c>
      <c r="AH52" s="403" t="s">
        <v>111</v>
      </c>
    </row>
    <row r="53" spans="1:34" x14ac:dyDescent="0.2">
      <c r="A53" s="434" t="str">
        <f t="shared" si="0"/>
        <v>Ofsted Webpage</v>
      </c>
      <c r="B53" s="403">
        <v>58614</v>
      </c>
      <c r="C53" s="403">
        <v>110023</v>
      </c>
      <c r="D53" s="403">
        <v>10023047</v>
      </c>
      <c r="E53" s="403" t="s">
        <v>4462</v>
      </c>
      <c r="F53" s="403" t="s">
        <v>92</v>
      </c>
      <c r="G53" s="403" t="s">
        <v>14</v>
      </c>
      <c r="H53" s="403" t="s">
        <v>217</v>
      </c>
      <c r="I53" s="403" t="s">
        <v>161</v>
      </c>
      <c r="J53" s="403" t="s">
        <v>161</v>
      </c>
      <c r="K53" s="403">
        <v>10041107</v>
      </c>
      <c r="L53" s="403" t="s">
        <v>167</v>
      </c>
      <c r="M53" s="403" t="s">
        <v>42</v>
      </c>
      <c r="N53" s="403" t="s">
        <v>97</v>
      </c>
      <c r="O53" s="403" t="s">
        <v>98</v>
      </c>
      <c r="P53" s="404">
        <v>43129</v>
      </c>
      <c r="Q53" s="404">
        <v>43130</v>
      </c>
      <c r="R53" s="404">
        <v>43164</v>
      </c>
      <c r="S53" s="403">
        <v>9</v>
      </c>
      <c r="T53" s="403" t="s">
        <v>99</v>
      </c>
      <c r="U53" s="403" t="s">
        <v>99</v>
      </c>
      <c r="V53" s="403" t="s">
        <v>99</v>
      </c>
      <c r="W53" s="403" t="s">
        <v>99</v>
      </c>
      <c r="X53" s="403" t="s">
        <v>99</v>
      </c>
      <c r="Y53" s="403" t="s">
        <v>99</v>
      </c>
      <c r="Z53" s="403" t="s">
        <v>99</v>
      </c>
      <c r="AA53" s="403" t="s">
        <v>99</v>
      </c>
      <c r="AB53" s="403" t="s">
        <v>99</v>
      </c>
      <c r="AC53" s="403" t="s">
        <v>99</v>
      </c>
      <c r="AD53" s="403" t="s">
        <v>100</v>
      </c>
      <c r="AE53" s="403" t="s">
        <v>1915</v>
      </c>
      <c r="AF53" s="404">
        <v>41964</v>
      </c>
      <c r="AG53" s="403">
        <v>2</v>
      </c>
      <c r="AH53" s="403" t="s">
        <v>103</v>
      </c>
    </row>
    <row r="54" spans="1:34" x14ac:dyDescent="0.2">
      <c r="A54" s="434" t="str">
        <f t="shared" si="0"/>
        <v>Ofsted Webpage</v>
      </c>
      <c r="B54" s="403">
        <v>133864</v>
      </c>
      <c r="C54" s="403">
        <v>108254</v>
      </c>
      <c r="D54" s="403">
        <v>10004930</v>
      </c>
      <c r="E54" s="403" t="s">
        <v>3131</v>
      </c>
      <c r="F54" s="403" t="s">
        <v>120</v>
      </c>
      <c r="G54" s="403" t="s">
        <v>18</v>
      </c>
      <c r="H54" s="403" t="s">
        <v>364</v>
      </c>
      <c r="I54" s="403" t="s">
        <v>190</v>
      </c>
      <c r="J54" s="403" t="s">
        <v>190</v>
      </c>
      <c r="K54" s="403">
        <v>10041094</v>
      </c>
      <c r="L54" s="403" t="s">
        <v>123</v>
      </c>
      <c r="M54" s="403" t="s">
        <v>42</v>
      </c>
      <c r="N54" s="403" t="s">
        <v>97</v>
      </c>
      <c r="O54" s="403" t="s">
        <v>98</v>
      </c>
      <c r="P54" s="404">
        <v>43124</v>
      </c>
      <c r="Q54" s="404">
        <v>43125</v>
      </c>
      <c r="R54" s="404">
        <v>43160</v>
      </c>
      <c r="S54" s="403">
        <v>9</v>
      </c>
      <c r="T54" s="403" t="s">
        <v>99</v>
      </c>
      <c r="U54" s="403" t="s">
        <v>99</v>
      </c>
      <c r="V54" s="403" t="s">
        <v>99</v>
      </c>
      <c r="W54" s="403" t="s">
        <v>99</v>
      </c>
      <c r="X54" s="403" t="s">
        <v>99</v>
      </c>
      <c r="Y54" s="403" t="s">
        <v>99</v>
      </c>
      <c r="Z54" s="403" t="s">
        <v>99</v>
      </c>
      <c r="AA54" s="403" t="s">
        <v>99</v>
      </c>
      <c r="AB54" s="403" t="s">
        <v>99</v>
      </c>
      <c r="AC54" s="403" t="s">
        <v>99</v>
      </c>
      <c r="AD54" s="403" t="s">
        <v>100</v>
      </c>
      <c r="AE54" s="403" t="s">
        <v>3132</v>
      </c>
      <c r="AF54" s="404">
        <v>41607</v>
      </c>
      <c r="AG54" s="403">
        <v>2</v>
      </c>
      <c r="AH54" s="403" t="s">
        <v>103</v>
      </c>
    </row>
    <row r="55" spans="1:34" x14ac:dyDescent="0.2">
      <c r="A55" s="434" t="str">
        <f t="shared" si="0"/>
        <v>Ofsted Webpage</v>
      </c>
      <c r="B55" s="403">
        <v>53392</v>
      </c>
      <c r="C55" s="403">
        <v>108652</v>
      </c>
      <c r="D55" s="403">
        <v>10004374</v>
      </c>
      <c r="E55" s="403" t="s">
        <v>2489</v>
      </c>
      <c r="F55" s="403" t="s">
        <v>278</v>
      </c>
      <c r="G55" s="403" t="s">
        <v>15</v>
      </c>
      <c r="H55" s="403" t="s">
        <v>644</v>
      </c>
      <c r="I55" s="403" t="s">
        <v>190</v>
      </c>
      <c r="J55" s="403" t="s">
        <v>190</v>
      </c>
      <c r="K55" s="403">
        <v>10041115</v>
      </c>
      <c r="L55" s="403" t="s">
        <v>476</v>
      </c>
      <c r="M55" s="403" t="s">
        <v>42</v>
      </c>
      <c r="N55" s="403" t="s">
        <v>97</v>
      </c>
      <c r="O55" s="403" t="s">
        <v>98</v>
      </c>
      <c r="P55" s="404">
        <v>43131</v>
      </c>
      <c r="Q55" s="404">
        <v>43131</v>
      </c>
      <c r="R55" s="404">
        <v>43160</v>
      </c>
      <c r="S55" s="403">
        <v>9</v>
      </c>
      <c r="T55" s="403" t="s">
        <v>99</v>
      </c>
      <c r="U55" s="403" t="s">
        <v>99</v>
      </c>
      <c r="V55" s="403" t="s">
        <v>99</v>
      </c>
      <c r="W55" s="403" t="s">
        <v>99</v>
      </c>
      <c r="X55" s="403" t="s">
        <v>99</v>
      </c>
      <c r="Y55" s="403" t="s">
        <v>99</v>
      </c>
      <c r="Z55" s="403" t="s">
        <v>99</v>
      </c>
      <c r="AA55" s="403" t="s">
        <v>99</v>
      </c>
      <c r="AB55" s="403" t="s">
        <v>99</v>
      </c>
      <c r="AC55" s="403" t="s">
        <v>99</v>
      </c>
      <c r="AD55" s="403" t="s">
        <v>100</v>
      </c>
      <c r="AE55" s="403" t="s">
        <v>2490</v>
      </c>
      <c r="AF55" s="404">
        <v>41802</v>
      </c>
      <c r="AG55" s="403">
        <v>2</v>
      </c>
      <c r="AH55" s="403" t="s">
        <v>103</v>
      </c>
    </row>
    <row r="56" spans="1:34" x14ac:dyDescent="0.2">
      <c r="A56" s="434" t="str">
        <f t="shared" si="0"/>
        <v>Ofsted Webpage</v>
      </c>
      <c r="B56" s="403">
        <v>130512</v>
      </c>
      <c r="C56" s="403">
        <v>106863</v>
      </c>
      <c r="D56" s="403">
        <v>10006331</v>
      </c>
      <c r="E56" s="403" t="s">
        <v>350</v>
      </c>
      <c r="F56" s="403" t="s">
        <v>113</v>
      </c>
      <c r="G56" s="403" t="s">
        <v>12</v>
      </c>
      <c r="H56" s="403" t="s">
        <v>320</v>
      </c>
      <c r="I56" s="403" t="s">
        <v>140</v>
      </c>
      <c r="J56" s="403" t="s">
        <v>140</v>
      </c>
      <c r="K56" s="403">
        <v>10037388</v>
      </c>
      <c r="L56" s="403" t="s">
        <v>232</v>
      </c>
      <c r="M56" s="403" t="s">
        <v>31</v>
      </c>
      <c r="N56" s="403" t="s">
        <v>109</v>
      </c>
      <c r="O56" s="403" t="s">
        <v>99</v>
      </c>
      <c r="P56" s="404">
        <v>43122</v>
      </c>
      <c r="Q56" s="404">
        <v>43125</v>
      </c>
      <c r="R56" s="404">
        <v>43160</v>
      </c>
      <c r="S56" s="403">
        <v>4</v>
      </c>
      <c r="T56" s="403">
        <v>4</v>
      </c>
      <c r="U56" s="403">
        <v>4</v>
      </c>
      <c r="V56" s="403">
        <v>3</v>
      </c>
      <c r="W56" s="403">
        <v>4</v>
      </c>
      <c r="X56" s="403">
        <v>4</v>
      </c>
      <c r="Y56" s="403">
        <v>3</v>
      </c>
      <c r="Z56" s="403" t="s">
        <v>99</v>
      </c>
      <c r="AA56" s="403" t="s">
        <v>99</v>
      </c>
      <c r="AB56" s="403" t="s">
        <v>99</v>
      </c>
      <c r="AC56" s="403" t="s">
        <v>99</v>
      </c>
      <c r="AD56" s="403" t="s">
        <v>100</v>
      </c>
      <c r="AE56" s="403">
        <v>10004695</v>
      </c>
      <c r="AF56" s="404">
        <v>42657</v>
      </c>
      <c r="AG56" s="403">
        <v>4</v>
      </c>
      <c r="AH56" s="403" t="s">
        <v>111</v>
      </c>
    </row>
    <row r="57" spans="1:34" x14ac:dyDescent="0.2">
      <c r="A57" s="434" t="str">
        <f t="shared" si="0"/>
        <v>Ofsted Webpage</v>
      </c>
      <c r="B57" s="403">
        <v>133855</v>
      </c>
      <c r="C57" s="403">
        <v>108274</v>
      </c>
      <c r="D57" s="403">
        <v>10004797</v>
      </c>
      <c r="E57" s="403" t="s">
        <v>3127</v>
      </c>
      <c r="F57" s="403" t="s">
        <v>120</v>
      </c>
      <c r="G57" s="403" t="s">
        <v>18</v>
      </c>
      <c r="H57" s="403" t="s">
        <v>217</v>
      </c>
      <c r="I57" s="403" t="s">
        <v>161</v>
      </c>
      <c r="J57" s="403" t="s">
        <v>161</v>
      </c>
      <c r="K57" s="403">
        <v>10039580</v>
      </c>
      <c r="L57" s="403" t="s">
        <v>123</v>
      </c>
      <c r="M57" s="403" t="s">
        <v>42</v>
      </c>
      <c r="N57" s="403" t="s">
        <v>97</v>
      </c>
      <c r="O57" s="403" t="s">
        <v>98</v>
      </c>
      <c r="P57" s="404">
        <v>43123</v>
      </c>
      <c r="Q57" s="404">
        <v>43124</v>
      </c>
      <c r="R57" s="404">
        <v>43159</v>
      </c>
      <c r="S57" s="403">
        <v>9</v>
      </c>
      <c r="T57" s="403" t="s">
        <v>99</v>
      </c>
      <c r="U57" s="403" t="s">
        <v>99</v>
      </c>
      <c r="V57" s="403" t="s">
        <v>99</v>
      </c>
      <c r="W57" s="403" t="s">
        <v>99</v>
      </c>
      <c r="X57" s="403" t="s">
        <v>99</v>
      </c>
      <c r="Y57" s="403" t="s">
        <v>99</v>
      </c>
      <c r="Z57" s="403" t="s">
        <v>99</v>
      </c>
      <c r="AA57" s="403" t="s">
        <v>99</v>
      </c>
      <c r="AB57" s="403" t="s">
        <v>99</v>
      </c>
      <c r="AC57" s="403" t="s">
        <v>99</v>
      </c>
      <c r="AD57" s="403" t="s">
        <v>100</v>
      </c>
      <c r="AE57" s="403" t="s">
        <v>3128</v>
      </c>
      <c r="AF57" s="404">
        <v>41719</v>
      </c>
      <c r="AG57" s="403">
        <v>2</v>
      </c>
      <c r="AH57" s="403" t="s">
        <v>103</v>
      </c>
    </row>
    <row r="58" spans="1:34" x14ac:dyDescent="0.2">
      <c r="A58" s="434" t="str">
        <f t="shared" si="0"/>
        <v>Ofsted Webpage</v>
      </c>
      <c r="B58" s="403">
        <v>139730</v>
      </c>
      <c r="C58" s="403">
        <v>123351</v>
      </c>
      <c r="D58" s="403">
        <v>10042041</v>
      </c>
      <c r="E58" s="403" t="s">
        <v>354</v>
      </c>
      <c r="F58" s="403" t="s">
        <v>192</v>
      </c>
      <c r="G58" s="403" t="s">
        <v>16</v>
      </c>
      <c r="H58" s="403" t="s">
        <v>285</v>
      </c>
      <c r="I58" s="403" t="s">
        <v>140</v>
      </c>
      <c r="J58" s="403" t="s">
        <v>140</v>
      </c>
      <c r="K58" s="403">
        <v>10044794</v>
      </c>
      <c r="L58" s="403" t="s">
        <v>194</v>
      </c>
      <c r="M58" s="403" t="s">
        <v>29</v>
      </c>
      <c r="N58" s="403" t="s">
        <v>109</v>
      </c>
      <c r="O58" s="403" t="s">
        <v>99</v>
      </c>
      <c r="P58" s="404">
        <v>43115</v>
      </c>
      <c r="Q58" s="404">
        <v>43117</v>
      </c>
      <c r="R58" s="404">
        <v>43159</v>
      </c>
      <c r="S58" s="403">
        <v>2</v>
      </c>
      <c r="T58" s="403">
        <v>2</v>
      </c>
      <c r="U58" s="403">
        <v>2</v>
      </c>
      <c r="V58" s="403">
        <v>2</v>
      </c>
      <c r="W58" s="403">
        <v>2</v>
      </c>
      <c r="X58" s="403">
        <v>2</v>
      </c>
      <c r="Y58" s="403" t="s">
        <v>99</v>
      </c>
      <c r="Z58" s="403" t="s">
        <v>99</v>
      </c>
      <c r="AA58" s="403" t="s">
        <v>99</v>
      </c>
      <c r="AB58" s="403" t="s">
        <v>99</v>
      </c>
      <c r="AC58" s="403" t="s">
        <v>99</v>
      </c>
      <c r="AD58" s="403" t="s">
        <v>100</v>
      </c>
      <c r="AE58" s="403">
        <v>10020133</v>
      </c>
      <c r="AF58" s="404">
        <v>42697</v>
      </c>
      <c r="AG58" s="403">
        <v>3</v>
      </c>
      <c r="AH58" s="403" t="s">
        <v>127</v>
      </c>
    </row>
    <row r="59" spans="1:34" x14ac:dyDescent="0.2">
      <c r="A59" s="434" t="str">
        <f t="shared" si="0"/>
        <v>Ofsted Webpage</v>
      </c>
      <c r="B59" s="403">
        <v>54657</v>
      </c>
      <c r="C59" s="403">
        <v>108002</v>
      </c>
      <c r="D59" s="403">
        <v>10006399</v>
      </c>
      <c r="E59" s="403" t="s">
        <v>2597</v>
      </c>
      <c r="F59" s="403" t="s">
        <v>170</v>
      </c>
      <c r="G59" s="403" t="s">
        <v>15</v>
      </c>
      <c r="H59" s="403" t="s">
        <v>854</v>
      </c>
      <c r="I59" s="403" t="s">
        <v>107</v>
      </c>
      <c r="J59" s="403" t="s">
        <v>107</v>
      </c>
      <c r="K59" s="403">
        <v>10041116</v>
      </c>
      <c r="L59" s="403" t="s">
        <v>173</v>
      </c>
      <c r="M59" s="403" t="s">
        <v>42</v>
      </c>
      <c r="N59" s="403" t="s">
        <v>97</v>
      </c>
      <c r="O59" s="403" t="s">
        <v>98</v>
      </c>
      <c r="P59" s="404">
        <v>43138</v>
      </c>
      <c r="Q59" s="404">
        <v>43139</v>
      </c>
      <c r="R59" s="404">
        <v>43159</v>
      </c>
      <c r="S59" s="403">
        <v>9</v>
      </c>
      <c r="T59" s="403" t="s">
        <v>99</v>
      </c>
      <c r="U59" s="403" t="s">
        <v>99</v>
      </c>
      <c r="V59" s="403" t="s">
        <v>99</v>
      </c>
      <c r="W59" s="403" t="s">
        <v>99</v>
      </c>
      <c r="X59" s="403" t="s">
        <v>99</v>
      </c>
      <c r="Y59" s="403" t="s">
        <v>99</v>
      </c>
      <c r="Z59" s="403" t="s">
        <v>99</v>
      </c>
      <c r="AA59" s="403" t="s">
        <v>99</v>
      </c>
      <c r="AB59" s="403" t="s">
        <v>99</v>
      </c>
      <c r="AC59" s="403" t="s">
        <v>99</v>
      </c>
      <c r="AD59" s="403" t="s">
        <v>100</v>
      </c>
      <c r="AE59" s="403" t="s">
        <v>2598</v>
      </c>
      <c r="AF59" s="404">
        <v>41726</v>
      </c>
      <c r="AG59" s="403">
        <v>2</v>
      </c>
      <c r="AH59" s="403" t="s">
        <v>103</v>
      </c>
    </row>
    <row r="60" spans="1:34" x14ac:dyDescent="0.2">
      <c r="A60" s="434" t="str">
        <f t="shared" si="0"/>
        <v>Ofsted Webpage</v>
      </c>
      <c r="B60" s="403">
        <v>144887</v>
      </c>
      <c r="C60" s="403">
        <v>139472</v>
      </c>
      <c r="D60" s="403">
        <v>10064663</v>
      </c>
      <c r="E60" s="403" t="s">
        <v>2856</v>
      </c>
      <c r="F60" s="403" t="s">
        <v>682</v>
      </c>
      <c r="G60" s="403" t="s">
        <v>16</v>
      </c>
      <c r="H60" s="403" t="s">
        <v>498</v>
      </c>
      <c r="I60" s="403" t="s">
        <v>172</v>
      </c>
      <c r="J60" s="403" t="s">
        <v>172</v>
      </c>
      <c r="K60" s="403">
        <v>10043183</v>
      </c>
      <c r="L60" s="403" t="s">
        <v>196</v>
      </c>
      <c r="M60" s="403" t="s">
        <v>29</v>
      </c>
      <c r="N60" s="403" t="s">
        <v>109</v>
      </c>
      <c r="O60" s="403" t="s">
        <v>99</v>
      </c>
      <c r="P60" s="404">
        <v>43130</v>
      </c>
      <c r="Q60" s="404">
        <v>43133</v>
      </c>
      <c r="R60" s="404">
        <v>43159</v>
      </c>
      <c r="S60" s="403">
        <v>3</v>
      </c>
      <c r="T60" s="403">
        <v>3</v>
      </c>
      <c r="U60" s="403">
        <v>3</v>
      </c>
      <c r="V60" s="403">
        <v>3</v>
      </c>
      <c r="W60" s="403">
        <v>3</v>
      </c>
      <c r="X60" s="403">
        <v>3</v>
      </c>
      <c r="Y60" s="403" t="s">
        <v>99</v>
      </c>
      <c r="Z60" s="403" t="s">
        <v>99</v>
      </c>
      <c r="AA60" s="403" t="s">
        <v>99</v>
      </c>
      <c r="AB60" s="403" t="s">
        <v>99</v>
      </c>
      <c r="AC60" s="403" t="s">
        <v>99</v>
      </c>
      <c r="AD60" s="403" t="s">
        <v>100</v>
      </c>
      <c r="AE60" s="403" t="s">
        <v>2857</v>
      </c>
      <c r="AF60" s="404">
        <v>41544</v>
      </c>
      <c r="AG60" s="403">
        <v>2</v>
      </c>
      <c r="AH60" s="403" t="s">
        <v>148</v>
      </c>
    </row>
    <row r="61" spans="1:34" x14ac:dyDescent="0.2">
      <c r="A61" s="434" t="str">
        <f t="shared" si="0"/>
        <v>Ofsted Webpage</v>
      </c>
      <c r="B61" s="403">
        <v>131950</v>
      </c>
      <c r="C61" s="403">
        <v>116088</v>
      </c>
      <c r="D61" s="403">
        <v>10009111</v>
      </c>
      <c r="E61" s="403" t="s">
        <v>1510</v>
      </c>
      <c r="F61" s="403" t="s">
        <v>134</v>
      </c>
      <c r="G61" s="403" t="s">
        <v>13</v>
      </c>
      <c r="H61" s="403" t="s">
        <v>399</v>
      </c>
      <c r="I61" s="403" t="s">
        <v>190</v>
      </c>
      <c r="J61" s="403" t="s">
        <v>190</v>
      </c>
      <c r="K61" s="403">
        <v>10041155</v>
      </c>
      <c r="L61" s="403" t="s">
        <v>588</v>
      </c>
      <c r="M61" s="403" t="s">
        <v>29</v>
      </c>
      <c r="N61" s="403" t="s">
        <v>109</v>
      </c>
      <c r="O61" s="403" t="s">
        <v>99</v>
      </c>
      <c r="P61" s="404">
        <v>43123</v>
      </c>
      <c r="Q61" s="404">
        <v>43125</v>
      </c>
      <c r="R61" s="404">
        <v>43157</v>
      </c>
      <c r="S61" s="403">
        <v>2</v>
      </c>
      <c r="T61" s="403">
        <v>2</v>
      </c>
      <c r="U61" s="403">
        <v>2</v>
      </c>
      <c r="V61" s="403">
        <v>2</v>
      </c>
      <c r="W61" s="403">
        <v>2</v>
      </c>
      <c r="X61" s="403" t="s">
        <v>99</v>
      </c>
      <c r="Y61" s="403" t="s">
        <v>99</v>
      </c>
      <c r="Z61" s="403" t="s">
        <v>99</v>
      </c>
      <c r="AA61" s="403" t="s">
        <v>99</v>
      </c>
      <c r="AB61" s="403">
        <v>2</v>
      </c>
      <c r="AC61" s="403" t="s">
        <v>99</v>
      </c>
      <c r="AD61" s="403" t="s">
        <v>100</v>
      </c>
      <c r="AE61" s="403">
        <v>10008474</v>
      </c>
      <c r="AF61" s="404">
        <v>42432</v>
      </c>
      <c r="AG61" s="403">
        <v>3</v>
      </c>
      <c r="AH61" s="403" t="s">
        <v>127</v>
      </c>
    </row>
    <row r="62" spans="1:34" x14ac:dyDescent="0.2">
      <c r="A62" s="434" t="str">
        <f t="shared" si="0"/>
        <v>Ofsted Webpage</v>
      </c>
      <c r="B62" s="403">
        <v>52037</v>
      </c>
      <c r="C62" s="403">
        <v>108080</v>
      </c>
      <c r="D62" s="403">
        <v>10002767</v>
      </c>
      <c r="E62" s="403" t="s">
        <v>898</v>
      </c>
      <c r="F62" s="403" t="s">
        <v>278</v>
      </c>
      <c r="G62" s="403" t="s">
        <v>15</v>
      </c>
      <c r="H62" s="403" t="s">
        <v>139</v>
      </c>
      <c r="I62" s="403" t="s">
        <v>140</v>
      </c>
      <c r="J62" s="403" t="s">
        <v>140</v>
      </c>
      <c r="K62" s="403">
        <v>10041163</v>
      </c>
      <c r="L62" s="403" t="s">
        <v>317</v>
      </c>
      <c r="M62" s="403" t="s">
        <v>29</v>
      </c>
      <c r="N62" s="403" t="s">
        <v>109</v>
      </c>
      <c r="O62" s="403" t="s">
        <v>99</v>
      </c>
      <c r="P62" s="404">
        <v>43116</v>
      </c>
      <c r="Q62" s="404">
        <v>43119</v>
      </c>
      <c r="R62" s="404">
        <v>43154</v>
      </c>
      <c r="S62" s="403">
        <v>2</v>
      </c>
      <c r="T62" s="403">
        <v>2</v>
      </c>
      <c r="U62" s="403">
        <v>2</v>
      </c>
      <c r="V62" s="403">
        <v>2</v>
      </c>
      <c r="W62" s="403">
        <v>2</v>
      </c>
      <c r="X62" s="403" t="s">
        <v>99</v>
      </c>
      <c r="Y62" s="403">
        <v>2</v>
      </c>
      <c r="Z62" s="403" t="s">
        <v>99</v>
      </c>
      <c r="AA62" s="403" t="s">
        <v>99</v>
      </c>
      <c r="AB62" s="403">
        <v>2</v>
      </c>
      <c r="AC62" s="403" t="s">
        <v>99</v>
      </c>
      <c r="AD62" s="403" t="s">
        <v>100</v>
      </c>
      <c r="AE62" s="403">
        <v>10004925</v>
      </c>
      <c r="AF62" s="404">
        <v>42426</v>
      </c>
      <c r="AG62" s="403">
        <v>3</v>
      </c>
      <c r="AH62" s="403" t="s">
        <v>127</v>
      </c>
    </row>
    <row r="63" spans="1:34" x14ac:dyDescent="0.2">
      <c r="A63" s="434" t="str">
        <f t="shared" si="0"/>
        <v>Ofsted Webpage</v>
      </c>
      <c r="B63" s="403">
        <v>131923</v>
      </c>
      <c r="C63" s="403">
        <v>114890</v>
      </c>
      <c r="D63" s="403">
        <v>10004444</v>
      </c>
      <c r="E63" s="403" t="s">
        <v>3067</v>
      </c>
      <c r="F63" s="403" t="s">
        <v>134</v>
      </c>
      <c r="G63" s="403" t="s">
        <v>13</v>
      </c>
      <c r="H63" s="403" t="s">
        <v>1410</v>
      </c>
      <c r="I63" s="403" t="s">
        <v>190</v>
      </c>
      <c r="J63" s="403" t="s">
        <v>190</v>
      </c>
      <c r="K63" s="403">
        <v>10041117</v>
      </c>
      <c r="L63" s="403" t="s">
        <v>427</v>
      </c>
      <c r="M63" s="403" t="s">
        <v>42</v>
      </c>
      <c r="N63" s="403" t="s">
        <v>97</v>
      </c>
      <c r="O63" s="403" t="s">
        <v>98</v>
      </c>
      <c r="P63" s="404">
        <v>43116</v>
      </c>
      <c r="Q63" s="404">
        <v>43116</v>
      </c>
      <c r="R63" s="404">
        <v>43153</v>
      </c>
      <c r="S63" s="403">
        <v>9</v>
      </c>
      <c r="T63" s="403" t="s">
        <v>99</v>
      </c>
      <c r="U63" s="403" t="s">
        <v>99</v>
      </c>
      <c r="V63" s="403" t="s">
        <v>99</v>
      </c>
      <c r="W63" s="403" t="s">
        <v>99</v>
      </c>
      <c r="X63" s="403" t="s">
        <v>99</v>
      </c>
      <c r="Y63" s="403" t="s">
        <v>99</v>
      </c>
      <c r="Z63" s="403" t="s">
        <v>99</v>
      </c>
      <c r="AA63" s="403" t="s">
        <v>99</v>
      </c>
      <c r="AB63" s="403" t="s">
        <v>99</v>
      </c>
      <c r="AC63" s="403" t="s">
        <v>99</v>
      </c>
      <c r="AD63" s="403" t="s">
        <v>100</v>
      </c>
      <c r="AE63" s="403" t="s">
        <v>3068</v>
      </c>
      <c r="AF63" s="404">
        <v>41831</v>
      </c>
      <c r="AG63" s="403">
        <v>2</v>
      </c>
      <c r="AH63" s="403" t="s">
        <v>103</v>
      </c>
    </row>
    <row r="64" spans="1:34" x14ac:dyDescent="0.2">
      <c r="A64" s="434" t="str">
        <f t="shared" si="0"/>
        <v>Ofsted Webpage</v>
      </c>
      <c r="B64" s="403">
        <v>58467</v>
      </c>
      <c r="C64" s="403">
        <v>118364</v>
      </c>
      <c r="D64" s="403">
        <v>10022788</v>
      </c>
      <c r="E64" s="403" t="s">
        <v>1902</v>
      </c>
      <c r="F64" s="403" t="s">
        <v>92</v>
      </c>
      <c r="G64" s="403" t="s">
        <v>14</v>
      </c>
      <c r="H64" s="403" t="s">
        <v>416</v>
      </c>
      <c r="I64" s="403" t="s">
        <v>190</v>
      </c>
      <c r="J64" s="403" t="s">
        <v>190</v>
      </c>
      <c r="K64" s="403">
        <v>10041132</v>
      </c>
      <c r="L64" s="403" t="s">
        <v>167</v>
      </c>
      <c r="M64" s="403" t="s">
        <v>42</v>
      </c>
      <c r="N64" s="403" t="s">
        <v>97</v>
      </c>
      <c r="O64" s="403" t="s">
        <v>98</v>
      </c>
      <c r="P64" s="404">
        <v>43124</v>
      </c>
      <c r="Q64" s="404">
        <v>43125</v>
      </c>
      <c r="R64" s="404">
        <v>43153</v>
      </c>
      <c r="S64" s="403">
        <v>9</v>
      </c>
      <c r="T64" s="403" t="s">
        <v>99</v>
      </c>
      <c r="U64" s="403" t="s">
        <v>99</v>
      </c>
      <c r="V64" s="403" t="s">
        <v>99</v>
      </c>
      <c r="W64" s="403" t="s">
        <v>99</v>
      </c>
      <c r="X64" s="403" t="s">
        <v>99</v>
      </c>
      <c r="Y64" s="403" t="s">
        <v>99</v>
      </c>
      <c r="Z64" s="403" t="s">
        <v>99</v>
      </c>
      <c r="AA64" s="403" t="s">
        <v>99</v>
      </c>
      <c r="AB64" s="403" t="s">
        <v>99</v>
      </c>
      <c r="AC64" s="403" t="s">
        <v>99</v>
      </c>
      <c r="AD64" s="403" t="s">
        <v>100</v>
      </c>
      <c r="AE64" s="403" t="s">
        <v>1903</v>
      </c>
      <c r="AF64" s="404">
        <v>42026</v>
      </c>
      <c r="AG64" s="403">
        <v>2</v>
      </c>
      <c r="AH64" s="403" t="s">
        <v>103</v>
      </c>
    </row>
    <row r="65" spans="1:34" x14ac:dyDescent="0.2">
      <c r="A65" s="434" t="str">
        <f t="shared" si="0"/>
        <v>Ofsted Webpage</v>
      </c>
      <c r="B65" s="403">
        <v>133793</v>
      </c>
      <c r="C65" s="403">
        <v>108319</v>
      </c>
      <c r="D65" s="403">
        <v>10000385</v>
      </c>
      <c r="E65" s="403" t="s">
        <v>4126</v>
      </c>
      <c r="F65" s="403" t="s">
        <v>120</v>
      </c>
      <c r="G65" s="403" t="s">
        <v>18</v>
      </c>
      <c r="H65" s="403" t="s">
        <v>165</v>
      </c>
      <c r="I65" s="403" t="s">
        <v>166</v>
      </c>
      <c r="J65" s="403" t="s">
        <v>166</v>
      </c>
      <c r="K65" s="403">
        <v>10039579</v>
      </c>
      <c r="L65" s="403" t="s">
        <v>618</v>
      </c>
      <c r="M65" s="403" t="s">
        <v>29</v>
      </c>
      <c r="N65" s="403" t="s">
        <v>109</v>
      </c>
      <c r="O65" s="403" t="s">
        <v>99</v>
      </c>
      <c r="P65" s="404">
        <v>43123</v>
      </c>
      <c r="Q65" s="404">
        <v>43126</v>
      </c>
      <c r="R65" s="404">
        <v>43152</v>
      </c>
      <c r="S65" s="403">
        <v>1</v>
      </c>
      <c r="T65" s="403">
        <v>1</v>
      </c>
      <c r="U65" s="403">
        <v>1</v>
      </c>
      <c r="V65" s="403">
        <v>1</v>
      </c>
      <c r="W65" s="403">
        <v>1</v>
      </c>
      <c r="X65" s="403">
        <v>1</v>
      </c>
      <c r="Y65" s="403" t="s">
        <v>99</v>
      </c>
      <c r="Z65" s="403" t="s">
        <v>99</v>
      </c>
      <c r="AA65" s="403" t="s">
        <v>99</v>
      </c>
      <c r="AB65" s="403" t="s">
        <v>99</v>
      </c>
      <c r="AC65" s="403" t="s">
        <v>99</v>
      </c>
      <c r="AD65" s="403" t="s">
        <v>100</v>
      </c>
      <c r="AE65" s="403" t="s">
        <v>4127</v>
      </c>
      <c r="AF65" s="404">
        <v>41026</v>
      </c>
      <c r="AG65" s="403">
        <v>1</v>
      </c>
      <c r="AH65" s="403" t="s">
        <v>111</v>
      </c>
    </row>
    <row r="66" spans="1:34" x14ac:dyDescent="0.2">
      <c r="A66" s="434" t="str">
        <f t="shared" si="0"/>
        <v>Ofsted Webpage</v>
      </c>
      <c r="B66" s="403">
        <v>53132</v>
      </c>
      <c r="C66" s="403">
        <v>107138</v>
      </c>
      <c r="D66" s="403">
        <v>10003165</v>
      </c>
      <c r="E66" s="403" t="s">
        <v>1705</v>
      </c>
      <c r="F66" s="403" t="s">
        <v>170</v>
      </c>
      <c r="G66" s="403" t="s">
        <v>15</v>
      </c>
      <c r="H66" s="403" t="s">
        <v>592</v>
      </c>
      <c r="I66" s="403" t="s">
        <v>122</v>
      </c>
      <c r="J66" s="403" t="s">
        <v>122</v>
      </c>
      <c r="K66" s="403">
        <v>10043706</v>
      </c>
      <c r="L66" s="403" t="s">
        <v>173</v>
      </c>
      <c r="M66" s="403" t="s">
        <v>42</v>
      </c>
      <c r="N66" s="403" t="s">
        <v>97</v>
      </c>
      <c r="O66" s="403" t="s">
        <v>98</v>
      </c>
      <c r="P66" s="404">
        <v>43117</v>
      </c>
      <c r="Q66" s="404">
        <v>43118</v>
      </c>
      <c r="R66" s="404">
        <v>43152</v>
      </c>
      <c r="S66" s="403">
        <v>9</v>
      </c>
      <c r="T66" s="403" t="s">
        <v>99</v>
      </c>
      <c r="U66" s="403" t="s">
        <v>99</v>
      </c>
      <c r="V66" s="403" t="s">
        <v>99</v>
      </c>
      <c r="W66" s="403" t="s">
        <v>99</v>
      </c>
      <c r="X66" s="403" t="s">
        <v>99</v>
      </c>
      <c r="Y66" s="403" t="s">
        <v>99</v>
      </c>
      <c r="Z66" s="403" t="s">
        <v>99</v>
      </c>
      <c r="AA66" s="403" t="s">
        <v>99</v>
      </c>
      <c r="AB66" s="403" t="s">
        <v>99</v>
      </c>
      <c r="AC66" s="403" t="s">
        <v>99</v>
      </c>
      <c r="AD66" s="403" t="s">
        <v>100</v>
      </c>
      <c r="AE66" s="403" t="s">
        <v>1706</v>
      </c>
      <c r="AF66" s="404">
        <v>41978</v>
      </c>
      <c r="AG66" s="403">
        <v>2</v>
      </c>
      <c r="AH66" s="403" t="s">
        <v>103</v>
      </c>
    </row>
    <row r="67" spans="1:34" x14ac:dyDescent="0.2">
      <c r="A67" s="434" t="str">
        <f t="shared" si="0"/>
        <v>Ofsted Webpage</v>
      </c>
      <c r="B67" s="403">
        <v>54267</v>
      </c>
      <c r="C67" s="403">
        <v>107984</v>
      </c>
      <c r="D67" s="403">
        <v>10005671</v>
      </c>
      <c r="E67" s="403" t="s">
        <v>1061</v>
      </c>
      <c r="F67" s="403" t="s">
        <v>170</v>
      </c>
      <c r="G67" s="403" t="s">
        <v>15</v>
      </c>
      <c r="H67" s="403" t="s">
        <v>582</v>
      </c>
      <c r="I67" s="403" t="s">
        <v>172</v>
      </c>
      <c r="J67" s="403" t="s">
        <v>172</v>
      </c>
      <c r="K67" s="403">
        <v>10037414</v>
      </c>
      <c r="L67" s="403" t="s">
        <v>212</v>
      </c>
      <c r="M67" s="403" t="s">
        <v>29</v>
      </c>
      <c r="N67" s="403" t="s">
        <v>109</v>
      </c>
      <c r="O67" s="403" t="s">
        <v>99</v>
      </c>
      <c r="P67" s="404">
        <v>43116</v>
      </c>
      <c r="Q67" s="404">
        <v>43119</v>
      </c>
      <c r="R67" s="404">
        <v>43152</v>
      </c>
      <c r="S67" s="403">
        <v>2</v>
      </c>
      <c r="T67" s="403">
        <v>2</v>
      </c>
      <c r="U67" s="403">
        <v>2</v>
      </c>
      <c r="V67" s="403">
        <v>2</v>
      </c>
      <c r="W67" s="403">
        <v>2</v>
      </c>
      <c r="X67" s="403" t="s">
        <v>99</v>
      </c>
      <c r="Y67" s="403">
        <v>2</v>
      </c>
      <c r="Z67" s="403" t="s">
        <v>99</v>
      </c>
      <c r="AA67" s="403" t="s">
        <v>99</v>
      </c>
      <c r="AB67" s="403" t="s">
        <v>99</v>
      </c>
      <c r="AC67" s="403" t="s">
        <v>99</v>
      </c>
      <c r="AD67" s="403" t="s">
        <v>100</v>
      </c>
      <c r="AE67" s="403">
        <v>10011508</v>
      </c>
      <c r="AF67" s="404">
        <v>42510</v>
      </c>
      <c r="AG67" s="403">
        <v>3</v>
      </c>
      <c r="AH67" s="403" t="s">
        <v>127</v>
      </c>
    </row>
    <row r="68" spans="1:34" x14ac:dyDescent="0.2">
      <c r="A68" s="434" t="str">
        <f t="shared" si="0"/>
        <v>Ofsted Webpage</v>
      </c>
      <c r="B68" s="403">
        <v>130558</v>
      </c>
      <c r="C68" s="403">
        <v>105154</v>
      </c>
      <c r="D68" s="403">
        <v>10001465</v>
      </c>
      <c r="E68" s="403" t="s">
        <v>3803</v>
      </c>
      <c r="F68" s="403" t="s">
        <v>113</v>
      </c>
      <c r="G68" s="403" t="s">
        <v>12</v>
      </c>
      <c r="H68" s="403" t="s">
        <v>2892</v>
      </c>
      <c r="I68" s="403" t="s">
        <v>166</v>
      </c>
      <c r="J68" s="403" t="s">
        <v>166</v>
      </c>
      <c r="K68" s="403">
        <v>10041407</v>
      </c>
      <c r="L68" s="403" t="s">
        <v>115</v>
      </c>
      <c r="M68" s="403" t="s">
        <v>29</v>
      </c>
      <c r="N68" s="403" t="s">
        <v>109</v>
      </c>
      <c r="O68" s="403" t="s">
        <v>99</v>
      </c>
      <c r="P68" s="404">
        <v>43116</v>
      </c>
      <c r="Q68" s="404">
        <v>43119</v>
      </c>
      <c r="R68" s="404">
        <v>43152</v>
      </c>
      <c r="S68" s="403">
        <v>2</v>
      </c>
      <c r="T68" s="403">
        <v>2</v>
      </c>
      <c r="U68" s="403">
        <v>2</v>
      </c>
      <c r="V68" s="403">
        <v>2</v>
      </c>
      <c r="W68" s="403">
        <v>2</v>
      </c>
      <c r="X68" s="403">
        <v>2</v>
      </c>
      <c r="Y68" s="403">
        <v>2</v>
      </c>
      <c r="Z68" s="403">
        <v>2</v>
      </c>
      <c r="AA68" s="403" t="s">
        <v>99</v>
      </c>
      <c r="AB68" s="403">
        <v>2</v>
      </c>
      <c r="AC68" s="403" t="s">
        <v>99</v>
      </c>
      <c r="AD68" s="403" t="s">
        <v>100</v>
      </c>
      <c r="AE68" s="403" t="s">
        <v>3804</v>
      </c>
      <c r="AF68" s="404">
        <v>41306</v>
      </c>
      <c r="AG68" s="403">
        <v>2</v>
      </c>
      <c r="AH68" s="403" t="s">
        <v>111</v>
      </c>
    </row>
    <row r="69" spans="1:34" x14ac:dyDescent="0.2">
      <c r="A69" s="434" t="str">
        <f t="shared" ref="A69:A132" si="1">IF(B69&lt;&gt;"",HYPERLINK(CONCATENATE("http://reports.ofsted.gov.uk/inspection-reports/find-inspection-report/provider/ELS/",B69),"Ofsted Webpage"),"")</f>
        <v>Ofsted Webpage</v>
      </c>
      <c r="B69" s="403">
        <v>130755</v>
      </c>
      <c r="C69" s="403">
        <v>108425</v>
      </c>
      <c r="D69" s="403">
        <v>10002642</v>
      </c>
      <c r="E69" s="403" t="s">
        <v>296</v>
      </c>
      <c r="F69" s="403" t="s">
        <v>105</v>
      </c>
      <c r="G69" s="403" t="s">
        <v>12</v>
      </c>
      <c r="H69" s="403" t="s">
        <v>297</v>
      </c>
      <c r="I69" s="403" t="s">
        <v>161</v>
      </c>
      <c r="J69" s="403" t="s">
        <v>161</v>
      </c>
      <c r="K69" s="403">
        <v>10037390</v>
      </c>
      <c r="L69" s="403" t="s">
        <v>559</v>
      </c>
      <c r="M69" s="403" t="s">
        <v>31</v>
      </c>
      <c r="N69" s="403" t="s">
        <v>109</v>
      </c>
      <c r="O69" s="403" t="s">
        <v>99</v>
      </c>
      <c r="P69" s="404">
        <v>43116</v>
      </c>
      <c r="Q69" s="404">
        <v>43119</v>
      </c>
      <c r="R69" s="404">
        <v>43152</v>
      </c>
      <c r="S69" s="403">
        <v>3</v>
      </c>
      <c r="T69" s="403">
        <v>3</v>
      </c>
      <c r="U69" s="403">
        <v>3</v>
      </c>
      <c r="V69" s="403">
        <v>3</v>
      </c>
      <c r="W69" s="403">
        <v>3</v>
      </c>
      <c r="X69" s="403">
        <v>3</v>
      </c>
      <c r="Y69" s="403" t="s">
        <v>99</v>
      </c>
      <c r="Z69" s="403" t="s">
        <v>99</v>
      </c>
      <c r="AA69" s="403" t="s">
        <v>99</v>
      </c>
      <c r="AB69" s="403">
        <v>3</v>
      </c>
      <c r="AC69" s="403" t="s">
        <v>99</v>
      </c>
      <c r="AD69" s="403" t="s">
        <v>100</v>
      </c>
      <c r="AE69" s="403">
        <v>10020150</v>
      </c>
      <c r="AF69" s="404">
        <v>42657</v>
      </c>
      <c r="AG69" s="403">
        <v>4</v>
      </c>
      <c r="AH69" s="403" t="s">
        <v>127</v>
      </c>
    </row>
    <row r="70" spans="1:34" x14ac:dyDescent="0.2">
      <c r="A70" s="434" t="str">
        <f t="shared" si="1"/>
        <v>Ofsted Webpage</v>
      </c>
      <c r="B70" s="403">
        <v>131859</v>
      </c>
      <c r="C70" s="403">
        <v>108659</v>
      </c>
      <c r="D70" s="403">
        <v>10002111</v>
      </c>
      <c r="E70" s="403" t="s">
        <v>3052</v>
      </c>
      <c r="F70" s="403" t="s">
        <v>113</v>
      </c>
      <c r="G70" s="403" t="s">
        <v>12</v>
      </c>
      <c r="H70" s="403" t="s">
        <v>475</v>
      </c>
      <c r="I70" s="403" t="s">
        <v>94</v>
      </c>
      <c r="J70" s="403" t="s">
        <v>95</v>
      </c>
      <c r="K70" s="403">
        <v>10037369</v>
      </c>
      <c r="L70" s="403" t="s">
        <v>436</v>
      </c>
      <c r="M70" s="403" t="s">
        <v>42</v>
      </c>
      <c r="N70" s="403" t="s">
        <v>97</v>
      </c>
      <c r="O70" s="403" t="s">
        <v>98</v>
      </c>
      <c r="P70" s="404">
        <v>43111</v>
      </c>
      <c r="Q70" s="404">
        <v>43112</v>
      </c>
      <c r="R70" s="404">
        <v>43152</v>
      </c>
      <c r="S70" s="403">
        <v>9</v>
      </c>
      <c r="T70" s="403" t="s">
        <v>99</v>
      </c>
      <c r="U70" s="403" t="s">
        <v>99</v>
      </c>
      <c r="V70" s="403" t="s">
        <v>99</v>
      </c>
      <c r="W70" s="403" t="s">
        <v>99</v>
      </c>
      <c r="X70" s="403" t="s">
        <v>99</v>
      </c>
      <c r="Y70" s="403" t="s">
        <v>99</v>
      </c>
      <c r="Z70" s="403" t="s">
        <v>99</v>
      </c>
      <c r="AA70" s="403" t="s">
        <v>99</v>
      </c>
      <c r="AB70" s="403" t="s">
        <v>99</v>
      </c>
      <c r="AC70" s="403" t="s">
        <v>99</v>
      </c>
      <c r="AD70" s="403" t="s">
        <v>100</v>
      </c>
      <c r="AE70" s="403" t="s">
        <v>3053</v>
      </c>
      <c r="AF70" s="404">
        <v>41698</v>
      </c>
      <c r="AG70" s="403">
        <v>2</v>
      </c>
      <c r="AH70" s="403" t="s">
        <v>103</v>
      </c>
    </row>
    <row r="71" spans="1:34" x14ac:dyDescent="0.2">
      <c r="A71" s="434" t="str">
        <f t="shared" si="1"/>
        <v>Ofsted Webpage</v>
      </c>
      <c r="B71" s="403">
        <v>54235</v>
      </c>
      <c r="C71" s="403">
        <v>105224</v>
      </c>
      <c r="D71" s="403">
        <v>10005599</v>
      </c>
      <c r="E71" s="403" t="s">
        <v>2572</v>
      </c>
      <c r="F71" s="403" t="s">
        <v>92</v>
      </c>
      <c r="G71" s="403" t="s">
        <v>14</v>
      </c>
      <c r="H71" s="403" t="s">
        <v>279</v>
      </c>
      <c r="I71" s="403" t="s">
        <v>166</v>
      </c>
      <c r="J71" s="403" t="s">
        <v>166</v>
      </c>
      <c r="K71" s="403">
        <v>10041103</v>
      </c>
      <c r="L71" s="403" t="s">
        <v>167</v>
      </c>
      <c r="M71" s="403" t="s">
        <v>42</v>
      </c>
      <c r="N71" s="403" t="s">
        <v>97</v>
      </c>
      <c r="O71" s="403" t="s">
        <v>98</v>
      </c>
      <c r="P71" s="404">
        <v>43123</v>
      </c>
      <c r="Q71" s="404">
        <v>43124</v>
      </c>
      <c r="R71" s="404">
        <v>43152</v>
      </c>
      <c r="S71" s="403">
        <v>9</v>
      </c>
      <c r="T71" s="403" t="s">
        <v>99</v>
      </c>
      <c r="U71" s="403" t="s">
        <v>99</v>
      </c>
      <c r="V71" s="403" t="s">
        <v>99</v>
      </c>
      <c r="W71" s="403" t="s">
        <v>99</v>
      </c>
      <c r="X71" s="403" t="s">
        <v>99</v>
      </c>
      <c r="Y71" s="403" t="s">
        <v>99</v>
      </c>
      <c r="Z71" s="403" t="s">
        <v>99</v>
      </c>
      <c r="AA71" s="403" t="s">
        <v>99</v>
      </c>
      <c r="AB71" s="403" t="s">
        <v>99</v>
      </c>
      <c r="AC71" s="403" t="s">
        <v>99</v>
      </c>
      <c r="AD71" s="403" t="s">
        <v>100</v>
      </c>
      <c r="AE71" s="403" t="s">
        <v>2573</v>
      </c>
      <c r="AF71" s="404">
        <v>41698</v>
      </c>
      <c r="AG71" s="403">
        <v>2</v>
      </c>
      <c r="AH71" s="403" t="s">
        <v>103</v>
      </c>
    </row>
    <row r="72" spans="1:34" x14ac:dyDescent="0.2">
      <c r="A72" s="434" t="str">
        <f t="shared" si="1"/>
        <v>Ofsted Webpage</v>
      </c>
      <c r="B72" s="403">
        <v>54429</v>
      </c>
      <c r="C72" s="403">
        <v>106336</v>
      </c>
      <c r="D72" s="403">
        <v>10005916</v>
      </c>
      <c r="E72" s="403" t="s">
        <v>1080</v>
      </c>
      <c r="F72" s="403" t="s">
        <v>170</v>
      </c>
      <c r="G72" s="403" t="s">
        <v>15</v>
      </c>
      <c r="H72" s="403" t="s">
        <v>416</v>
      </c>
      <c r="I72" s="403" t="s">
        <v>190</v>
      </c>
      <c r="J72" s="403" t="s">
        <v>190</v>
      </c>
      <c r="K72" s="403">
        <v>10041167</v>
      </c>
      <c r="L72" s="403" t="s">
        <v>212</v>
      </c>
      <c r="M72" s="403" t="s">
        <v>29</v>
      </c>
      <c r="N72" s="403" t="s">
        <v>109</v>
      </c>
      <c r="O72" s="403" t="s">
        <v>99</v>
      </c>
      <c r="P72" s="404">
        <v>43116</v>
      </c>
      <c r="Q72" s="404">
        <v>43119</v>
      </c>
      <c r="R72" s="404">
        <v>43150</v>
      </c>
      <c r="S72" s="403">
        <v>3</v>
      </c>
      <c r="T72" s="403">
        <v>3</v>
      </c>
      <c r="U72" s="403">
        <v>3</v>
      </c>
      <c r="V72" s="403">
        <v>2</v>
      </c>
      <c r="W72" s="403">
        <v>3</v>
      </c>
      <c r="X72" s="403" t="s">
        <v>99</v>
      </c>
      <c r="Y72" s="403">
        <v>3</v>
      </c>
      <c r="Z72" s="403">
        <v>2</v>
      </c>
      <c r="AA72" s="403" t="s">
        <v>99</v>
      </c>
      <c r="AB72" s="403" t="s">
        <v>99</v>
      </c>
      <c r="AC72" s="403" t="s">
        <v>99</v>
      </c>
      <c r="AD72" s="403" t="s">
        <v>100</v>
      </c>
      <c r="AE72" s="403">
        <v>10011567</v>
      </c>
      <c r="AF72" s="404">
        <v>42545</v>
      </c>
      <c r="AG72" s="403">
        <v>3</v>
      </c>
      <c r="AH72" s="403" t="s">
        <v>111</v>
      </c>
    </row>
    <row r="73" spans="1:34" x14ac:dyDescent="0.2">
      <c r="A73" s="434" t="str">
        <f t="shared" si="1"/>
        <v>Ofsted Webpage</v>
      </c>
      <c r="B73" s="403">
        <v>54666</v>
      </c>
      <c r="C73" s="403">
        <v>112545</v>
      </c>
      <c r="D73" s="403">
        <v>10006407</v>
      </c>
      <c r="E73" s="403" t="s">
        <v>1803</v>
      </c>
      <c r="F73" s="403" t="s">
        <v>170</v>
      </c>
      <c r="G73" s="403" t="s">
        <v>15</v>
      </c>
      <c r="H73" s="403" t="s">
        <v>503</v>
      </c>
      <c r="I73" s="403" t="s">
        <v>94</v>
      </c>
      <c r="J73" s="403" t="s">
        <v>95</v>
      </c>
      <c r="K73" s="403">
        <v>10022478</v>
      </c>
      <c r="L73" s="403" t="s">
        <v>276</v>
      </c>
      <c r="M73" s="403" t="s">
        <v>29</v>
      </c>
      <c r="N73" s="403" t="s">
        <v>109</v>
      </c>
      <c r="O73" s="403" t="s">
        <v>99</v>
      </c>
      <c r="P73" s="404">
        <v>43116</v>
      </c>
      <c r="Q73" s="404">
        <v>43119</v>
      </c>
      <c r="R73" s="404">
        <v>43150</v>
      </c>
      <c r="S73" s="403">
        <v>4</v>
      </c>
      <c r="T73" s="403">
        <v>4</v>
      </c>
      <c r="U73" s="403">
        <v>3</v>
      </c>
      <c r="V73" s="403">
        <v>4</v>
      </c>
      <c r="W73" s="403">
        <v>3</v>
      </c>
      <c r="X73" s="403" t="s">
        <v>99</v>
      </c>
      <c r="Y73" s="403">
        <v>3</v>
      </c>
      <c r="Z73" s="403">
        <v>4</v>
      </c>
      <c r="AA73" s="403" t="s">
        <v>99</v>
      </c>
      <c r="AB73" s="403" t="s">
        <v>99</v>
      </c>
      <c r="AC73" s="403" t="s">
        <v>99</v>
      </c>
      <c r="AD73" s="403" t="s">
        <v>98</v>
      </c>
      <c r="AE73" s="403" t="s">
        <v>1804</v>
      </c>
      <c r="AF73" s="404">
        <v>41971</v>
      </c>
      <c r="AG73" s="403">
        <v>2</v>
      </c>
      <c r="AH73" s="403" t="s">
        <v>148</v>
      </c>
    </row>
    <row r="74" spans="1:34" x14ac:dyDescent="0.2">
      <c r="A74" s="434" t="str">
        <f t="shared" si="1"/>
        <v>Ofsted Webpage</v>
      </c>
      <c r="B74" s="403">
        <v>130734</v>
      </c>
      <c r="C74" s="403">
        <v>106762</v>
      </c>
      <c r="D74" s="403">
        <v>10000093</v>
      </c>
      <c r="E74" s="403" t="s">
        <v>1444</v>
      </c>
      <c r="F74" s="403" t="s">
        <v>113</v>
      </c>
      <c r="G74" s="403" t="s">
        <v>12</v>
      </c>
      <c r="H74" s="403" t="s">
        <v>422</v>
      </c>
      <c r="I74" s="403" t="s">
        <v>140</v>
      </c>
      <c r="J74" s="403" t="s">
        <v>140</v>
      </c>
      <c r="K74" s="403">
        <v>10041149</v>
      </c>
      <c r="L74" s="403" t="s">
        <v>155</v>
      </c>
      <c r="M74" s="403" t="s">
        <v>29</v>
      </c>
      <c r="N74" s="403" t="s">
        <v>109</v>
      </c>
      <c r="O74" s="403" t="s">
        <v>99</v>
      </c>
      <c r="P74" s="404">
        <v>43116</v>
      </c>
      <c r="Q74" s="404">
        <v>43119</v>
      </c>
      <c r="R74" s="404">
        <v>43150</v>
      </c>
      <c r="S74" s="403">
        <v>2</v>
      </c>
      <c r="T74" s="403">
        <v>2</v>
      </c>
      <c r="U74" s="403">
        <v>2</v>
      </c>
      <c r="V74" s="403">
        <v>2</v>
      </c>
      <c r="W74" s="403">
        <v>2</v>
      </c>
      <c r="X74" s="403">
        <v>2</v>
      </c>
      <c r="Y74" s="403">
        <v>2</v>
      </c>
      <c r="Z74" s="403">
        <v>3</v>
      </c>
      <c r="AA74" s="403" t="s">
        <v>99</v>
      </c>
      <c r="AB74" s="403">
        <v>2</v>
      </c>
      <c r="AC74" s="403" t="s">
        <v>99</v>
      </c>
      <c r="AD74" s="403" t="s">
        <v>100</v>
      </c>
      <c r="AE74" s="403">
        <v>10011562</v>
      </c>
      <c r="AF74" s="404">
        <v>42503</v>
      </c>
      <c r="AG74" s="403">
        <v>3</v>
      </c>
      <c r="AH74" s="403" t="s">
        <v>127</v>
      </c>
    </row>
    <row r="75" spans="1:34" x14ac:dyDescent="0.2">
      <c r="A75" s="434" t="str">
        <f t="shared" si="1"/>
        <v>Ofsted Webpage</v>
      </c>
      <c r="B75" s="403">
        <v>53104</v>
      </c>
      <c r="C75" s="403">
        <v>108155</v>
      </c>
      <c r="D75" s="403">
        <v>10000146</v>
      </c>
      <c r="E75" s="403" t="s">
        <v>4947</v>
      </c>
      <c r="F75" s="403" t="s">
        <v>170</v>
      </c>
      <c r="G75" s="403" t="s">
        <v>15</v>
      </c>
      <c r="H75" s="403" t="s">
        <v>736</v>
      </c>
      <c r="I75" s="403" t="s">
        <v>122</v>
      </c>
      <c r="J75" s="403" t="s">
        <v>122</v>
      </c>
      <c r="K75" s="403">
        <v>10041166</v>
      </c>
      <c r="L75" s="403" t="s">
        <v>212</v>
      </c>
      <c r="M75" s="403" t="s">
        <v>29</v>
      </c>
      <c r="N75" s="403" t="s">
        <v>109</v>
      </c>
      <c r="O75" s="403" t="s">
        <v>99</v>
      </c>
      <c r="P75" s="404">
        <v>43109</v>
      </c>
      <c r="Q75" s="404">
        <v>43112</v>
      </c>
      <c r="R75" s="404">
        <v>43147</v>
      </c>
      <c r="S75" s="403">
        <v>3</v>
      </c>
      <c r="T75" s="403">
        <v>3</v>
      </c>
      <c r="U75" s="403">
        <v>3</v>
      </c>
      <c r="V75" s="403">
        <v>2</v>
      </c>
      <c r="W75" s="403">
        <v>3</v>
      </c>
      <c r="X75" s="403" t="s">
        <v>99</v>
      </c>
      <c r="Y75" s="403">
        <v>3</v>
      </c>
      <c r="Z75" s="403" t="s">
        <v>99</v>
      </c>
      <c r="AA75" s="403" t="s">
        <v>99</v>
      </c>
      <c r="AB75" s="403">
        <v>2</v>
      </c>
      <c r="AC75" s="403" t="s">
        <v>99</v>
      </c>
      <c r="AD75" s="403" t="s">
        <v>100</v>
      </c>
      <c r="AE75" s="403">
        <v>10011492</v>
      </c>
      <c r="AF75" s="404">
        <v>42509</v>
      </c>
      <c r="AG75" s="403">
        <v>3</v>
      </c>
      <c r="AH75" s="403" t="s">
        <v>111</v>
      </c>
    </row>
    <row r="76" spans="1:34" x14ac:dyDescent="0.2">
      <c r="A76" s="434" t="str">
        <f t="shared" si="1"/>
        <v>Ofsted Webpage</v>
      </c>
      <c r="B76" s="403">
        <v>1237211</v>
      </c>
      <c r="C76" s="403">
        <v>132207</v>
      </c>
      <c r="D76" s="403">
        <v>10032052</v>
      </c>
      <c r="E76" s="403" t="s">
        <v>4770</v>
      </c>
      <c r="F76" s="403" t="s">
        <v>92</v>
      </c>
      <c r="G76" s="403" t="s">
        <v>14</v>
      </c>
      <c r="H76" s="403" t="s">
        <v>297</v>
      </c>
      <c r="I76" s="403" t="s">
        <v>161</v>
      </c>
      <c r="J76" s="403" t="s">
        <v>161</v>
      </c>
      <c r="K76" s="403">
        <v>10030773</v>
      </c>
      <c r="L76" s="403" t="s">
        <v>130</v>
      </c>
      <c r="M76" s="403" t="s">
        <v>29</v>
      </c>
      <c r="N76" s="403" t="s">
        <v>109</v>
      </c>
      <c r="O76" s="403" t="s">
        <v>99</v>
      </c>
      <c r="P76" s="404">
        <v>43123</v>
      </c>
      <c r="Q76" s="404">
        <v>43125</v>
      </c>
      <c r="R76" s="404">
        <v>43147</v>
      </c>
      <c r="S76" s="403">
        <v>2</v>
      </c>
      <c r="T76" s="403">
        <v>2</v>
      </c>
      <c r="U76" s="403">
        <v>2</v>
      </c>
      <c r="V76" s="403">
        <v>2</v>
      </c>
      <c r="W76" s="403">
        <v>2</v>
      </c>
      <c r="X76" s="403" t="s">
        <v>99</v>
      </c>
      <c r="Y76" s="403">
        <v>2</v>
      </c>
      <c r="Z76" s="403" t="s">
        <v>99</v>
      </c>
      <c r="AA76" s="403" t="s">
        <v>99</v>
      </c>
      <c r="AB76" s="403" t="s">
        <v>99</v>
      </c>
      <c r="AC76" s="403" t="s">
        <v>99</v>
      </c>
      <c r="AD76" s="403" t="s">
        <v>100</v>
      </c>
      <c r="AE76" s="403" t="s">
        <v>210</v>
      </c>
      <c r="AF76" s="404" t="s">
        <v>210</v>
      </c>
      <c r="AG76" s="403" t="s">
        <v>210</v>
      </c>
      <c r="AH76" s="403" t="s">
        <v>103</v>
      </c>
    </row>
    <row r="77" spans="1:34" x14ac:dyDescent="0.2">
      <c r="A77" s="434" t="str">
        <f t="shared" si="1"/>
        <v>Ofsted Webpage</v>
      </c>
      <c r="B77" s="403">
        <v>133836</v>
      </c>
      <c r="C77" s="403">
        <v>111634</v>
      </c>
      <c r="D77" s="403">
        <v>10007151</v>
      </c>
      <c r="E77" s="403" t="s">
        <v>3124</v>
      </c>
      <c r="F77" s="403" t="s">
        <v>120</v>
      </c>
      <c r="G77" s="403" t="s">
        <v>18</v>
      </c>
      <c r="H77" s="403" t="s">
        <v>239</v>
      </c>
      <c r="I77" s="403" t="s">
        <v>161</v>
      </c>
      <c r="J77" s="403" t="s">
        <v>161</v>
      </c>
      <c r="K77" s="403">
        <v>10041119</v>
      </c>
      <c r="L77" s="403" t="s">
        <v>123</v>
      </c>
      <c r="M77" s="403" t="s">
        <v>42</v>
      </c>
      <c r="N77" s="403" t="s">
        <v>97</v>
      </c>
      <c r="O77" s="403" t="s">
        <v>98</v>
      </c>
      <c r="P77" s="404">
        <v>43116</v>
      </c>
      <c r="Q77" s="404">
        <v>43117</v>
      </c>
      <c r="R77" s="404">
        <v>43146</v>
      </c>
      <c r="S77" s="403">
        <v>9</v>
      </c>
      <c r="T77" s="403" t="s">
        <v>99</v>
      </c>
      <c r="U77" s="403" t="s">
        <v>99</v>
      </c>
      <c r="V77" s="403" t="s">
        <v>99</v>
      </c>
      <c r="W77" s="403" t="s">
        <v>99</v>
      </c>
      <c r="X77" s="403" t="s">
        <v>99</v>
      </c>
      <c r="Y77" s="403" t="s">
        <v>99</v>
      </c>
      <c r="Z77" s="403" t="s">
        <v>99</v>
      </c>
      <c r="AA77" s="403" t="s">
        <v>99</v>
      </c>
      <c r="AB77" s="403" t="s">
        <v>99</v>
      </c>
      <c r="AC77" s="403" t="s">
        <v>99</v>
      </c>
      <c r="AD77" s="403" t="s">
        <v>100</v>
      </c>
      <c r="AE77" s="403" t="s">
        <v>3125</v>
      </c>
      <c r="AF77" s="404">
        <v>41677</v>
      </c>
      <c r="AG77" s="403">
        <v>2</v>
      </c>
      <c r="AH77" s="403" t="s">
        <v>103</v>
      </c>
    </row>
    <row r="78" spans="1:34" x14ac:dyDescent="0.2">
      <c r="A78" s="434" t="str">
        <f t="shared" si="1"/>
        <v>Ofsted Webpage</v>
      </c>
      <c r="B78" s="403">
        <v>130432</v>
      </c>
      <c r="C78" s="403">
        <v>105714</v>
      </c>
      <c r="D78" s="403">
        <v>10001778</v>
      </c>
      <c r="E78" s="403" t="s">
        <v>2818</v>
      </c>
      <c r="F78" s="403" t="s">
        <v>113</v>
      </c>
      <c r="G78" s="403" t="s">
        <v>12</v>
      </c>
      <c r="H78" s="403" t="s">
        <v>553</v>
      </c>
      <c r="I78" s="403" t="s">
        <v>122</v>
      </c>
      <c r="J78" s="403" t="s">
        <v>122</v>
      </c>
      <c r="K78" s="403">
        <v>10038099</v>
      </c>
      <c r="L78" s="403" t="s">
        <v>436</v>
      </c>
      <c r="M78" s="403" t="s">
        <v>42</v>
      </c>
      <c r="N78" s="403" t="s">
        <v>97</v>
      </c>
      <c r="O78" s="403" t="s">
        <v>98</v>
      </c>
      <c r="P78" s="404">
        <v>43116</v>
      </c>
      <c r="Q78" s="404">
        <v>43117</v>
      </c>
      <c r="R78" s="404">
        <v>43144</v>
      </c>
      <c r="S78" s="403">
        <v>9</v>
      </c>
      <c r="T78" s="403" t="s">
        <v>99</v>
      </c>
      <c r="U78" s="403" t="s">
        <v>99</v>
      </c>
      <c r="V78" s="403" t="s">
        <v>99</v>
      </c>
      <c r="W78" s="403" t="s">
        <v>99</v>
      </c>
      <c r="X78" s="403" t="s">
        <v>99</v>
      </c>
      <c r="Y78" s="403" t="s">
        <v>99</v>
      </c>
      <c r="Z78" s="403" t="s">
        <v>99</v>
      </c>
      <c r="AA78" s="403" t="s">
        <v>99</v>
      </c>
      <c r="AB78" s="403" t="s">
        <v>99</v>
      </c>
      <c r="AC78" s="403" t="s">
        <v>99</v>
      </c>
      <c r="AD78" s="403" t="s">
        <v>100</v>
      </c>
      <c r="AE78" s="403" t="s">
        <v>2819</v>
      </c>
      <c r="AF78" s="404">
        <v>41761</v>
      </c>
      <c r="AG78" s="403">
        <v>2</v>
      </c>
      <c r="AH78" s="403" t="s">
        <v>103</v>
      </c>
    </row>
    <row r="79" spans="1:34" x14ac:dyDescent="0.2">
      <c r="A79" s="434" t="str">
        <f t="shared" si="1"/>
        <v>Ofsted Webpage</v>
      </c>
      <c r="B79" s="403">
        <v>130458</v>
      </c>
      <c r="C79" s="403">
        <v>108393</v>
      </c>
      <c r="D79" s="403">
        <v>10005859</v>
      </c>
      <c r="E79" s="403" t="s">
        <v>1323</v>
      </c>
      <c r="F79" s="403" t="s">
        <v>105</v>
      </c>
      <c r="G79" s="403" t="s">
        <v>12</v>
      </c>
      <c r="H79" s="403" t="s">
        <v>430</v>
      </c>
      <c r="I79" s="403" t="s">
        <v>122</v>
      </c>
      <c r="J79" s="403" t="s">
        <v>122</v>
      </c>
      <c r="K79" s="403">
        <v>10041141</v>
      </c>
      <c r="L79" s="403" t="s">
        <v>268</v>
      </c>
      <c r="M79" s="403" t="s">
        <v>29</v>
      </c>
      <c r="N79" s="403" t="s">
        <v>109</v>
      </c>
      <c r="O79" s="403" t="s">
        <v>99</v>
      </c>
      <c r="P79" s="404">
        <v>43109</v>
      </c>
      <c r="Q79" s="404">
        <v>43112</v>
      </c>
      <c r="R79" s="404">
        <v>43144</v>
      </c>
      <c r="S79" s="403">
        <v>3</v>
      </c>
      <c r="T79" s="403">
        <v>2</v>
      </c>
      <c r="U79" s="403">
        <v>3</v>
      </c>
      <c r="V79" s="403">
        <v>3</v>
      </c>
      <c r="W79" s="403">
        <v>3</v>
      </c>
      <c r="X79" s="403">
        <v>3</v>
      </c>
      <c r="Y79" s="403" t="s">
        <v>99</v>
      </c>
      <c r="Z79" s="403" t="s">
        <v>99</v>
      </c>
      <c r="AA79" s="403" t="s">
        <v>99</v>
      </c>
      <c r="AB79" s="403" t="s">
        <v>99</v>
      </c>
      <c r="AC79" s="403" t="s">
        <v>99</v>
      </c>
      <c r="AD79" s="403" t="s">
        <v>100</v>
      </c>
      <c r="AE79" s="403">
        <v>10011408</v>
      </c>
      <c r="AF79" s="404">
        <v>42405</v>
      </c>
      <c r="AG79" s="403">
        <v>3</v>
      </c>
      <c r="AH79" s="403" t="s">
        <v>111</v>
      </c>
    </row>
    <row r="80" spans="1:34" x14ac:dyDescent="0.2">
      <c r="A80" s="434" t="str">
        <f t="shared" si="1"/>
        <v>Ofsted Webpage</v>
      </c>
      <c r="B80" s="403">
        <v>52489</v>
      </c>
      <c r="C80" s="403">
        <v>107912</v>
      </c>
      <c r="D80" s="403">
        <v>10003354</v>
      </c>
      <c r="E80" s="403" t="s">
        <v>2421</v>
      </c>
      <c r="F80" s="403" t="s">
        <v>92</v>
      </c>
      <c r="G80" s="403" t="s">
        <v>14</v>
      </c>
      <c r="H80" s="403" t="s">
        <v>234</v>
      </c>
      <c r="I80" s="403" t="s">
        <v>190</v>
      </c>
      <c r="J80" s="403" t="s">
        <v>190</v>
      </c>
      <c r="K80" s="403">
        <v>10041095</v>
      </c>
      <c r="L80" s="403" t="s">
        <v>96</v>
      </c>
      <c r="M80" s="403" t="s">
        <v>42</v>
      </c>
      <c r="N80" s="403" t="s">
        <v>97</v>
      </c>
      <c r="O80" s="403" t="s">
        <v>98</v>
      </c>
      <c r="P80" s="404">
        <v>43124</v>
      </c>
      <c r="Q80" s="404">
        <v>43125</v>
      </c>
      <c r="R80" s="404">
        <v>43143</v>
      </c>
      <c r="S80" s="403">
        <v>9</v>
      </c>
      <c r="T80" s="403" t="s">
        <v>99</v>
      </c>
      <c r="U80" s="403" t="s">
        <v>99</v>
      </c>
      <c r="V80" s="403" t="s">
        <v>99</v>
      </c>
      <c r="W80" s="403" t="s">
        <v>99</v>
      </c>
      <c r="X80" s="403" t="s">
        <v>99</v>
      </c>
      <c r="Y80" s="403" t="s">
        <v>99</v>
      </c>
      <c r="Z80" s="403" t="s">
        <v>99</v>
      </c>
      <c r="AA80" s="403" t="s">
        <v>99</v>
      </c>
      <c r="AB80" s="403" t="s">
        <v>99</v>
      </c>
      <c r="AC80" s="403" t="s">
        <v>99</v>
      </c>
      <c r="AD80" s="403" t="s">
        <v>100</v>
      </c>
      <c r="AE80" s="403" t="s">
        <v>2422</v>
      </c>
      <c r="AF80" s="404">
        <v>41838</v>
      </c>
      <c r="AG80" s="403">
        <v>2</v>
      </c>
      <c r="AH80" s="403" t="s">
        <v>103</v>
      </c>
    </row>
    <row r="81" spans="1:34" x14ac:dyDescent="0.2">
      <c r="A81" s="434" t="str">
        <f t="shared" si="1"/>
        <v>Ofsted Webpage</v>
      </c>
      <c r="B81" s="403">
        <v>58176</v>
      </c>
      <c r="C81" s="403">
        <v>117986</v>
      </c>
      <c r="D81" s="403">
        <v>10011240</v>
      </c>
      <c r="E81" s="403" t="s">
        <v>3606</v>
      </c>
      <c r="F81" s="403" t="s">
        <v>183</v>
      </c>
      <c r="G81" s="403" t="s">
        <v>14</v>
      </c>
      <c r="H81" s="403" t="s">
        <v>186</v>
      </c>
      <c r="I81" s="403" t="s">
        <v>172</v>
      </c>
      <c r="J81" s="403" t="s">
        <v>172</v>
      </c>
      <c r="K81" s="403">
        <v>10041097</v>
      </c>
      <c r="L81" s="403" t="s">
        <v>167</v>
      </c>
      <c r="M81" s="403" t="s">
        <v>42</v>
      </c>
      <c r="N81" s="403" t="s">
        <v>97</v>
      </c>
      <c r="O81" s="403" t="s">
        <v>98</v>
      </c>
      <c r="P81" s="404">
        <v>43109</v>
      </c>
      <c r="Q81" s="404">
        <v>43110</v>
      </c>
      <c r="R81" s="404">
        <v>43139</v>
      </c>
      <c r="S81" s="403">
        <v>9</v>
      </c>
      <c r="T81" s="403" t="s">
        <v>99</v>
      </c>
      <c r="U81" s="403" t="s">
        <v>99</v>
      </c>
      <c r="V81" s="403" t="s">
        <v>99</v>
      </c>
      <c r="W81" s="403" t="s">
        <v>99</v>
      </c>
      <c r="X81" s="403" t="s">
        <v>99</v>
      </c>
      <c r="Y81" s="403" t="s">
        <v>99</v>
      </c>
      <c r="Z81" s="403" t="s">
        <v>99</v>
      </c>
      <c r="AA81" s="403" t="s">
        <v>99</v>
      </c>
      <c r="AB81" s="403" t="s">
        <v>99</v>
      </c>
      <c r="AC81" s="403" t="s">
        <v>99</v>
      </c>
      <c r="AD81" s="403" t="s">
        <v>100</v>
      </c>
      <c r="AE81" s="403" t="s">
        <v>3607</v>
      </c>
      <c r="AF81" s="404">
        <v>41495</v>
      </c>
      <c r="AG81" s="403">
        <v>2</v>
      </c>
      <c r="AH81" s="403" t="s">
        <v>103</v>
      </c>
    </row>
    <row r="82" spans="1:34" x14ac:dyDescent="0.2">
      <c r="A82" s="434" t="str">
        <f t="shared" si="1"/>
        <v>Ofsted Webpage</v>
      </c>
      <c r="B82" s="403">
        <v>130573</v>
      </c>
      <c r="C82" s="403">
        <v>107079</v>
      </c>
      <c r="D82" s="403">
        <v>10005414</v>
      </c>
      <c r="E82" s="403" t="s">
        <v>1358</v>
      </c>
      <c r="F82" s="403" t="s">
        <v>113</v>
      </c>
      <c r="G82" s="403" t="s">
        <v>12</v>
      </c>
      <c r="H82" s="403" t="s">
        <v>1359</v>
      </c>
      <c r="I82" s="403" t="s">
        <v>94</v>
      </c>
      <c r="J82" s="403" t="s">
        <v>95</v>
      </c>
      <c r="K82" s="403">
        <v>10044237</v>
      </c>
      <c r="L82" s="403" t="s">
        <v>179</v>
      </c>
      <c r="M82" s="403" t="s">
        <v>40</v>
      </c>
      <c r="N82" s="403" t="s">
        <v>180</v>
      </c>
      <c r="O82" s="403" t="s">
        <v>99</v>
      </c>
      <c r="P82" s="404">
        <v>43110</v>
      </c>
      <c r="Q82" s="404">
        <v>43111</v>
      </c>
      <c r="R82" s="404">
        <v>43138</v>
      </c>
      <c r="S82" s="403" t="s">
        <v>99</v>
      </c>
      <c r="T82" s="403" t="s">
        <v>99</v>
      </c>
      <c r="U82" s="403" t="s">
        <v>99</v>
      </c>
      <c r="V82" s="403" t="s">
        <v>99</v>
      </c>
      <c r="W82" s="403" t="s">
        <v>99</v>
      </c>
      <c r="X82" s="403" t="s">
        <v>99</v>
      </c>
      <c r="Y82" s="403" t="s">
        <v>99</v>
      </c>
      <c r="Z82" s="403" t="s">
        <v>99</v>
      </c>
      <c r="AA82" s="403" t="s">
        <v>99</v>
      </c>
      <c r="AB82" s="403" t="s">
        <v>99</v>
      </c>
      <c r="AC82" s="403" t="s">
        <v>99</v>
      </c>
      <c r="AD82" s="403" t="s">
        <v>99</v>
      </c>
      <c r="AE82" s="403">
        <v>10030672</v>
      </c>
      <c r="AF82" s="404">
        <v>43021</v>
      </c>
      <c r="AG82" s="403">
        <v>4</v>
      </c>
      <c r="AH82" s="403" t="s">
        <v>103</v>
      </c>
    </row>
    <row r="83" spans="1:34" x14ac:dyDescent="0.2">
      <c r="A83" s="434" t="str">
        <f t="shared" si="1"/>
        <v>Ofsted Webpage</v>
      </c>
      <c r="B83" s="403">
        <v>130591</v>
      </c>
      <c r="C83" s="403">
        <v>107552</v>
      </c>
      <c r="D83" s="403">
        <v>10001743</v>
      </c>
      <c r="E83" s="403" t="s">
        <v>1365</v>
      </c>
      <c r="F83" s="403" t="s">
        <v>113</v>
      </c>
      <c r="G83" s="403" t="s">
        <v>12</v>
      </c>
      <c r="H83" s="403" t="s">
        <v>602</v>
      </c>
      <c r="I83" s="403" t="s">
        <v>199</v>
      </c>
      <c r="J83" s="403" t="s">
        <v>95</v>
      </c>
      <c r="K83" s="403">
        <v>10041144</v>
      </c>
      <c r="L83" s="403" t="s">
        <v>155</v>
      </c>
      <c r="M83" s="403" t="s">
        <v>29</v>
      </c>
      <c r="N83" s="403" t="s">
        <v>109</v>
      </c>
      <c r="O83" s="403" t="s">
        <v>99</v>
      </c>
      <c r="P83" s="404">
        <v>43116</v>
      </c>
      <c r="Q83" s="404">
        <v>43119</v>
      </c>
      <c r="R83" s="404">
        <v>43138</v>
      </c>
      <c r="S83" s="403">
        <v>2</v>
      </c>
      <c r="T83" s="403">
        <v>2</v>
      </c>
      <c r="U83" s="403">
        <v>2</v>
      </c>
      <c r="V83" s="403">
        <v>2</v>
      </c>
      <c r="W83" s="403">
        <v>2</v>
      </c>
      <c r="X83" s="403">
        <v>2</v>
      </c>
      <c r="Y83" s="403">
        <v>2</v>
      </c>
      <c r="Z83" s="403">
        <v>1</v>
      </c>
      <c r="AA83" s="403" t="s">
        <v>99</v>
      </c>
      <c r="AB83" s="403">
        <v>2</v>
      </c>
      <c r="AC83" s="403" t="s">
        <v>99</v>
      </c>
      <c r="AD83" s="403" t="s">
        <v>100</v>
      </c>
      <c r="AE83" s="403">
        <v>10004709</v>
      </c>
      <c r="AF83" s="404">
        <v>42405</v>
      </c>
      <c r="AG83" s="403">
        <v>3</v>
      </c>
      <c r="AH83" s="403" t="s">
        <v>127</v>
      </c>
    </row>
    <row r="84" spans="1:34" x14ac:dyDescent="0.2">
      <c r="A84" s="434" t="str">
        <f t="shared" si="1"/>
        <v>Ofsted Webpage</v>
      </c>
      <c r="B84" s="403">
        <v>130679</v>
      </c>
      <c r="C84" s="403">
        <v>106563</v>
      </c>
      <c r="D84" s="403">
        <v>10001353</v>
      </c>
      <c r="E84" s="403" t="s">
        <v>1417</v>
      </c>
      <c r="F84" s="403" t="s">
        <v>113</v>
      </c>
      <c r="G84" s="403" t="s">
        <v>12</v>
      </c>
      <c r="H84" s="403" t="s">
        <v>178</v>
      </c>
      <c r="I84" s="403" t="s">
        <v>107</v>
      </c>
      <c r="J84" s="403" t="s">
        <v>107</v>
      </c>
      <c r="K84" s="403">
        <v>10037403</v>
      </c>
      <c r="L84" s="403" t="s">
        <v>155</v>
      </c>
      <c r="M84" s="403" t="s">
        <v>29</v>
      </c>
      <c r="N84" s="403" t="s">
        <v>109</v>
      </c>
      <c r="O84" s="403" t="s">
        <v>99</v>
      </c>
      <c r="P84" s="404">
        <v>43081</v>
      </c>
      <c r="Q84" s="404">
        <v>43084</v>
      </c>
      <c r="R84" s="404">
        <v>43138</v>
      </c>
      <c r="S84" s="403">
        <v>2</v>
      </c>
      <c r="T84" s="403">
        <v>2</v>
      </c>
      <c r="U84" s="403">
        <v>2</v>
      </c>
      <c r="V84" s="403">
        <v>2</v>
      </c>
      <c r="W84" s="403">
        <v>2</v>
      </c>
      <c r="X84" s="403">
        <v>2</v>
      </c>
      <c r="Y84" s="403">
        <v>2</v>
      </c>
      <c r="Z84" s="403">
        <v>2</v>
      </c>
      <c r="AA84" s="403" t="s">
        <v>99</v>
      </c>
      <c r="AB84" s="403">
        <v>2</v>
      </c>
      <c r="AC84" s="403" t="s">
        <v>99</v>
      </c>
      <c r="AD84" s="403" t="s">
        <v>100</v>
      </c>
      <c r="AE84" s="403">
        <v>10004741</v>
      </c>
      <c r="AF84" s="404">
        <v>42328</v>
      </c>
      <c r="AG84" s="403">
        <v>3</v>
      </c>
      <c r="AH84" s="403" t="s">
        <v>127</v>
      </c>
    </row>
    <row r="85" spans="1:34" x14ac:dyDescent="0.2">
      <c r="A85" s="434" t="str">
        <f t="shared" si="1"/>
        <v>Ofsted Webpage</v>
      </c>
      <c r="B85" s="403">
        <v>51435</v>
      </c>
      <c r="C85" s="403">
        <v>117656</v>
      </c>
      <c r="D85" s="403">
        <v>10001787</v>
      </c>
      <c r="E85" s="403" t="s">
        <v>853</v>
      </c>
      <c r="F85" s="403" t="s">
        <v>278</v>
      </c>
      <c r="G85" s="403" t="s">
        <v>15</v>
      </c>
      <c r="H85" s="403" t="s">
        <v>854</v>
      </c>
      <c r="I85" s="403" t="s">
        <v>107</v>
      </c>
      <c r="J85" s="403" t="s">
        <v>107</v>
      </c>
      <c r="K85" s="403">
        <v>10030746</v>
      </c>
      <c r="L85" s="403" t="s">
        <v>300</v>
      </c>
      <c r="M85" s="403" t="s">
        <v>29</v>
      </c>
      <c r="N85" s="403" t="s">
        <v>109</v>
      </c>
      <c r="O85" s="403" t="s">
        <v>99</v>
      </c>
      <c r="P85" s="404">
        <v>43061</v>
      </c>
      <c r="Q85" s="404">
        <v>43063</v>
      </c>
      <c r="R85" s="404">
        <v>43137</v>
      </c>
      <c r="S85" s="403">
        <v>4</v>
      </c>
      <c r="T85" s="403">
        <v>4</v>
      </c>
      <c r="U85" s="403">
        <v>4</v>
      </c>
      <c r="V85" s="403">
        <v>3</v>
      </c>
      <c r="W85" s="403">
        <v>4</v>
      </c>
      <c r="X85" s="403">
        <v>4</v>
      </c>
      <c r="Y85" s="403" t="s">
        <v>99</v>
      </c>
      <c r="Z85" s="403" t="s">
        <v>99</v>
      </c>
      <c r="AA85" s="403" t="s">
        <v>99</v>
      </c>
      <c r="AB85" s="403" t="s">
        <v>99</v>
      </c>
      <c r="AC85" s="403" t="s">
        <v>99</v>
      </c>
      <c r="AD85" s="403" t="s">
        <v>100</v>
      </c>
      <c r="AE85" s="403">
        <v>10006595</v>
      </c>
      <c r="AF85" s="404">
        <v>42384</v>
      </c>
      <c r="AG85" s="403">
        <v>3</v>
      </c>
      <c r="AH85" s="403" t="s">
        <v>148</v>
      </c>
    </row>
    <row r="86" spans="1:34" x14ac:dyDescent="0.2">
      <c r="A86" s="434" t="str">
        <f t="shared" si="1"/>
        <v>Ofsted Webpage</v>
      </c>
      <c r="B86" s="403">
        <v>59147</v>
      </c>
      <c r="C86" s="403">
        <v>121553</v>
      </c>
      <c r="D86" s="403">
        <v>10030249</v>
      </c>
      <c r="E86" s="403" t="s">
        <v>4949</v>
      </c>
      <c r="F86" s="403" t="s">
        <v>92</v>
      </c>
      <c r="G86" s="403" t="s">
        <v>14</v>
      </c>
      <c r="H86" s="403" t="s">
        <v>114</v>
      </c>
      <c r="I86" s="403" t="s">
        <v>107</v>
      </c>
      <c r="J86" s="403" t="s">
        <v>107</v>
      </c>
      <c r="K86" s="403">
        <v>10037358</v>
      </c>
      <c r="L86" s="403" t="s">
        <v>145</v>
      </c>
      <c r="M86" s="403" t="s">
        <v>29</v>
      </c>
      <c r="N86" s="403" t="s">
        <v>109</v>
      </c>
      <c r="O86" s="403" t="s">
        <v>99</v>
      </c>
      <c r="P86" s="404">
        <v>43074</v>
      </c>
      <c r="Q86" s="404">
        <v>43077</v>
      </c>
      <c r="R86" s="404">
        <v>43133</v>
      </c>
      <c r="S86" s="403">
        <v>3</v>
      </c>
      <c r="T86" s="403">
        <v>3</v>
      </c>
      <c r="U86" s="403">
        <v>3</v>
      </c>
      <c r="V86" s="403">
        <v>3</v>
      </c>
      <c r="W86" s="403">
        <v>3</v>
      </c>
      <c r="X86" s="403" t="s">
        <v>99</v>
      </c>
      <c r="Y86" s="403">
        <v>3</v>
      </c>
      <c r="Z86" s="403">
        <v>3</v>
      </c>
      <c r="AA86" s="403" t="s">
        <v>99</v>
      </c>
      <c r="AB86" s="403" t="s">
        <v>99</v>
      </c>
      <c r="AC86" s="403" t="s">
        <v>99</v>
      </c>
      <c r="AD86" s="403" t="s">
        <v>100</v>
      </c>
      <c r="AE86" s="403" t="s">
        <v>1964</v>
      </c>
      <c r="AF86" s="404">
        <v>42174</v>
      </c>
      <c r="AG86" s="403">
        <v>2</v>
      </c>
      <c r="AH86" s="403" t="s">
        <v>148</v>
      </c>
    </row>
    <row r="87" spans="1:34" x14ac:dyDescent="0.2">
      <c r="A87" s="434" t="str">
        <f t="shared" si="1"/>
        <v>Ofsted Webpage</v>
      </c>
      <c r="B87" s="403">
        <v>58521</v>
      </c>
      <c r="C87" s="403">
        <v>119756</v>
      </c>
      <c r="D87" s="403">
        <v>10033758</v>
      </c>
      <c r="E87" s="403" t="s">
        <v>1186</v>
      </c>
      <c r="F87" s="403" t="s">
        <v>92</v>
      </c>
      <c r="G87" s="403" t="s">
        <v>14</v>
      </c>
      <c r="H87" s="403" t="s">
        <v>178</v>
      </c>
      <c r="I87" s="403" t="s">
        <v>107</v>
      </c>
      <c r="J87" s="403" t="s">
        <v>107</v>
      </c>
      <c r="K87" s="403">
        <v>10040613</v>
      </c>
      <c r="L87" s="403" t="s">
        <v>145</v>
      </c>
      <c r="M87" s="403" t="s">
        <v>29</v>
      </c>
      <c r="N87" s="403" t="s">
        <v>109</v>
      </c>
      <c r="O87" s="403" t="s">
        <v>99</v>
      </c>
      <c r="P87" s="404">
        <v>43060</v>
      </c>
      <c r="Q87" s="404">
        <v>43063</v>
      </c>
      <c r="R87" s="404">
        <v>43130</v>
      </c>
      <c r="S87" s="403">
        <v>1</v>
      </c>
      <c r="T87" s="403">
        <v>1</v>
      </c>
      <c r="U87" s="403">
        <v>1</v>
      </c>
      <c r="V87" s="403">
        <v>1</v>
      </c>
      <c r="W87" s="403">
        <v>1</v>
      </c>
      <c r="X87" s="403" t="s">
        <v>99</v>
      </c>
      <c r="Y87" s="403">
        <v>1</v>
      </c>
      <c r="Z87" s="403">
        <v>2</v>
      </c>
      <c r="AA87" s="403" t="s">
        <v>99</v>
      </c>
      <c r="AB87" s="403" t="s">
        <v>99</v>
      </c>
      <c r="AC87" s="403" t="s">
        <v>99</v>
      </c>
      <c r="AD87" s="403" t="s">
        <v>100</v>
      </c>
      <c r="AE87" s="403">
        <v>10005066</v>
      </c>
      <c r="AF87" s="404">
        <v>42293</v>
      </c>
      <c r="AG87" s="403">
        <v>2</v>
      </c>
      <c r="AH87" s="403" t="s">
        <v>127</v>
      </c>
    </row>
    <row r="88" spans="1:34" x14ac:dyDescent="0.2">
      <c r="A88" s="434" t="str">
        <f t="shared" si="1"/>
        <v>Ofsted Webpage</v>
      </c>
      <c r="B88" s="403">
        <v>55363</v>
      </c>
      <c r="C88" s="403">
        <v>117523</v>
      </c>
      <c r="D88" s="403">
        <v>10008023</v>
      </c>
      <c r="E88" s="403" t="s">
        <v>1834</v>
      </c>
      <c r="F88" s="403" t="s">
        <v>183</v>
      </c>
      <c r="G88" s="403" t="s">
        <v>14</v>
      </c>
      <c r="H88" s="403" t="s">
        <v>1237</v>
      </c>
      <c r="I88" s="403" t="s">
        <v>107</v>
      </c>
      <c r="J88" s="403" t="s">
        <v>107</v>
      </c>
      <c r="K88" s="403">
        <v>10037349</v>
      </c>
      <c r="L88" s="403" t="s">
        <v>145</v>
      </c>
      <c r="M88" s="403" t="s">
        <v>29</v>
      </c>
      <c r="N88" s="403" t="s">
        <v>109</v>
      </c>
      <c r="O88" s="403" t="s">
        <v>99</v>
      </c>
      <c r="P88" s="404">
        <v>43011</v>
      </c>
      <c r="Q88" s="404">
        <v>43014</v>
      </c>
      <c r="R88" s="404">
        <v>43126</v>
      </c>
      <c r="S88" s="403">
        <v>3</v>
      </c>
      <c r="T88" s="403">
        <v>3</v>
      </c>
      <c r="U88" s="403">
        <v>3</v>
      </c>
      <c r="V88" s="403">
        <v>3</v>
      </c>
      <c r="W88" s="403">
        <v>4</v>
      </c>
      <c r="X88" s="403" t="s">
        <v>99</v>
      </c>
      <c r="Y88" s="403" t="s">
        <v>99</v>
      </c>
      <c r="Z88" s="403">
        <v>3</v>
      </c>
      <c r="AA88" s="403" t="s">
        <v>99</v>
      </c>
      <c r="AB88" s="403" t="s">
        <v>99</v>
      </c>
      <c r="AC88" s="403" t="s">
        <v>99</v>
      </c>
      <c r="AD88" s="403" t="s">
        <v>100</v>
      </c>
      <c r="AE88" s="403" t="s">
        <v>1835</v>
      </c>
      <c r="AF88" s="404">
        <v>42188</v>
      </c>
      <c r="AG88" s="403">
        <v>2</v>
      </c>
      <c r="AH88" s="403" t="s">
        <v>148</v>
      </c>
    </row>
    <row r="89" spans="1:34" x14ac:dyDescent="0.2">
      <c r="A89" s="434" t="str">
        <f t="shared" si="1"/>
        <v>Ofsted Webpage</v>
      </c>
      <c r="B89" s="403">
        <v>130680</v>
      </c>
      <c r="C89" s="403">
        <v>108395</v>
      </c>
      <c r="D89" s="403">
        <v>10005881</v>
      </c>
      <c r="E89" s="403" t="s">
        <v>3851</v>
      </c>
      <c r="F89" s="403" t="s">
        <v>105</v>
      </c>
      <c r="G89" s="403" t="s">
        <v>12</v>
      </c>
      <c r="H89" s="403" t="s">
        <v>178</v>
      </c>
      <c r="I89" s="403" t="s">
        <v>107</v>
      </c>
      <c r="J89" s="403" t="s">
        <v>107</v>
      </c>
      <c r="K89" s="403">
        <v>10040644</v>
      </c>
      <c r="L89" s="403" t="s">
        <v>307</v>
      </c>
      <c r="M89" s="403" t="s">
        <v>42</v>
      </c>
      <c r="N89" s="403" t="s">
        <v>97</v>
      </c>
      <c r="O89" s="403" t="s">
        <v>98</v>
      </c>
      <c r="P89" s="404">
        <v>43083</v>
      </c>
      <c r="Q89" s="404">
        <v>43084</v>
      </c>
      <c r="R89" s="404">
        <v>43125</v>
      </c>
      <c r="S89" s="403">
        <v>9</v>
      </c>
      <c r="T89" s="403" t="s">
        <v>99</v>
      </c>
      <c r="U89" s="403" t="s">
        <v>99</v>
      </c>
      <c r="V89" s="403" t="s">
        <v>99</v>
      </c>
      <c r="W89" s="403" t="s">
        <v>99</v>
      </c>
      <c r="X89" s="403" t="s">
        <v>99</v>
      </c>
      <c r="Y89" s="403" t="s">
        <v>99</v>
      </c>
      <c r="Z89" s="403" t="s">
        <v>99</v>
      </c>
      <c r="AA89" s="403" t="s">
        <v>99</v>
      </c>
      <c r="AB89" s="403" t="s">
        <v>99</v>
      </c>
      <c r="AC89" s="403" t="s">
        <v>99</v>
      </c>
      <c r="AD89" s="403" t="s">
        <v>100</v>
      </c>
      <c r="AE89" s="403" t="s">
        <v>3852</v>
      </c>
      <c r="AF89" s="404">
        <v>41313</v>
      </c>
      <c r="AG89" s="403">
        <v>2</v>
      </c>
      <c r="AH89" s="403" t="s">
        <v>103</v>
      </c>
    </row>
    <row r="90" spans="1:34" x14ac:dyDescent="0.2">
      <c r="A90" s="434" t="str">
        <f t="shared" si="1"/>
        <v>Ofsted Webpage</v>
      </c>
      <c r="B90" s="403">
        <v>133797</v>
      </c>
      <c r="C90" s="403">
        <v>108270</v>
      </c>
      <c r="D90" s="403">
        <v>10005389</v>
      </c>
      <c r="E90" s="403" t="s">
        <v>3972</v>
      </c>
      <c r="F90" s="403" t="s">
        <v>120</v>
      </c>
      <c r="G90" s="403" t="s">
        <v>18</v>
      </c>
      <c r="H90" s="403" t="s">
        <v>717</v>
      </c>
      <c r="I90" s="403" t="s">
        <v>122</v>
      </c>
      <c r="J90" s="403" t="s">
        <v>122</v>
      </c>
      <c r="K90" s="403">
        <v>10030754</v>
      </c>
      <c r="L90" s="403" t="s">
        <v>123</v>
      </c>
      <c r="M90" s="403" t="s">
        <v>42</v>
      </c>
      <c r="N90" s="403" t="s">
        <v>97</v>
      </c>
      <c r="O90" s="403" t="s">
        <v>98</v>
      </c>
      <c r="P90" s="404">
        <v>43075</v>
      </c>
      <c r="Q90" s="404">
        <v>43076</v>
      </c>
      <c r="R90" s="404">
        <v>43124</v>
      </c>
      <c r="S90" s="403">
        <v>9</v>
      </c>
      <c r="T90" s="403" t="s">
        <v>99</v>
      </c>
      <c r="U90" s="403" t="s">
        <v>99</v>
      </c>
      <c r="V90" s="403" t="s">
        <v>99</v>
      </c>
      <c r="W90" s="403" t="s">
        <v>99</v>
      </c>
      <c r="X90" s="403" t="s">
        <v>99</v>
      </c>
      <c r="Y90" s="403" t="s">
        <v>99</v>
      </c>
      <c r="Z90" s="403" t="s">
        <v>99</v>
      </c>
      <c r="AA90" s="403" t="s">
        <v>99</v>
      </c>
      <c r="AB90" s="403" t="s">
        <v>99</v>
      </c>
      <c r="AC90" s="403" t="s">
        <v>99</v>
      </c>
      <c r="AD90" s="403" t="s">
        <v>100</v>
      </c>
      <c r="AE90" s="403" t="s">
        <v>3973</v>
      </c>
      <c r="AF90" s="404">
        <v>41250</v>
      </c>
      <c r="AG90" s="403">
        <v>2</v>
      </c>
      <c r="AH90" s="403" t="s">
        <v>103</v>
      </c>
    </row>
    <row r="91" spans="1:34" x14ac:dyDescent="0.2">
      <c r="A91" s="434" t="str">
        <f t="shared" si="1"/>
        <v>Ofsted Webpage</v>
      </c>
      <c r="B91" s="403">
        <v>131910</v>
      </c>
      <c r="C91" s="403">
        <v>114889</v>
      </c>
      <c r="D91" s="403">
        <v>10003775</v>
      </c>
      <c r="E91" s="403" t="s">
        <v>1502</v>
      </c>
      <c r="F91" s="403" t="s">
        <v>134</v>
      </c>
      <c r="G91" s="403" t="s">
        <v>13</v>
      </c>
      <c r="H91" s="403" t="s">
        <v>1339</v>
      </c>
      <c r="I91" s="403" t="s">
        <v>140</v>
      </c>
      <c r="J91" s="403" t="s">
        <v>140</v>
      </c>
      <c r="K91" s="403">
        <v>10039502</v>
      </c>
      <c r="L91" s="403" t="s">
        <v>588</v>
      </c>
      <c r="M91" s="403" t="s">
        <v>29</v>
      </c>
      <c r="N91" s="403" t="s">
        <v>109</v>
      </c>
      <c r="O91" s="403" t="s">
        <v>99</v>
      </c>
      <c r="P91" s="404">
        <v>43080</v>
      </c>
      <c r="Q91" s="404">
        <v>43082</v>
      </c>
      <c r="R91" s="404">
        <v>43124</v>
      </c>
      <c r="S91" s="403">
        <v>3</v>
      </c>
      <c r="T91" s="403">
        <v>3</v>
      </c>
      <c r="U91" s="403">
        <v>3</v>
      </c>
      <c r="V91" s="403">
        <v>2</v>
      </c>
      <c r="W91" s="403">
        <v>3</v>
      </c>
      <c r="X91" s="403" t="s">
        <v>99</v>
      </c>
      <c r="Y91" s="403" t="s">
        <v>99</v>
      </c>
      <c r="Z91" s="403" t="s">
        <v>99</v>
      </c>
      <c r="AA91" s="403" t="s">
        <v>99</v>
      </c>
      <c r="AB91" s="403">
        <v>3</v>
      </c>
      <c r="AC91" s="403" t="s">
        <v>99</v>
      </c>
      <c r="AD91" s="403" t="s">
        <v>100</v>
      </c>
      <c r="AE91" s="403">
        <v>10012473</v>
      </c>
      <c r="AF91" s="404">
        <v>42398</v>
      </c>
      <c r="AG91" s="403">
        <v>3</v>
      </c>
      <c r="AH91" s="403" t="s">
        <v>111</v>
      </c>
    </row>
    <row r="92" spans="1:34" x14ac:dyDescent="0.2">
      <c r="A92" s="434" t="str">
        <f t="shared" si="1"/>
        <v>Ofsted Webpage</v>
      </c>
      <c r="B92" s="403">
        <v>50092</v>
      </c>
      <c r="C92" s="403">
        <v>108680</v>
      </c>
      <c r="D92" s="403">
        <v>10000673</v>
      </c>
      <c r="E92" s="403" t="s">
        <v>4917</v>
      </c>
      <c r="F92" s="403" t="s">
        <v>92</v>
      </c>
      <c r="G92" s="403" t="s">
        <v>14</v>
      </c>
      <c r="H92" s="403" t="s">
        <v>736</v>
      </c>
      <c r="I92" s="403" t="s">
        <v>122</v>
      </c>
      <c r="J92" s="403" t="s">
        <v>122</v>
      </c>
      <c r="K92" s="403">
        <v>10038736</v>
      </c>
      <c r="L92" s="403" t="s">
        <v>331</v>
      </c>
      <c r="M92" s="403" t="s">
        <v>29</v>
      </c>
      <c r="N92" s="403" t="s">
        <v>109</v>
      </c>
      <c r="O92" s="403" t="s">
        <v>99</v>
      </c>
      <c r="P92" s="404">
        <v>43081</v>
      </c>
      <c r="Q92" s="404">
        <v>43084</v>
      </c>
      <c r="R92" s="404">
        <v>43124</v>
      </c>
      <c r="S92" s="403">
        <v>2</v>
      </c>
      <c r="T92" s="403">
        <v>2</v>
      </c>
      <c r="U92" s="403">
        <v>2</v>
      </c>
      <c r="V92" s="403">
        <v>2</v>
      </c>
      <c r="W92" s="403">
        <v>2</v>
      </c>
      <c r="X92" s="403" t="s">
        <v>99</v>
      </c>
      <c r="Y92" s="403" t="s">
        <v>99</v>
      </c>
      <c r="Z92" s="403">
        <v>2</v>
      </c>
      <c r="AA92" s="403">
        <v>2</v>
      </c>
      <c r="AB92" s="403" t="s">
        <v>99</v>
      </c>
      <c r="AC92" s="403" t="s">
        <v>99</v>
      </c>
      <c r="AD92" s="403" t="s">
        <v>100</v>
      </c>
      <c r="AE92" s="403">
        <v>10011462</v>
      </c>
      <c r="AF92" s="404">
        <v>42559</v>
      </c>
      <c r="AG92" s="403">
        <v>3</v>
      </c>
      <c r="AH92" s="403" t="s">
        <v>127</v>
      </c>
    </row>
    <row r="93" spans="1:34" x14ac:dyDescent="0.2">
      <c r="A93" s="434" t="str">
        <f t="shared" si="1"/>
        <v>Ofsted Webpage</v>
      </c>
      <c r="B93" s="403">
        <v>1236904</v>
      </c>
      <c r="C93" s="403">
        <v>131092</v>
      </c>
      <c r="D93" s="403">
        <v>10021254</v>
      </c>
      <c r="E93" s="403" t="s">
        <v>4740</v>
      </c>
      <c r="F93" s="403" t="s">
        <v>92</v>
      </c>
      <c r="G93" s="403" t="s">
        <v>14</v>
      </c>
      <c r="H93" s="403" t="s">
        <v>805</v>
      </c>
      <c r="I93" s="403" t="s">
        <v>122</v>
      </c>
      <c r="J93" s="403" t="s">
        <v>122</v>
      </c>
      <c r="K93" s="403">
        <v>10037425</v>
      </c>
      <c r="L93" s="403" t="s">
        <v>130</v>
      </c>
      <c r="M93" s="403" t="s">
        <v>29</v>
      </c>
      <c r="N93" s="403" t="s">
        <v>109</v>
      </c>
      <c r="O93" s="403" t="s">
        <v>99</v>
      </c>
      <c r="P93" s="404">
        <v>43074</v>
      </c>
      <c r="Q93" s="404">
        <v>43076</v>
      </c>
      <c r="R93" s="404">
        <v>43124</v>
      </c>
      <c r="S93" s="403">
        <v>3</v>
      </c>
      <c r="T93" s="403">
        <v>3</v>
      </c>
      <c r="U93" s="403">
        <v>3</v>
      </c>
      <c r="V93" s="403">
        <v>2</v>
      </c>
      <c r="W93" s="403">
        <v>3</v>
      </c>
      <c r="X93" s="403" t="s">
        <v>99</v>
      </c>
      <c r="Y93" s="403">
        <v>3</v>
      </c>
      <c r="Z93" s="403" t="s">
        <v>99</v>
      </c>
      <c r="AA93" s="403" t="s">
        <v>99</v>
      </c>
      <c r="AB93" s="403" t="s">
        <v>99</v>
      </c>
      <c r="AC93" s="403" t="s">
        <v>99</v>
      </c>
      <c r="AD93" s="403" t="s">
        <v>100</v>
      </c>
      <c r="AE93" s="403" t="s">
        <v>210</v>
      </c>
      <c r="AF93" s="404" t="s">
        <v>210</v>
      </c>
      <c r="AG93" s="403" t="s">
        <v>210</v>
      </c>
      <c r="AH93" s="403" t="s">
        <v>103</v>
      </c>
    </row>
    <row r="94" spans="1:34" x14ac:dyDescent="0.2">
      <c r="A94" s="434" t="str">
        <f t="shared" si="1"/>
        <v>Ofsted Webpage</v>
      </c>
      <c r="B94" s="403">
        <v>50806</v>
      </c>
      <c r="C94" s="403">
        <v>108791</v>
      </c>
      <c r="D94" s="403">
        <v>10000850</v>
      </c>
      <c r="E94" s="403" t="s">
        <v>2329</v>
      </c>
      <c r="F94" s="403" t="s">
        <v>170</v>
      </c>
      <c r="G94" s="403" t="s">
        <v>15</v>
      </c>
      <c r="H94" s="403" t="s">
        <v>380</v>
      </c>
      <c r="I94" s="403" t="s">
        <v>199</v>
      </c>
      <c r="J94" s="403" t="s">
        <v>95</v>
      </c>
      <c r="K94" s="403">
        <v>10041077</v>
      </c>
      <c r="L94" s="403" t="s">
        <v>173</v>
      </c>
      <c r="M94" s="403" t="s">
        <v>42</v>
      </c>
      <c r="N94" s="403" t="s">
        <v>97</v>
      </c>
      <c r="O94" s="403" t="s">
        <v>98</v>
      </c>
      <c r="P94" s="404">
        <v>43075</v>
      </c>
      <c r="Q94" s="404">
        <v>43076</v>
      </c>
      <c r="R94" s="404">
        <v>43123</v>
      </c>
      <c r="S94" s="403">
        <v>9</v>
      </c>
      <c r="T94" s="403" t="s">
        <v>99</v>
      </c>
      <c r="U94" s="403" t="s">
        <v>99</v>
      </c>
      <c r="V94" s="403" t="s">
        <v>99</v>
      </c>
      <c r="W94" s="403" t="s">
        <v>99</v>
      </c>
      <c r="X94" s="403" t="s">
        <v>99</v>
      </c>
      <c r="Y94" s="403" t="s">
        <v>99</v>
      </c>
      <c r="Z94" s="403" t="s">
        <v>99</v>
      </c>
      <c r="AA94" s="403" t="s">
        <v>99</v>
      </c>
      <c r="AB94" s="403" t="s">
        <v>99</v>
      </c>
      <c r="AC94" s="403" t="s">
        <v>99</v>
      </c>
      <c r="AD94" s="403" t="s">
        <v>100</v>
      </c>
      <c r="AE94" s="403" t="s">
        <v>2330</v>
      </c>
      <c r="AF94" s="404">
        <v>41725</v>
      </c>
      <c r="AG94" s="403">
        <v>2</v>
      </c>
      <c r="AH94" s="403" t="s">
        <v>103</v>
      </c>
    </row>
    <row r="95" spans="1:34" x14ac:dyDescent="0.2">
      <c r="A95" s="434" t="str">
        <f t="shared" si="1"/>
        <v>Ofsted Webpage</v>
      </c>
      <c r="B95" s="403">
        <v>130600</v>
      </c>
      <c r="C95" s="403">
        <v>108410</v>
      </c>
      <c r="D95" s="403">
        <v>10004125</v>
      </c>
      <c r="E95" s="403" t="s">
        <v>4549</v>
      </c>
      <c r="F95" s="403" t="s">
        <v>105</v>
      </c>
      <c r="G95" s="403" t="s">
        <v>12</v>
      </c>
      <c r="H95" s="403" t="s">
        <v>1119</v>
      </c>
      <c r="I95" s="403" t="s">
        <v>107</v>
      </c>
      <c r="J95" s="403" t="s">
        <v>107</v>
      </c>
      <c r="K95" s="403">
        <v>10039880</v>
      </c>
      <c r="L95" s="403" t="s">
        <v>108</v>
      </c>
      <c r="M95" s="403" t="s">
        <v>29</v>
      </c>
      <c r="N95" s="403" t="s">
        <v>109</v>
      </c>
      <c r="O95" s="403" t="s">
        <v>99</v>
      </c>
      <c r="P95" s="404">
        <v>43067</v>
      </c>
      <c r="Q95" s="404">
        <v>43070</v>
      </c>
      <c r="R95" s="404">
        <v>43123</v>
      </c>
      <c r="S95" s="403">
        <v>2</v>
      </c>
      <c r="T95" s="403">
        <v>2</v>
      </c>
      <c r="U95" s="403">
        <v>2</v>
      </c>
      <c r="V95" s="403">
        <v>2</v>
      </c>
      <c r="W95" s="403">
        <v>2</v>
      </c>
      <c r="X95" s="403">
        <v>2</v>
      </c>
      <c r="Y95" s="403" t="s">
        <v>99</v>
      </c>
      <c r="Z95" s="403" t="s">
        <v>99</v>
      </c>
      <c r="AA95" s="403" t="s">
        <v>99</v>
      </c>
      <c r="AB95" s="403" t="s">
        <v>99</v>
      </c>
      <c r="AC95" s="403" t="s">
        <v>99</v>
      </c>
      <c r="AD95" s="403" t="s">
        <v>100</v>
      </c>
      <c r="AE95" s="403" t="s">
        <v>4550</v>
      </c>
      <c r="AF95" s="404">
        <v>39743</v>
      </c>
      <c r="AG95" s="403">
        <v>1</v>
      </c>
      <c r="AH95" s="403" t="s">
        <v>148</v>
      </c>
    </row>
    <row r="96" spans="1:34" x14ac:dyDescent="0.2">
      <c r="A96" s="434" t="str">
        <f t="shared" si="1"/>
        <v>Ofsted Webpage</v>
      </c>
      <c r="B96" s="403">
        <v>138670</v>
      </c>
      <c r="C96" s="403">
        <v>122524</v>
      </c>
      <c r="D96" s="403">
        <v>10037344</v>
      </c>
      <c r="E96" s="403" t="s">
        <v>3161</v>
      </c>
      <c r="F96" s="403" t="s">
        <v>293</v>
      </c>
      <c r="G96" s="403" t="s">
        <v>12</v>
      </c>
      <c r="H96" s="403" t="s">
        <v>114</v>
      </c>
      <c r="I96" s="403" t="s">
        <v>107</v>
      </c>
      <c r="J96" s="403" t="s">
        <v>107</v>
      </c>
      <c r="K96" s="403">
        <v>10039885</v>
      </c>
      <c r="L96" s="403" t="s">
        <v>179</v>
      </c>
      <c r="M96" s="403" t="s">
        <v>40</v>
      </c>
      <c r="N96" s="403" t="s">
        <v>180</v>
      </c>
      <c r="O96" s="403" t="s">
        <v>99</v>
      </c>
      <c r="P96" s="404">
        <v>43081</v>
      </c>
      <c r="Q96" s="404">
        <v>43081</v>
      </c>
      <c r="R96" s="404">
        <v>43123</v>
      </c>
      <c r="S96" s="403" t="s">
        <v>99</v>
      </c>
      <c r="T96" s="403" t="s">
        <v>99</v>
      </c>
      <c r="U96" s="403" t="s">
        <v>99</v>
      </c>
      <c r="V96" s="403" t="s">
        <v>99</v>
      </c>
      <c r="W96" s="403" t="s">
        <v>99</v>
      </c>
      <c r="X96" s="403" t="s">
        <v>99</v>
      </c>
      <c r="Y96" s="403" t="s">
        <v>99</v>
      </c>
      <c r="Z96" s="403" t="s">
        <v>99</v>
      </c>
      <c r="AA96" s="403" t="s">
        <v>99</v>
      </c>
      <c r="AB96" s="403" t="s">
        <v>99</v>
      </c>
      <c r="AC96" s="403" t="s">
        <v>99</v>
      </c>
      <c r="AD96" s="403" t="s">
        <v>99</v>
      </c>
      <c r="AE96" s="403">
        <v>10022607</v>
      </c>
      <c r="AF96" s="404">
        <v>42873</v>
      </c>
      <c r="AG96" s="403">
        <v>4</v>
      </c>
      <c r="AH96" s="403" t="s">
        <v>103</v>
      </c>
    </row>
    <row r="97" spans="1:34" x14ac:dyDescent="0.2">
      <c r="A97" s="434" t="str">
        <f t="shared" si="1"/>
        <v>Ofsted Webpage</v>
      </c>
      <c r="B97" s="403">
        <v>59187</v>
      </c>
      <c r="C97" s="403">
        <v>121737</v>
      </c>
      <c r="D97" s="403">
        <v>10023896</v>
      </c>
      <c r="E97" s="403" t="s">
        <v>2025</v>
      </c>
      <c r="F97" s="403" t="s">
        <v>92</v>
      </c>
      <c r="G97" s="403" t="s">
        <v>14</v>
      </c>
      <c r="H97" s="403" t="s">
        <v>178</v>
      </c>
      <c r="I97" s="403" t="s">
        <v>107</v>
      </c>
      <c r="J97" s="403" t="s">
        <v>107</v>
      </c>
      <c r="K97" s="403">
        <v>10030719</v>
      </c>
      <c r="L97" s="403" t="s">
        <v>331</v>
      </c>
      <c r="M97" s="403" t="s">
        <v>29</v>
      </c>
      <c r="N97" s="403" t="s">
        <v>109</v>
      </c>
      <c r="O97" s="403" t="s">
        <v>99</v>
      </c>
      <c r="P97" s="404">
        <v>43060</v>
      </c>
      <c r="Q97" s="404">
        <v>43063</v>
      </c>
      <c r="R97" s="404">
        <v>43123</v>
      </c>
      <c r="S97" s="403">
        <v>2</v>
      </c>
      <c r="T97" s="403">
        <v>2</v>
      </c>
      <c r="U97" s="403">
        <v>2</v>
      </c>
      <c r="V97" s="403">
        <v>1</v>
      </c>
      <c r="W97" s="403">
        <v>2</v>
      </c>
      <c r="X97" s="403" t="s">
        <v>99</v>
      </c>
      <c r="Y97" s="403">
        <v>2</v>
      </c>
      <c r="Z97" s="403">
        <v>2</v>
      </c>
      <c r="AA97" s="403" t="s">
        <v>99</v>
      </c>
      <c r="AB97" s="403" t="s">
        <v>99</v>
      </c>
      <c r="AC97" s="403" t="s">
        <v>99</v>
      </c>
      <c r="AD97" s="403" t="s">
        <v>100</v>
      </c>
      <c r="AE97" s="403" t="s">
        <v>2026</v>
      </c>
      <c r="AF97" s="404">
        <v>42174</v>
      </c>
      <c r="AG97" s="403">
        <v>3</v>
      </c>
      <c r="AH97" s="403" t="s">
        <v>127</v>
      </c>
    </row>
    <row r="98" spans="1:34" x14ac:dyDescent="0.2">
      <c r="A98" s="434" t="str">
        <f t="shared" si="1"/>
        <v>Ofsted Webpage</v>
      </c>
      <c r="B98" s="403">
        <v>132015</v>
      </c>
      <c r="C98" s="403">
        <v>115859</v>
      </c>
      <c r="D98" s="403">
        <v>10006159</v>
      </c>
      <c r="E98" s="403" t="s">
        <v>1518</v>
      </c>
      <c r="F98" s="403" t="s">
        <v>134</v>
      </c>
      <c r="G98" s="403" t="s">
        <v>13</v>
      </c>
      <c r="H98" s="403" t="s">
        <v>785</v>
      </c>
      <c r="I98" s="403" t="s">
        <v>107</v>
      </c>
      <c r="J98" s="403" t="s">
        <v>107</v>
      </c>
      <c r="K98" s="403">
        <v>10037408</v>
      </c>
      <c r="L98" s="403" t="s">
        <v>588</v>
      </c>
      <c r="M98" s="403" t="s">
        <v>29</v>
      </c>
      <c r="N98" s="403" t="s">
        <v>109</v>
      </c>
      <c r="O98" s="403" t="s">
        <v>99</v>
      </c>
      <c r="P98" s="404">
        <v>43060</v>
      </c>
      <c r="Q98" s="404">
        <v>43062</v>
      </c>
      <c r="R98" s="404">
        <v>43122</v>
      </c>
      <c r="S98" s="403">
        <v>2</v>
      </c>
      <c r="T98" s="403">
        <v>2</v>
      </c>
      <c r="U98" s="403">
        <v>2</v>
      </c>
      <c r="V98" s="403">
        <v>1</v>
      </c>
      <c r="W98" s="403">
        <v>2</v>
      </c>
      <c r="X98" s="403" t="s">
        <v>99</v>
      </c>
      <c r="Y98" s="403" t="s">
        <v>99</v>
      </c>
      <c r="Z98" s="403" t="s">
        <v>99</v>
      </c>
      <c r="AA98" s="403" t="s">
        <v>99</v>
      </c>
      <c r="AB98" s="403">
        <v>2</v>
      </c>
      <c r="AC98" s="403" t="s">
        <v>99</v>
      </c>
      <c r="AD98" s="403" t="s">
        <v>100</v>
      </c>
      <c r="AE98" s="403">
        <v>10004801</v>
      </c>
      <c r="AF98" s="404">
        <v>42334</v>
      </c>
      <c r="AG98" s="403">
        <v>3</v>
      </c>
      <c r="AH98" s="403" t="s">
        <v>127</v>
      </c>
    </row>
    <row r="99" spans="1:34" x14ac:dyDescent="0.2">
      <c r="A99" s="434" t="str">
        <f t="shared" si="1"/>
        <v>Ofsted Webpage</v>
      </c>
      <c r="B99" s="403">
        <v>134153</v>
      </c>
      <c r="C99" s="403">
        <v>116105</v>
      </c>
      <c r="D99" s="403">
        <v>10004927</v>
      </c>
      <c r="E99" s="403" t="s">
        <v>3145</v>
      </c>
      <c r="F99" s="403" t="s">
        <v>113</v>
      </c>
      <c r="G99" s="403" t="s">
        <v>12</v>
      </c>
      <c r="H99" s="403" t="s">
        <v>364</v>
      </c>
      <c r="I99" s="403" t="s">
        <v>190</v>
      </c>
      <c r="J99" s="403" t="s">
        <v>190</v>
      </c>
      <c r="K99" s="403">
        <v>10037384</v>
      </c>
      <c r="L99" s="403" t="s">
        <v>115</v>
      </c>
      <c r="M99" s="403" t="s">
        <v>29</v>
      </c>
      <c r="N99" s="403" t="s">
        <v>109</v>
      </c>
      <c r="O99" s="403" t="s">
        <v>99</v>
      </c>
      <c r="P99" s="404">
        <v>43081</v>
      </c>
      <c r="Q99" s="404">
        <v>43084</v>
      </c>
      <c r="R99" s="404">
        <v>43122</v>
      </c>
      <c r="S99" s="403">
        <v>2</v>
      </c>
      <c r="T99" s="403">
        <v>2</v>
      </c>
      <c r="U99" s="403">
        <v>2</v>
      </c>
      <c r="V99" s="403">
        <v>2</v>
      </c>
      <c r="W99" s="403">
        <v>2</v>
      </c>
      <c r="X99" s="403">
        <v>2</v>
      </c>
      <c r="Y99" s="403">
        <v>2</v>
      </c>
      <c r="Z99" s="403">
        <v>3</v>
      </c>
      <c r="AA99" s="403" t="s">
        <v>99</v>
      </c>
      <c r="AB99" s="403">
        <v>1</v>
      </c>
      <c r="AC99" s="403" t="s">
        <v>99</v>
      </c>
      <c r="AD99" s="403" t="s">
        <v>100</v>
      </c>
      <c r="AE99" s="403" t="s">
        <v>3146</v>
      </c>
      <c r="AF99" s="404">
        <v>41621</v>
      </c>
      <c r="AG99" s="403">
        <v>2</v>
      </c>
      <c r="AH99" s="403" t="s">
        <v>111</v>
      </c>
    </row>
    <row r="100" spans="1:34" x14ac:dyDescent="0.2">
      <c r="A100" s="434" t="str">
        <f t="shared" si="1"/>
        <v>Ofsted Webpage</v>
      </c>
      <c r="B100" s="403">
        <v>58570</v>
      </c>
      <c r="C100" s="403">
        <v>124505</v>
      </c>
      <c r="D100" s="403">
        <v>10022405</v>
      </c>
      <c r="E100" s="403" t="s">
        <v>1908</v>
      </c>
      <c r="F100" s="403" t="s">
        <v>92</v>
      </c>
      <c r="G100" s="403" t="s">
        <v>14</v>
      </c>
      <c r="H100" s="403" t="s">
        <v>602</v>
      </c>
      <c r="I100" s="403" t="s">
        <v>199</v>
      </c>
      <c r="J100" s="403" t="s">
        <v>95</v>
      </c>
      <c r="K100" s="403">
        <v>10041124</v>
      </c>
      <c r="L100" s="403" t="s">
        <v>130</v>
      </c>
      <c r="M100" s="403" t="s">
        <v>29</v>
      </c>
      <c r="N100" s="403" t="s">
        <v>109</v>
      </c>
      <c r="O100" s="403" t="s">
        <v>99</v>
      </c>
      <c r="P100" s="404">
        <v>43075</v>
      </c>
      <c r="Q100" s="404">
        <v>43077</v>
      </c>
      <c r="R100" s="404">
        <v>43122</v>
      </c>
      <c r="S100" s="403">
        <v>3</v>
      </c>
      <c r="T100" s="403">
        <v>3</v>
      </c>
      <c r="U100" s="403">
        <v>3</v>
      </c>
      <c r="V100" s="403">
        <v>3</v>
      </c>
      <c r="W100" s="403">
        <v>3</v>
      </c>
      <c r="X100" s="403" t="s">
        <v>99</v>
      </c>
      <c r="Y100" s="403" t="s">
        <v>99</v>
      </c>
      <c r="Z100" s="403">
        <v>3</v>
      </c>
      <c r="AA100" s="403" t="s">
        <v>99</v>
      </c>
      <c r="AB100" s="403" t="s">
        <v>99</v>
      </c>
      <c r="AC100" s="403" t="s">
        <v>99</v>
      </c>
      <c r="AD100" s="403" t="s">
        <v>100</v>
      </c>
      <c r="AE100" s="403" t="s">
        <v>1909</v>
      </c>
      <c r="AF100" s="404">
        <v>42181</v>
      </c>
      <c r="AG100" s="403">
        <v>2</v>
      </c>
      <c r="AH100" s="403" t="s">
        <v>148</v>
      </c>
    </row>
    <row r="101" spans="1:34" x14ac:dyDescent="0.2">
      <c r="A101" s="434" t="str">
        <f t="shared" si="1"/>
        <v>Ofsted Webpage</v>
      </c>
      <c r="B101" s="403">
        <v>131863</v>
      </c>
      <c r="C101" s="403">
        <v>105623</v>
      </c>
      <c r="D101" s="403">
        <v>10003867</v>
      </c>
      <c r="E101" s="403" t="s">
        <v>1492</v>
      </c>
      <c r="F101" s="403" t="s">
        <v>113</v>
      </c>
      <c r="G101" s="403" t="s">
        <v>12</v>
      </c>
      <c r="H101" s="403" t="s">
        <v>297</v>
      </c>
      <c r="I101" s="403" t="s">
        <v>161</v>
      </c>
      <c r="J101" s="403" t="s">
        <v>161</v>
      </c>
      <c r="K101" s="403">
        <v>10038360</v>
      </c>
      <c r="L101" s="403" t="s">
        <v>155</v>
      </c>
      <c r="M101" s="403" t="s">
        <v>29</v>
      </c>
      <c r="N101" s="403" t="s">
        <v>109</v>
      </c>
      <c r="O101" s="403" t="s">
        <v>99</v>
      </c>
      <c r="P101" s="404">
        <v>43074</v>
      </c>
      <c r="Q101" s="404">
        <v>43077</v>
      </c>
      <c r="R101" s="404">
        <v>43119</v>
      </c>
      <c r="S101" s="403">
        <v>2</v>
      </c>
      <c r="T101" s="403">
        <v>2</v>
      </c>
      <c r="U101" s="403">
        <v>2</v>
      </c>
      <c r="V101" s="403">
        <v>2</v>
      </c>
      <c r="W101" s="403">
        <v>2</v>
      </c>
      <c r="X101" s="403">
        <v>2</v>
      </c>
      <c r="Y101" s="403">
        <v>2</v>
      </c>
      <c r="Z101" s="403">
        <v>2</v>
      </c>
      <c r="AA101" s="403" t="s">
        <v>99</v>
      </c>
      <c r="AB101" s="403">
        <v>2</v>
      </c>
      <c r="AC101" s="403" t="s">
        <v>99</v>
      </c>
      <c r="AD101" s="403" t="s">
        <v>100</v>
      </c>
      <c r="AE101" s="403">
        <v>10004787</v>
      </c>
      <c r="AF101" s="404">
        <v>42423</v>
      </c>
      <c r="AG101" s="403">
        <v>3</v>
      </c>
      <c r="AH101" s="403" t="s">
        <v>127</v>
      </c>
    </row>
    <row r="102" spans="1:34" x14ac:dyDescent="0.2">
      <c r="A102" s="434" t="str">
        <f t="shared" si="1"/>
        <v>Ofsted Webpage</v>
      </c>
      <c r="B102" s="403">
        <v>59079</v>
      </c>
      <c r="C102" s="403">
        <v>119807</v>
      </c>
      <c r="D102" s="403">
        <v>10033547</v>
      </c>
      <c r="E102" s="403" t="s">
        <v>2753</v>
      </c>
      <c r="F102" s="403" t="s">
        <v>92</v>
      </c>
      <c r="G102" s="403" t="s">
        <v>14</v>
      </c>
      <c r="H102" s="403" t="s">
        <v>364</v>
      </c>
      <c r="I102" s="403" t="s">
        <v>190</v>
      </c>
      <c r="J102" s="403" t="s">
        <v>190</v>
      </c>
      <c r="K102" s="403">
        <v>10037357</v>
      </c>
      <c r="L102" s="403" t="s">
        <v>130</v>
      </c>
      <c r="M102" s="403" t="s">
        <v>29</v>
      </c>
      <c r="N102" s="403" t="s">
        <v>109</v>
      </c>
      <c r="O102" s="403" t="s">
        <v>99</v>
      </c>
      <c r="P102" s="404">
        <v>43081</v>
      </c>
      <c r="Q102" s="404">
        <v>43084</v>
      </c>
      <c r="R102" s="404">
        <v>43119</v>
      </c>
      <c r="S102" s="403">
        <v>2</v>
      </c>
      <c r="T102" s="403">
        <v>2</v>
      </c>
      <c r="U102" s="403">
        <v>2</v>
      </c>
      <c r="V102" s="403">
        <v>2</v>
      </c>
      <c r="W102" s="403">
        <v>2</v>
      </c>
      <c r="X102" s="403" t="s">
        <v>99</v>
      </c>
      <c r="Y102" s="403" t="s">
        <v>99</v>
      </c>
      <c r="Z102" s="403">
        <v>2</v>
      </c>
      <c r="AA102" s="403" t="s">
        <v>99</v>
      </c>
      <c r="AB102" s="403" t="s">
        <v>99</v>
      </c>
      <c r="AC102" s="403" t="s">
        <v>99</v>
      </c>
      <c r="AD102" s="403" t="s">
        <v>100</v>
      </c>
      <c r="AE102" s="403" t="s">
        <v>2754</v>
      </c>
      <c r="AF102" s="404">
        <v>41537</v>
      </c>
      <c r="AG102" s="403">
        <v>2</v>
      </c>
      <c r="AH102" s="403" t="s">
        <v>111</v>
      </c>
    </row>
    <row r="103" spans="1:34" x14ac:dyDescent="0.2">
      <c r="A103" s="434" t="str">
        <f t="shared" si="1"/>
        <v>Ofsted Webpage</v>
      </c>
      <c r="B103" s="403">
        <v>133833</v>
      </c>
      <c r="C103" s="403">
        <v>108264</v>
      </c>
      <c r="D103" s="403">
        <v>10001883</v>
      </c>
      <c r="E103" s="403" t="s">
        <v>3121</v>
      </c>
      <c r="F103" s="403" t="s">
        <v>120</v>
      </c>
      <c r="G103" s="403" t="s">
        <v>18</v>
      </c>
      <c r="H103" s="403" t="s">
        <v>297</v>
      </c>
      <c r="I103" s="403" t="s">
        <v>161</v>
      </c>
      <c r="J103" s="403" t="s">
        <v>161</v>
      </c>
      <c r="K103" s="403">
        <v>10037326</v>
      </c>
      <c r="L103" s="403" t="s">
        <v>123</v>
      </c>
      <c r="M103" s="403" t="s">
        <v>42</v>
      </c>
      <c r="N103" s="403" t="s">
        <v>97</v>
      </c>
      <c r="O103" s="403" t="s">
        <v>98</v>
      </c>
      <c r="P103" s="404">
        <v>43074</v>
      </c>
      <c r="Q103" s="404">
        <v>43075</v>
      </c>
      <c r="R103" s="404">
        <v>43118</v>
      </c>
      <c r="S103" s="403">
        <v>9</v>
      </c>
      <c r="T103" s="403" t="s">
        <v>99</v>
      </c>
      <c r="U103" s="403" t="s">
        <v>99</v>
      </c>
      <c r="V103" s="403" t="s">
        <v>99</v>
      </c>
      <c r="W103" s="403" t="s">
        <v>99</v>
      </c>
      <c r="X103" s="403" t="s">
        <v>99</v>
      </c>
      <c r="Y103" s="403" t="s">
        <v>99</v>
      </c>
      <c r="Z103" s="403" t="s">
        <v>99</v>
      </c>
      <c r="AA103" s="403" t="s">
        <v>99</v>
      </c>
      <c r="AB103" s="403" t="s">
        <v>99</v>
      </c>
      <c r="AC103" s="403" t="s">
        <v>99</v>
      </c>
      <c r="AD103" s="403" t="s">
        <v>100</v>
      </c>
      <c r="AE103" s="403" t="s">
        <v>3122</v>
      </c>
      <c r="AF103" s="404">
        <v>41592</v>
      </c>
      <c r="AG103" s="403">
        <v>2</v>
      </c>
      <c r="AH103" s="403" t="s">
        <v>103</v>
      </c>
    </row>
    <row r="104" spans="1:34" x14ac:dyDescent="0.2">
      <c r="A104" s="434" t="str">
        <f t="shared" si="1"/>
        <v>Ofsted Webpage</v>
      </c>
      <c r="B104" s="403">
        <v>130411</v>
      </c>
      <c r="C104" s="403">
        <v>108360</v>
      </c>
      <c r="D104" s="403">
        <v>10006135</v>
      </c>
      <c r="E104" s="403" t="s">
        <v>4482</v>
      </c>
      <c r="F104" s="403" t="s">
        <v>105</v>
      </c>
      <c r="G104" s="403" t="s">
        <v>12</v>
      </c>
      <c r="H104" s="403" t="s">
        <v>219</v>
      </c>
      <c r="I104" s="403" t="s">
        <v>122</v>
      </c>
      <c r="J104" s="403" t="s">
        <v>122</v>
      </c>
      <c r="K104" s="403">
        <v>10037361</v>
      </c>
      <c r="L104" s="403" t="s">
        <v>108</v>
      </c>
      <c r="M104" s="403" t="s">
        <v>29</v>
      </c>
      <c r="N104" s="403" t="s">
        <v>109</v>
      </c>
      <c r="O104" s="403" t="s">
        <v>99</v>
      </c>
      <c r="P104" s="404">
        <v>43074</v>
      </c>
      <c r="Q104" s="404">
        <v>43076</v>
      </c>
      <c r="R104" s="404">
        <v>43118</v>
      </c>
      <c r="S104" s="403">
        <v>3</v>
      </c>
      <c r="T104" s="403">
        <v>3</v>
      </c>
      <c r="U104" s="403">
        <v>3</v>
      </c>
      <c r="V104" s="403">
        <v>2</v>
      </c>
      <c r="W104" s="403">
        <v>3</v>
      </c>
      <c r="X104" s="403">
        <v>3</v>
      </c>
      <c r="Y104" s="403" t="s">
        <v>99</v>
      </c>
      <c r="Z104" s="403" t="s">
        <v>99</v>
      </c>
      <c r="AA104" s="403" t="s">
        <v>99</v>
      </c>
      <c r="AB104" s="403" t="s">
        <v>99</v>
      </c>
      <c r="AC104" s="403" t="s">
        <v>99</v>
      </c>
      <c r="AD104" s="403" t="s">
        <v>100</v>
      </c>
      <c r="AE104" s="403" t="s">
        <v>4483</v>
      </c>
      <c r="AF104" s="404">
        <v>39365</v>
      </c>
      <c r="AG104" s="403">
        <v>1</v>
      </c>
      <c r="AH104" s="403" t="s">
        <v>148</v>
      </c>
    </row>
    <row r="105" spans="1:34" x14ac:dyDescent="0.2">
      <c r="A105" s="434" t="str">
        <f t="shared" si="1"/>
        <v>Ofsted Webpage</v>
      </c>
      <c r="B105" s="403">
        <v>130592</v>
      </c>
      <c r="C105" s="403">
        <v>105583</v>
      </c>
      <c r="D105" s="403">
        <v>10005741</v>
      </c>
      <c r="E105" s="403" t="s">
        <v>4543</v>
      </c>
      <c r="F105" s="403" t="s">
        <v>113</v>
      </c>
      <c r="G105" s="403" t="s">
        <v>12</v>
      </c>
      <c r="H105" s="403" t="s">
        <v>602</v>
      </c>
      <c r="I105" s="403" t="s">
        <v>199</v>
      </c>
      <c r="J105" s="403" t="s">
        <v>95</v>
      </c>
      <c r="K105" s="403">
        <v>10022498</v>
      </c>
      <c r="L105" s="403" t="s">
        <v>115</v>
      </c>
      <c r="M105" s="403" t="s">
        <v>29</v>
      </c>
      <c r="N105" s="403" t="s">
        <v>109</v>
      </c>
      <c r="O105" s="403" t="s">
        <v>99</v>
      </c>
      <c r="P105" s="404">
        <v>43074</v>
      </c>
      <c r="Q105" s="404">
        <v>43077</v>
      </c>
      <c r="R105" s="404">
        <v>43118</v>
      </c>
      <c r="S105" s="403">
        <v>2</v>
      </c>
      <c r="T105" s="403">
        <v>2</v>
      </c>
      <c r="U105" s="403">
        <v>2</v>
      </c>
      <c r="V105" s="403">
        <v>2</v>
      </c>
      <c r="W105" s="403">
        <v>2</v>
      </c>
      <c r="X105" s="403">
        <v>2</v>
      </c>
      <c r="Y105" s="403">
        <v>2</v>
      </c>
      <c r="Z105" s="403">
        <v>2</v>
      </c>
      <c r="AA105" s="403" t="s">
        <v>99</v>
      </c>
      <c r="AB105" s="403" t="s">
        <v>99</v>
      </c>
      <c r="AC105" s="403" t="s">
        <v>99</v>
      </c>
      <c r="AD105" s="403" t="s">
        <v>100</v>
      </c>
      <c r="AE105" s="403" t="s">
        <v>4544</v>
      </c>
      <c r="AF105" s="404">
        <v>39360</v>
      </c>
      <c r="AG105" s="403">
        <v>1</v>
      </c>
      <c r="AH105" s="403" t="s">
        <v>148</v>
      </c>
    </row>
    <row r="106" spans="1:34" x14ac:dyDescent="0.2">
      <c r="A106" s="434" t="str">
        <f t="shared" si="1"/>
        <v>Ofsted Webpage</v>
      </c>
      <c r="B106" s="403">
        <v>130632</v>
      </c>
      <c r="C106" s="403">
        <v>106476</v>
      </c>
      <c r="D106" s="403">
        <v>10003753</v>
      </c>
      <c r="E106" s="403" t="s">
        <v>1391</v>
      </c>
      <c r="F106" s="403" t="s">
        <v>113</v>
      </c>
      <c r="G106" s="403" t="s">
        <v>12</v>
      </c>
      <c r="H106" s="403" t="s">
        <v>532</v>
      </c>
      <c r="I106" s="403" t="s">
        <v>140</v>
      </c>
      <c r="J106" s="403" t="s">
        <v>140</v>
      </c>
      <c r="K106" s="403">
        <v>10037402</v>
      </c>
      <c r="L106" s="403" t="s">
        <v>155</v>
      </c>
      <c r="M106" s="403" t="s">
        <v>29</v>
      </c>
      <c r="N106" s="403" t="s">
        <v>109</v>
      </c>
      <c r="O106" s="403" t="s">
        <v>99</v>
      </c>
      <c r="P106" s="404">
        <v>43074</v>
      </c>
      <c r="Q106" s="404">
        <v>43077</v>
      </c>
      <c r="R106" s="404">
        <v>43118</v>
      </c>
      <c r="S106" s="403">
        <v>2</v>
      </c>
      <c r="T106" s="403">
        <v>2</v>
      </c>
      <c r="U106" s="403">
        <v>2</v>
      </c>
      <c r="V106" s="403">
        <v>2</v>
      </c>
      <c r="W106" s="403">
        <v>2</v>
      </c>
      <c r="X106" s="403">
        <v>2</v>
      </c>
      <c r="Y106" s="403">
        <v>2</v>
      </c>
      <c r="Z106" s="403">
        <v>2</v>
      </c>
      <c r="AA106" s="403" t="s">
        <v>99</v>
      </c>
      <c r="AB106" s="403" t="s">
        <v>99</v>
      </c>
      <c r="AC106" s="403" t="s">
        <v>99</v>
      </c>
      <c r="AD106" s="403" t="s">
        <v>100</v>
      </c>
      <c r="AE106" s="403">
        <v>10005438</v>
      </c>
      <c r="AF106" s="404">
        <v>42286</v>
      </c>
      <c r="AG106" s="403">
        <v>3</v>
      </c>
      <c r="AH106" s="403" t="s">
        <v>127</v>
      </c>
    </row>
    <row r="107" spans="1:34" x14ac:dyDescent="0.2">
      <c r="A107" s="434" t="str">
        <f t="shared" si="1"/>
        <v>Ofsted Webpage</v>
      </c>
      <c r="B107" s="403">
        <v>130419</v>
      </c>
      <c r="C107" s="403">
        <v>108347</v>
      </c>
      <c r="D107" s="403">
        <v>10007364</v>
      </c>
      <c r="E107" s="403" t="s">
        <v>2808</v>
      </c>
      <c r="F107" s="403" t="s">
        <v>391</v>
      </c>
      <c r="G107" s="403" t="s">
        <v>15</v>
      </c>
      <c r="H107" s="403" t="s">
        <v>1267</v>
      </c>
      <c r="I107" s="403" t="s">
        <v>122</v>
      </c>
      <c r="J107" s="403" t="s">
        <v>122</v>
      </c>
      <c r="K107" s="403">
        <v>10037325</v>
      </c>
      <c r="L107" s="403" t="s">
        <v>631</v>
      </c>
      <c r="M107" s="403" t="s">
        <v>42</v>
      </c>
      <c r="N107" s="403" t="s">
        <v>97</v>
      </c>
      <c r="O107" s="403" t="s">
        <v>98</v>
      </c>
      <c r="P107" s="404">
        <v>43068</v>
      </c>
      <c r="Q107" s="404">
        <v>43069</v>
      </c>
      <c r="R107" s="404">
        <v>43117</v>
      </c>
      <c r="S107" s="403">
        <v>9</v>
      </c>
      <c r="T107" s="403" t="s">
        <v>99</v>
      </c>
      <c r="U107" s="403" t="s">
        <v>99</v>
      </c>
      <c r="V107" s="403" t="s">
        <v>99</v>
      </c>
      <c r="W107" s="403" t="s">
        <v>99</v>
      </c>
      <c r="X107" s="403" t="s">
        <v>99</v>
      </c>
      <c r="Y107" s="403" t="s">
        <v>99</v>
      </c>
      <c r="Z107" s="403" t="s">
        <v>99</v>
      </c>
      <c r="AA107" s="403" t="s">
        <v>99</v>
      </c>
      <c r="AB107" s="403" t="s">
        <v>99</v>
      </c>
      <c r="AC107" s="403" t="s">
        <v>99</v>
      </c>
      <c r="AD107" s="403" t="s">
        <v>100</v>
      </c>
      <c r="AE107" s="403" t="s">
        <v>2809</v>
      </c>
      <c r="AF107" s="404">
        <v>41621</v>
      </c>
      <c r="AG107" s="403">
        <v>2</v>
      </c>
      <c r="AH107" s="403" t="s">
        <v>103</v>
      </c>
    </row>
    <row r="108" spans="1:34" x14ac:dyDescent="0.2">
      <c r="A108" s="434" t="str">
        <f t="shared" si="1"/>
        <v>Ofsted Webpage</v>
      </c>
      <c r="B108" s="403">
        <v>1236708</v>
      </c>
      <c r="C108" s="403">
        <v>108691</v>
      </c>
      <c r="D108" s="403">
        <v>10009263</v>
      </c>
      <c r="E108" s="403" t="s">
        <v>4736</v>
      </c>
      <c r="F108" s="403" t="s">
        <v>92</v>
      </c>
      <c r="G108" s="403" t="s">
        <v>14</v>
      </c>
      <c r="H108" s="403" t="s">
        <v>217</v>
      </c>
      <c r="I108" s="403" t="s">
        <v>161</v>
      </c>
      <c r="J108" s="403" t="s">
        <v>161</v>
      </c>
      <c r="K108" s="403">
        <v>10037423</v>
      </c>
      <c r="L108" s="403" t="s">
        <v>130</v>
      </c>
      <c r="M108" s="403" t="s">
        <v>29</v>
      </c>
      <c r="N108" s="403" t="s">
        <v>109</v>
      </c>
      <c r="O108" s="403" t="s">
        <v>99</v>
      </c>
      <c r="P108" s="404">
        <v>43067</v>
      </c>
      <c r="Q108" s="404">
        <v>43070</v>
      </c>
      <c r="R108" s="404">
        <v>43117</v>
      </c>
      <c r="S108" s="403">
        <v>3</v>
      </c>
      <c r="T108" s="403">
        <v>3</v>
      </c>
      <c r="U108" s="403">
        <v>3</v>
      </c>
      <c r="V108" s="403">
        <v>3</v>
      </c>
      <c r="W108" s="403">
        <v>3</v>
      </c>
      <c r="X108" s="403" t="s">
        <v>99</v>
      </c>
      <c r="Y108" s="403">
        <v>3</v>
      </c>
      <c r="Z108" s="403" t="s">
        <v>99</v>
      </c>
      <c r="AA108" s="403" t="s">
        <v>99</v>
      </c>
      <c r="AB108" s="403" t="s">
        <v>99</v>
      </c>
      <c r="AC108" s="403" t="s">
        <v>99</v>
      </c>
      <c r="AD108" s="403" t="s">
        <v>100</v>
      </c>
      <c r="AE108" s="403" t="s">
        <v>210</v>
      </c>
      <c r="AF108" s="404" t="s">
        <v>210</v>
      </c>
      <c r="AG108" s="403" t="s">
        <v>210</v>
      </c>
      <c r="AH108" s="403" t="s">
        <v>103</v>
      </c>
    </row>
    <row r="109" spans="1:34" x14ac:dyDescent="0.2">
      <c r="A109" s="434" t="str">
        <f t="shared" si="1"/>
        <v>Ofsted Webpage</v>
      </c>
      <c r="B109" s="403">
        <v>55015</v>
      </c>
      <c r="C109" s="403">
        <v>109194</v>
      </c>
      <c r="D109" s="403">
        <v>10006942</v>
      </c>
      <c r="E109" s="403" t="s">
        <v>4407</v>
      </c>
      <c r="F109" s="403" t="s">
        <v>92</v>
      </c>
      <c r="G109" s="403" t="s">
        <v>14</v>
      </c>
      <c r="H109" s="403" t="s">
        <v>471</v>
      </c>
      <c r="I109" s="403" t="s">
        <v>166</v>
      </c>
      <c r="J109" s="403" t="s">
        <v>166</v>
      </c>
      <c r="K109" s="403">
        <v>10037330</v>
      </c>
      <c r="L109" s="403" t="s">
        <v>130</v>
      </c>
      <c r="M109" s="403" t="s">
        <v>29</v>
      </c>
      <c r="N109" s="403" t="s">
        <v>109</v>
      </c>
      <c r="O109" s="403" t="s">
        <v>99</v>
      </c>
      <c r="P109" s="404">
        <v>43074</v>
      </c>
      <c r="Q109" s="404">
        <v>43077</v>
      </c>
      <c r="R109" s="404">
        <v>43115</v>
      </c>
      <c r="S109" s="403">
        <v>2</v>
      </c>
      <c r="T109" s="403">
        <v>2</v>
      </c>
      <c r="U109" s="403">
        <v>2</v>
      </c>
      <c r="V109" s="403">
        <v>2</v>
      </c>
      <c r="W109" s="403">
        <v>2</v>
      </c>
      <c r="X109" s="403" t="s">
        <v>99</v>
      </c>
      <c r="Y109" s="403" t="s">
        <v>99</v>
      </c>
      <c r="Z109" s="403">
        <v>2</v>
      </c>
      <c r="AA109" s="403" t="s">
        <v>99</v>
      </c>
      <c r="AB109" s="403" t="s">
        <v>99</v>
      </c>
      <c r="AC109" s="403" t="s">
        <v>99</v>
      </c>
      <c r="AD109" s="403" t="s">
        <v>100</v>
      </c>
      <c r="AE109" s="403" t="s">
        <v>4408</v>
      </c>
      <c r="AF109" s="404">
        <v>40158</v>
      </c>
      <c r="AG109" s="403">
        <v>1</v>
      </c>
      <c r="AH109" s="403" t="s">
        <v>148</v>
      </c>
    </row>
    <row r="110" spans="1:34" x14ac:dyDescent="0.2">
      <c r="A110" s="434" t="str">
        <f t="shared" si="1"/>
        <v>Ofsted Webpage</v>
      </c>
      <c r="B110" s="403">
        <v>1237106</v>
      </c>
      <c r="C110" s="403">
        <v>124510</v>
      </c>
      <c r="D110" s="403">
        <v>10018361</v>
      </c>
      <c r="E110" s="403" t="s">
        <v>4756</v>
      </c>
      <c r="F110" s="403" t="s">
        <v>92</v>
      </c>
      <c r="G110" s="403" t="s">
        <v>14</v>
      </c>
      <c r="H110" s="403" t="s">
        <v>144</v>
      </c>
      <c r="I110" s="403" t="s">
        <v>122</v>
      </c>
      <c r="J110" s="403" t="s">
        <v>122</v>
      </c>
      <c r="K110" s="403">
        <v>10037427</v>
      </c>
      <c r="L110" s="403" t="s">
        <v>130</v>
      </c>
      <c r="M110" s="403" t="s">
        <v>29</v>
      </c>
      <c r="N110" s="403" t="s">
        <v>109</v>
      </c>
      <c r="O110" s="403" t="s">
        <v>99</v>
      </c>
      <c r="P110" s="404">
        <v>43068</v>
      </c>
      <c r="Q110" s="404">
        <v>43070</v>
      </c>
      <c r="R110" s="404">
        <v>43115</v>
      </c>
      <c r="S110" s="403">
        <v>4</v>
      </c>
      <c r="T110" s="403">
        <v>4</v>
      </c>
      <c r="U110" s="403">
        <v>4</v>
      </c>
      <c r="V110" s="403">
        <v>4</v>
      </c>
      <c r="W110" s="403">
        <v>4</v>
      </c>
      <c r="X110" s="403" t="s">
        <v>99</v>
      </c>
      <c r="Y110" s="403">
        <v>4</v>
      </c>
      <c r="Z110" s="403" t="s">
        <v>99</v>
      </c>
      <c r="AA110" s="403" t="s">
        <v>99</v>
      </c>
      <c r="AB110" s="403" t="s">
        <v>99</v>
      </c>
      <c r="AC110" s="403" t="s">
        <v>99</v>
      </c>
      <c r="AD110" s="403" t="s">
        <v>98</v>
      </c>
      <c r="AE110" s="403" t="s">
        <v>210</v>
      </c>
      <c r="AF110" s="404" t="s">
        <v>210</v>
      </c>
      <c r="AG110" s="403" t="s">
        <v>210</v>
      </c>
      <c r="AH110" s="403" t="s">
        <v>103</v>
      </c>
    </row>
    <row r="111" spans="1:34" x14ac:dyDescent="0.2">
      <c r="A111" s="434" t="str">
        <f t="shared" si="1"/>
        <v>Ofsted Webpage</v>
      </c>
      <c r="B111" s="403">
        <v>54563</v>
      </c>
      <c r="C111" s="403">
        <v>114821</v>
      </c>
      <c r="D111" s="403">
        <v>10006175</v>
      </c>
      <c r="E111" s="403" t="s">
        <v>1089</v>
      </c>
      <c r="F111" s="403" t="s">
        <v>170</v>
      </c>
      <c r="G111" s="403" t="s">
        <v>15</v>
      </c>
      <c r="H111" s="403" t="s">
        <v>1087</v>
      </c>
      <c r="I111" s="403" t="s">
        <v>140</v>
      </c>
      <c r="J111" s="403" t="s">
        <v>140</v>
      </c>
      <c r="K111" s="403">
        <v>10037416</v>
      </c>
      <c r="L111" s="403" t="s">
        <v>212</v>
      </c>
      <c r="M111" s="403" t="s">
        <v>29</v>
      </c>
      <c r="N111" s="403" t="s">
        <v>109</v>
      </c>
      <c r="O111" s="403" t="s">
        <v>99</v>
      </c>
      <c r="P111" s="404">
        <v>43074</v>
      </c>
      <c r="Q111" s="404">
        <v>43077</v>
      </c>
      <c r="R111" s="404">
        <v>43112</v>
      </c>
      <c r="S111" s="403">
        <v>2</v>
      </c>
      <c r="T111" s="403">
        <v>2</v>
      </c>
      <c r="U111" s="403">
        <v>2</v>
      </c>
      <c r="V111" s="403">
        <v>2</v>
      </c>
      <c r="W111" s="403">
        <v>2</v>
      </c>
      <c r="X111" s="403" t="s">
        <v>99</v>
      </c>
      <c r="Y111" s="403">
        <v>2</v>
      </c>
      <c r="Z111" s="403" t="s">
        <v>99</v>
      </c>
      <c r="AA111" s="403" t="s">
        <v>99</v>
      </c>
      <c r="AB111" s="403" t="s">
        <v>99</v>
      </c>
      <c r="AC111" s="403" t="s">
        <v>99</v>
      </c>
      <c r="AD111" s="403" t="s">
        <v>100</v>
      </c>
      <c r="AE111" s="403">
        <v>10005010</v>
      </c>
      <c r="AF111" s="404">
        <v>42397</v>
      </c>
      <c r="AG111" s="403">
        <v>3</v>
      </c>
      <c r="AH111" s="403" t="s">
        <v>127</v>
      </c>
    </row>
    <row r="112" spans="1:34" x14ac:dyDescent="0.2">
      <c r="A112" s="434" t="str">
        <f t="shared" si="1"/>
        <v>Ofsted Webpage</v>
      </c>
      <c r="B112" s="403">
        <v>54113</v>
      </c>
      <c r="C112" s="403">
        <v>106122</v>
      </c>
      <c r="D112" s="403">
        <v>10005457</v>
      </c>
      <c r="E112" s="403" t="s">
        <v>2557</v>
      </c>
      <c r="F112" s="403" t="s">
        <v>92</v>
      </c>
      <c r="G112" s="403" t="s">
        <v>14</v>
      </c>
      <c r="H112" s="403" t="s">
        <v>274</v>
      </c>
      <c r="I112" s="403" t="s">
        <v>190</v>
      </c>
      <c r="J112" s="403" t="s">
        <v>190</v>
      </c>
      <c r="K112" s="403">
        <v>10041126</v>
      </c>
      <c r="L112" s="403" t="s">
        <v>96</v>
      </c>
      <c r="M112" s="403" t="s">
        <v>42</v>
      </c>
      <c r="N112" s="403" t="s">
        <v>97</v>
      </c>
      <c r="O112" s="403" t="s">
        <v>98</v>
      </c>
      <c r="P112" s="404">
        <v>43074</v>
      </c>
      <c r="Q112" s="404">
        <v>43075</v>
      </c>
      <c r="R112" s="404">
        <v>43112</v>
      </c>
      <c r="S112" s="403">
        <v>9</v>
      </c>
      <c r="T112" s="403" t="s">
        <v>99</v>
      </c>
      <c r="U112" s="403" t="s">
        <v>99</v>
      </c>
      <c r="V112" s="403" t="s">
        <v>99</v>
      </c>
      <c r="W112" s="403" t="s">
        <v>99</v>
      </c>
      <c r="X112" s="403" t="s">
        <v>99</v>
      </c>
      <c r="Y112" s="403" t="s">
        <v>99</v>
      </c>
      <c r="Z112" s="403" t="s">
        <v>99</v>
      </c>
      <c r="AA112" s="403" t="s">
        <v>99</v>
      </c>
      <c r="AB112" s="403" t="s">
        <v>99</v>
      </c>
      <c r="AC112" s="403" t="s">
        <v>99</v>
      </c>
      <c r="AD112" s="403" t="s">
        <v>100</v>
      </c>
      <c r="AE112" s="403" t="s">
        <v>2558</v>
      </c>
      <c r="AF112" s="404">
        <v>41859</v>
      </c>
      <c r="AG112" s="403">
        <v>2</v>
      </c>
      <c r="AH112" s="403" t="s">
        <v>103</v>
      </c>
    </row>
    <row r="113" spans="1:34" x14ac:dyDescent="0.2">
      <c r="A113" s="434" t="str">
        <f t="shared" si="1"/>
        <v>Ofsted Webpage</v>
      </c>
      <c r="B113" s="403">
        <v>50798</v>
      </c>
      <c r="C113" s="403">
        <v>112020</v>
      </c>
      <c r="D113" s="403">
        <v>10000834</v>
      </c>
      <c r="E113" s="403" t="s">
        <v>809</v>
      </c>
      <c r="F113" s="403" t="s">
        <v>170</v>
      </c>
      <c r="G113" s="403" t="s">
        <v>15</v>
      </c>
      <c r="H113" s="403" t="s">
        <v>514</v>
      </c>
      <c r="I113" s="403" t="s">
        <v>190</v>
      </c>
      <c r="J113" s="403" t="s">
        <v>190</v>
      </c>
      <c r="K113" s="403">
        <v>10030744</v>
      </c>
      <c r="L113" s="403" t="s">
        <v>212</v>
      </c>
      <c r="M113" s="403" t="s">
        <v>29</v>
      </c>
      <c r="N113" s="403" t="s">
        <v>109</v>
      </c>
      <c r="O113" s="403" t="s">
        <v>99</v>
      </c>
      <c r="P113" s="404">
        <v>43061</v>
      </c>
      <c r="Q113" s="404">
        <v>43063</v>
      </c>
      <c r="R113" s="404">
        <v>43111</v>
      </c>
      <c r="S113" s="403">
        <v>2</v>
      </c>
      <c r="T113" s="403">
        <v>2</v>
      </c>
      <c r="U113" s="403">
        <v>2</v>
      </c>
      <c r="V113" s="403">
        <v>2</v>
      </c>
      <c r="W113" s="403">
        <v>2</v>
      </c>
      <c r="X113" s="403" t="s">
        <v>99</v>
      </c>
      <c r="Y113" s="403">
        <v>2</v>
      </c>
      <c r="Z113" s="403" t="s">
        <v>99</v>
      </c>
      <c r="AA113" s="403" t="s">
        <v>99</v>
      </c>
      <c r="AB113" s="403" t="s">
        <v>99</v>
      </c>
      <c r="AC113" s="403" t="s">
        <v>99</v>
      </c>
      <c r="AD113" s="403" t="s">
        <v>100</v>
      </c>
      <c r="AE113" s="403">
        <v>10004890</v>
      </c>
      <c r="AF113" s="404">
        <v>42412</v>
      </c>
      <c r="AG113" s="403">
        <v>3</v>
      </c>
      <c r="AH113" s="403" t="s">
        <v>127</v>
      </c>
    </row>
    <row r="114" spans="1:34" x14ac:dyDescent="0.2">
      <c r="A114" s="434" t="str">
        <f t="shared" si="1"/>
        <v>Ofsted Webpage</v>
      </c>
      <c r="B114" s="403">
        <v>130665</v>
      </c>
      <c r="C114" s="403">
        <v>107520</v>
      </c>
      <c r="D114" s="403">
        <v>10002923</v>
      </c>
      <c r="E114" s="403" t="s">
        <v>2953</v>
      </c>
      <c r="F114" s="403" t="s">
        <v>113</v>
      </c>
      <c r="G114" s="403" t="s">
        <v>12</v>
      </c>
      <c r="H114" s="403" t="s">
        <v>1410</v>
      </c>
      <c r="I114" s="403" t="s">
        <v>190</v>
      </c>
      <c r="J114" s="403" t="s">
        <v>190</v>
      </c>
      <c r="K114" s="403">
        <v>10037377</v>
      </c>
      <c r="L114" s="403" t="s">
        <v>115</v>
      </c>
      <c r="M114" s="403" t="s">
        <v>29</v>
      </c>
      <c r="N114" s="403" t="s">
        <v>109</v>
      </c>
      <c r="O114" s="403" t="s">
        <v>99</v>
      </c>
      <c r="P114" s="404">
        <v>43067</v>
      </c>
      <c r="Q114" s="404">
        <v>43070</v>
      </c>
      <c r="R114" s="404">
        <v>43111</v>
      </c>
      <c r="S114" s="403">
        <v>2</v>
      </c>
      <c r="T114" s="403">
        <v>2</v>
      </c>
      <c r="U114" s="403">
        <v>2</v>
      </c>
      <c r="V114" s="403">
        <v>2</v>
      </c>
      <c r="W114" s="403">
        <v>2</v>
      </c>
      <c r="X114" s="403">
        <v>2</v>
      </c>
      <c r="Y114" s="403">
        <v>2</v>
      </c>
      <c r="Z114" s="403">
        <v>2</v>
      </c>
      <c r="AA114" s="403" t="s">
        <v>99</v>
      </c>
      <c r="AB114" s="403" t="s">
        <v>99</v>
      </c>
      <c r="AC114" s="403" t="s">
        <v>99</v>
      </c>
      <c r="AD114" s="403" t="s">
        <v>100</v>
      </c>
      <c r="AE114" s="403" t="s">
        <v>2954</v>
      </c>
      <c r="AF114" s="404">
        <v>41670</v>
      </c>
      <c r="AG114" s="403">
        <v>2</v>
      </c>
      <c r="AH114" s="403" t="s">
        <v>111</v>
      </c>
    </row>
    <row r="115" spans="1:34" x14ac:dyDescent="0.2">
      <c r="A115" s="434" t="str">
        <f t="shared" si="1"/>
        <v>Ofsted Webpage</v>
      </c>
      <c r="B115" s="403">
        <v>58187</v>
      </c>
      <c r="C115" s="403">
        <v>118094</v>
      </c>
      <c r="D115" s="403">
        <v>10019839</v>
      </c>
      <c r="E115" s="403" t="s">
        <v>3612</v>
      </c>
      <c r="F115" s="403" t="s">
        <v>92</v>
      </c>
      <c r="G115" s="403" t="s">
        <v>14</v>
      </c>
      <c r="H115" s="403" t="s">
        <v>1339</v>
      </c>
      <c r="I115" s="403" t="s">
        <v>140</v>
      </c>
      <c r="J115" s="403" t="s">
        <v>140</v>
      </c>
      <c r="K115" s="403">
        <v>10030736</v>
      </c>
      <c r="L115" s="403" t="s">
        <v>130</v>
      </c>
      <c r="M115" s="403" t="s">
        <v>29</v>
      </c>
      <c r="N115" s="403" t="s">
        <v>124</v>
      </c>
      <c r="O115" s="403" t="s">
        <v>100</v>
      </c>
      <c r="P115" s="404">
        <v>43068</v>
      </c>
      <c r="Q115" s="404">
        <v>43070</v>
      </c>
      <c r="R115" s="404">
        <v>43111</v>
      </c>
      <c r="S115" s="403">
        <v>4</v>
      </c>
      <c r="T115" s="403">
        <v>4</v>
      </c>
      <c r="U115" s="403">
        <v>4</v>
      </c>
      <c r="V115" s="403">
        <v>4</v>
      </c>
      <c r="W115" s="403">
        <v>4</v>
      </c>
      <c r="X115" s="403" t="s">
        <v>99</v>
      </c>
      <c r="Y115" s="403" t="s">
        <v>99</v>
      </c>
      <c r="Z115" s="403">
        <v>4</v>
      </c>
      <c r="AA115" s="403" t="s">
        <v>99</v>
      </c>
      <c r="AB115" s="403" t="s">
        <v>99</v>
      </c>
      <c r="AC115" s="403" t="s">
        <v>99</v>
      </c>
      <c r="AD115" s="403" t="s">
        <v>100</v>
      </c>
      <c r="AE115" s="403" t="s">
        <v>3613</v>
      </c>
      <c r="AF115" s="404">
        <v>41481</v>
      </c>
      <c r="AG115" s="403">
        <v>2</v>
      </c>
      <c r="AH115" s="403" t="s">
        <v>148</v>
      </c>
    </row>
    <row r="116" spans="1:34" x14ac:dyDescent="0.2">
      <c r="A116" s="434" t="str">
        <f t="shared" si="1"/>
        <v>Ofsted Webpage</v>
      </c>
      <c r="B116" s="403">
        <v>131968</v>
      </c>
      <c r="C116" s="403">
        <v>117594</v>
      </c>
      <c r="D116" s="403">
        <v>10008456</v>
      </c>
      <c r="E116" s="403" t="s">
        <v>1450</v>
      </c>
      <c r="F116" s="403" t="s">
        <v>134</v>
      </c>
      <c r="G116" s="403" t="s">
        <v>13</v>
      </c>
      <c r="H116" s="403" t="s">
        <v>585</v>
      </c>
      <c r="I116" s="403" t="s">
        <v>172</v>
      </c>
      <c r="J116" s="403" t="s">
        <v>172</v>
      </c>
      <c r="K116" s="403">
        <v>10037343</v>
      </c>
      <c r="L116" s="403" t="s">
        <v>427</v>
      </c>
      <c r="M116" s="403" t="s">
        <v>42</v>
      </c>
      <c r="N116" s="403" t="s">
        <v>97</v>
      </c>
      <c r="O116" s="403" t="s">
        <v>98</v>
      </c>
      <c r="P116" s="404">
        <v>43074</v>
      </c>
      <c r="Q116" s="404">
        <v>43075</v>
      </c>
      <c r="R116" s="404">
        <v>43110</v>
      </c>
      <c r="S116" s="403">
        <v>9</v>
      </c>
      <c r="T116" s="403" t="s">
        <v>99</v>
      </c>
      <c r="U116" s="403" t="s">
        <v>99</v>
      </c>
      <c r="V116" s="403" t="s">
        <v>99</v>
      </c>
      <c r="W116" s="403" t="s">
        <v>99</v>
      </c>
      <c r="X116" s="403" t="s">
        <v>99</v>
      </c>
      <c r="Y116" s="403" t="s">
        <v>99</v>
      </c>
      <c r="Z116" s="403" t="s">
        <v>99</v>
      </c>
      <c r="AA116" s="403" t="s">
        <v>99</v>
      </c>
      <c r="AB116" s="403" t="s">
        <v>99</v>
      </c>
      <c r="AC116" s="403" t="s">
        <v>99</v>
      </c>
      <c r="AD116" s="403" t="s">
        <v>100</v>
      </c>
      <c r="AE116" s="403" t="s">
        <v>3082</v>
      </c>
      <c r="AF116" s="404">
        <v>41677</v>
      </c>
      <c r="AG116" s="403">
        <v>2</v>
      </c>
      <c r="AH116" s="403" t="s">
        <v>103</v>
      </c>
    </row>
    <row r="117" spans="1:34" x14ac:dyDescent="0.2">
      <c r="A117" s="434" t="str">
        <f t="shared" si="1"/>
        <v>Ofsted Webpage</v>
      </c>
      <c r="B117" s="403">
        <v>50245</v>
      </c>
      <c r="C117" s="403">
        <v>110145</v>
      </c>
      <c r="D117" s="403">
        <v>10007528</v>
      </c>
      <c r="E117" s="403" t="s">
        <v>344</v>
      </c>
      <c r="F117" s="403" t="s">
        <v>170</v>
      </c>
      <c r="G117" s="403" t="s">
        <v>15</v>
      </c>
      <c r="H117" s="403" t="s">
        <v>209</v>
      </c>
      <c r="I117" s="403" t="s">
        <v>166</v>
      </c>
      <c r="J117" s="403" t="s">
        <v>166</v>
      </c>
      <c r="K117" s="403">
        <v>10037392</v>
      </c>
      <c r="L117" s="403" t="s">
        <v>275</v>
      </c>
      <c r="M117" s="403" t="s">
        <v>31</v>
      </c>
      <c r="N117" s="403" t="s">
        <v>109</v>
      </c>
      <c r="O117" s="403" t="s">
        <v>99</v>
      </c>
      <c r="P117" s="404">
        <v>43074</v>
      </c>
      <c r="Q117" s="404">
        <v>43076</v>
      </c>
      <c r="R117" s="404">
        <v>43110</v>
      </c>
      <c r="S117" s="403">
        <v>3</v>
      </c>
      <c r="T117" s="403">
        <v>3</v>
      </c>
      <c r="U117" s="403">
        <v>3</v>
      </c>
      <c r="V117" s="403">
        <v>2</v>
      </c>
      <c r="W117" s="403">
        <v>3</v>
      </c>
      <c r="X117" s="403" t="s">
        <v>99</v>
      </c>
      <c r="Y117" s="403">
        <v>3</v>
      </c>
      <c r="Z117" s="403" t="s">
        <v>99</v>
      </c>
      <c r="AA117" s="403" t="s">
        <v>99</v>
      </c>
      <c r="AB117" s="403" t="s">
        <v>99</v>
      </c>
      <c r="AC117" s="403" t="s">
        <v>99</v>
      </c>
      <c r="AD117" s="403" t="s">
        <v>100</v>
      </c>
      <c r="AE117" s="403">
        <v>10020100</v>
      </c>
      <c r="AF117" s="404">
        <v>42664</v>
      </c>
      <c r="AG117" s="403">
        <v>4</v>
      </c>
      <c r="AH117" s="403" t="s">
        <v>127</v>
      </c>
    </row>
    <row r="118" spans="1:34" x14ac:dyDescent="0.2">
      <c r="A118" s="434" t="str">
        <f t="shared" si="1"/>
        <v>Ofsted Webpage</v>
      </c>
      <c r="B118" s="403">
        <v>130542</v>
      </c>
      <c r="C118" s="403">
        <v>107582</v>
      </c>
      <c r="D118" s="403">
        <v>10003855</v>
      </c>
      <c r="E118" s="403" t="s">
        <v>2880</v>
      </c>
      <c r="F118" s="403" t="s">
        <v>113</v>
      </c>
      <c r="G118" s="403" t="s">
        <v>12</v>
      </c>
      <c r="H118" s="403" t="s">
        <v>222</v>
      </c>
      <c r="I118" s="403" t="s">
        <v>199</v>
      </c>
      <c r="J118" s="403" t="s">
        <v>95</v>
      </c>
      <c r="K118" s="403">
        <v>10037324</v>
      </c>
      <c r="L118" s="403" t="s">
        <v>115</v>
      </c>
      <c r="M118" s="403" t="s">
        <v>29</v>
      </c>
      <c r="N118" s="403" t="s">
        <v>109</v>
      </c>
      <c r="O118" s="403" t="s">
        <v>99</v>
      </c>
      <c r="P118" s="404">
        <v>43067</v>
      </c>
      <c r="Q118" s="404">
        <v>43070</v>
      </c>
      <c r="R118" s="404">
        <v>43110</v>
      </c>
      <c r="S118" s="403">
        <v>3</v>
      </c>
      <c r="T118" s="403">
        <v>3</v>
      </c>
      <c r="U118" s="403">
        <v>3</v>
      </c>
      <c r="V118" s="403">
        <v>3</v>
      </c>
      <c r="W118" s="403">
        <v>3</v>
      </c>
      <c r="X118" s="403">
        <v>3</v>
      </c>
      <c r="Y118" s="403">
        <v>2</v>
      </c>
      <c r="Z118" s="403">
        <v>2</v>
      </c>
      <c r="AA118" s="403" t="s">
        <v>99</v>
      </c>
      <c r="AB118" s="403" t="s">
        <v>99</v>
      </c>
      <c r="AC118" s="403" t="s">
        <v>99</v>
      </c>
      <c r="AD118" s="403" t="s">
        <v>100</v>
      </c>
      <c r="AE118" s="403" t="s">
        <v>2881</v>
      </c>
      <c r="AF118" s="404">
        <v>41796</v>
      </c>
      <c r="AG118" s="403">
        <v>2</v>
      </c>
      <c r="AH118" s="403" t="s">
        <v>148</v>
      </c>
    </row>
    <row r="119" spans="1:34" x14ac:dyDescent="0.2">
      <c r="A119" s="434" t="str">
        <f t="shared" si="1"/>
        <v>Ofsted Webpage</v>
      </c>
      <c r="B119" s="403">
        <v>130576</v>
      </c>
      <c r="C119" s="403">
        <v>107083</v>
      </c>
      <c r="D119" s="403">
        <v>10006341</v>
      </c>
      <c r="E119" s="403" t="s">
        <v>2906</v>
      </c>
      <c r="F119" s="403" t="s">
        <v>113</v>
      </c>
      <c r="G119" s="403" t="s">
        <v>12</v>
      </c>
      <c r="H119" s="403" t="s">
        <v>829</v>
      </c>
      <c r="I119" s="403" t="s">
        <v>94</v>
      </c>
      <c r="J119" s="403" t="s">
        <v>95</v>
      </c>
      <c r="K119" s="403">
        <v>10037364</v>
      </c>
      <c r="L119" s="403" t="s">
        <v>436</v>
      </c>
      <c r="M119" s="403" t="s">
        <v>42</v>
      </c>
      <c r="N119" s="403" t="s">
        <v>97</v>
      </c>
      <c r="O119" s="403" t="s">
        <v>98</v>
      </c>
      <c r="P119" s="404">
        <v>43060</v>
      </c>
      <c r="Q119" s="404">
        <v>43061</v>
      </c>
      <c r="R119" s="404">
        <v>43110</v>
      </c>
      <c r="S119" s="403">
        <v>9</v>
      </c>
      <c r="T119" s="403" t="s">
        <v>99</v>
      </c>
      <c r="U119" s="403" t="s">
        <v>99</v>
      </c>
      <c r="V119" s="403" t="s">
        <v>99</v>
      </c>
      <c r="W119" s="403" t="s">
        <v>99</v>
      </c>
      <c r="X119" s="403" t="s">
        <v>99</v>
      </c>
      <c r="Y119" s="403" t="s">
        <v>99</v>
      </c>
      <c r="Z119" s="403" t="s">
        <v>99</v>
      </c>
      <c r="AA119" s="403" t="s">
        <v>99</v>
      </c>
      <c r="AB119" s="403" t="s">
        <v>99</v>
      </c>
      <c r="AC119" s="403" t="s">
        <v>99</v>
      </c>
      <c r="AD119" s="403" t="s">
        <v>100</v>
      </c>
      <c r="AE119" s="403" t="s">
        <v>2907</v>
      </c>
      <c r="AF119" s="404">
        <v>41761</v>
      </c>
      <c r="AG119" s="403">
        <v>2</v>
      </c>
      <c r="AH119" s="403" t="s">
        <v>103</v>
      </c>
    </row>
    <row r="120" spans="1:34" x14ac:dyDescent="0.2">
      <c r="A120" s="434" t="str">
        <f t="shared" si="1"/>
        <v>Ofsted Webpage</v>
      </c>
      <c r="B120" s="403">
        <v>130840</v>
      </c>
      <c r="C120" s="403">
        <v>108366</v>
      </c>
      <c r="D120" s="403">
        <v>10003624</v>
      </c>
      <c r="E120" s="403" t="s">
        <v>2190</v>
      </c>
      <c r="F120" s="403" t="s">
        <v>105</v>
      </c>
      <c r="G120" s="403" t="s">
        <v>12</v>
      </c>
      <c r="H120" s="403" t="s">
        <v>337</v>
      </c>
      <c r="I120" s="403" t="s">
        <v>172</v>
      </c>
      <c r="J120" s="403" t="s">
        <v>172</v>
      </c>
      <c r="K120" s="403">
        <v>10037367</v>
      </c>
      <c r="L120" s="403" t="s">
        <v>307</v>
      </c>
      <c r="M120" s="403" t="s">
        <v>42</v>
      </c>
      <c r="N120" s="403" t="s">
        <v>97</v>
      </c>
      <c r="O120" s="403" t="s">
        <v>98</v>
      </c>
      <c r="P120" s="404">
        <v>43060</v>
      </c>
      <c r="Q120" s="404">
        <v>43061</v>
      </c>
      <c r="R120" s="404">
        <v>43110</v>
      </c>
      <c r="S120" s="403">
        <v>9</v>
      </c>
      <c r="T120" s="403" t="s">
        <v>99</v>
      </c>
      <c r="U120" s="403" t="s">
        <v>99</v>
      </c>
      <c r="V120" s="403" t="s">
        <v>99</v>
      </c>
      <c r="W120" s="403" t="s">
        <v>99</v>
      </c>
      <c r="X120" s="403" t="s">
        <v>99</v>
      </c>
      <c r="Y120" s="403" t="s">
        <v>99</v>
      </c>
      <c r="Z120" s="403" t="s">
        <v>99</v>
      </c>
      <c r="AA120" s="403" t="s">
        <v>99</v>
      </c>
      <c r="AB120" s="403" t="s">
        <v>99</v>
      </c>
      <c r="AC120" s="403" t="s">
        <v>99</v>
      </c>
      <c r="AD120" s="403" t="s">
        <v>100</v>
      </c>
      <c r="AE120" s="403" t="s">
        <v>2191</v>
      </c>
      <c r="AF120" s="404">
        <v>42125</v>
      </c>
      <c r="AG120" s="403">
        <v>2</v>
      </c>
      <c r="AH120" s="403" t="s">
        <v>103</v>
      </c>
    </row>
    <row r="121" spans="1:34" x14ac:dyDescent="0.2">
      <c r="A121" s="434" t="str">
        <f t="shared" si="1"/>
        <v>Ofsted Webpage</v>
      </c>
      <c r="B121" s="403">
        <v>130725</v>
      </c>
      <c r="C121" s="403">
        <v>106734</v>
      </c>
      <c r="D121" s="403">
        <v>10004721</v>
      </c>
      <c r="E121" s="403" t="s">
        <v>4620</v>
      </c>
      <c r="F121" s="403" t="s">
        <v>113</v>
      </c>
      <c r="G121" s="403" t="s">
        <v>12</v>
      </c>
      <c r="H121" s="403" t="s">
        <v>237</v>
      </c>
      <c r="I121" s="403" t="s">
        <v>190</v>
      </c>
      <c r="J121" s="403" t="s">
        <v>190</v>
      </c>
      <c r="K121" s="403">
        <v>10037371</v>
      </c>
      <c r="L121" s="403" t="s">
        <v>436</v>
      </c>
      <c r="M121" s="403" t="s">
        <v>42</v>
      </c>
      <c r="N121" s="403" t="s">
        <v>97</v>
      </c>
      <c r="O121" s="403" t="s">
        <v>98</v>
      </c>
      <c r="P121" s="404">
        <v>43068</v>
      </c>
      <c r="Q121" s="404">
        <v>43069</v>
      </c>
      <c r="R121" s="404">
        <v>43109</v>
      </c>
      <c r="S121" s="403">
        <v>9</v>
      </c>
      <c r="T121" s="403" t="s">
        <v>99</v>
      </c>
      <c r="U121" s="403" t="s">
        <v>99</v>
      </c>
      <c r="V121" s="403" t="s">
        <v>99</v>
      </c>
      <c r="W121" s="403" t="s">
        <v>99</v>
      </c>
      <c r="X121" s="403" t="s">
        <v>99</v>
      </c>
      <c r="Y121" s="403" t="s">
        <v>99</v>
      </c>
      <c r="Z121" s="403" t="s">
        <v>99</v>
      </c>
      <c r="AA121" s="403" t="s">
        <v>99</v>
      </c>
      <c r="AB121" s="403" t="s">
        <v>99</v>
      </c>
      <c r="AC121" s="403" t="s">
        <v>99</v>
      </c>
      <c r="AD121" s="403" t="s">
        <v>100</v>
      </c>
      <c r="AE121" s="403" t="s">
        <v>2988</v>
      </c>
      <c r="AF121" s="404">
        <v>41684</v>
      </c>
      <c r="AG121" s="403">
        <v>2</v>
      </c>
      <c r="AH121" s="403" t="s">
        <v>103</v>
      </c>
    </row>
    <row r="122" spans="1:34" x14ac:dyDescent="0.2">
      <c r="A122" s="434" t="str">
        <f t="shared" si="1"/>
        <v>Ofsted Webpage</v>
      </c>
      <c r="B122" s="403">
        <v>58507</v>
      </c>
      <c r="C122" s="403">
        <v>115564</v>
      </c>
      <c r="D122" s="403">
        <v>10004665</v>
      </c>
      <c r="E122" s="403" t="s">
        <v>256</v>
      </c>
      <c r="F122" s="403" t="s">
        <v>92</v>
      </c>
      <c r="G122" s="403" t="s">
        <v>14</v>
      </c>
      <c r="H122" s="403" t="s">
        <v>154</v>
      </c>
      <c r="I122" s="403" t="s">
        <v>140</v>
      </c>
      <c r="J122" s="403" t="s">
        <v>140</v>
      </c>
      <c r="K122" s="403">
        <v>10037393</v>
      </c>
      <c r="L122" s="403" t="s">
        <v>4950</v>
      </c>
      <c r="M122" s="403" t="s">
        <v>31</v>
      </c>
      <c r="N122" s="403" t="s">
        <v>109</v>
      </c>
      <c r="O122" s="403" t="s">
        <v>99</v>
      </c>
      <c r="P122" s="404">
        <v>43067</v>
      </c>
      <c r="Q122" s="404">
        <v>43069</v>
      </c>
      <c r="R122" s="404">
        <v>43109</v>
      </c>
      <c r="S122" s="403">
        <v>3</v>
      </c>
      <c r="T122" s="403">
        <v>3</v>
      </c>
      <c r="U122" s="403">
        <v>3</v>
      </c>
      <c r="V122" s="403">
        <v>2</v>
      </c>
      <c r="W122" s="403">
        <v>3</v>
      </c>
      <c r="X122" s="403" t="s">
        <v>99</v>
      </c>
      <c r="Y122" s="403" t="s">
        <v>99</v>
      </c>
      <c r="Z122" s="403" t="s">
        <v>99</v>
      </c>
      <c r="AA122" s="403" t="s">
        <v>99</v>
      </c>
      <c r="AB122" s="403">
        <v>3</v>
      </c>
      <c r="AC122" s="403" t="s">
        <v>99</v>
      </c>
      <c r="AD122" s="403" t="s">
        <v>100</v>
      </c>
      <c r="AE122" s="403">
        <v>10022614</v>
      </c>
      <c r="AF122" s="404">
        <v>42635</v>
      </c>
      <c r="AG122" s="403">
        <v>4</v>
      </c>
      <c r="AH122" s="403" t="s">
        <v>127</v>
      </c>
    </row>
    <row r="123" spans="1:34" x14ac:dyDescent="0.2">
      <c r="A123" s="434" t="str">
        <f t="shared" si="1"/>
        <v>Ofsted Webpage</v>
      </c>
      <c r="B123" s="403">
        <v>141241</v>
      </c>
      <c r="C123" s="403">
        <v>114831</v>
      </c>
      <c r="D123" s="403">
        <v>10004502</v>
      </c>
      <c r="E123" s="403" t="s">
        <v>3169</v>
      </c>
      <c r="F123" s="403" t="s">
        <v>134</v>
      </c>
      <c r="G123" s="403" t="s">
        <v>13</v>
      </c>
      <c r="H123" s="403" t="s">
        <v>399</v>
      </c>
      <c r="I123" s="403" t="s">
        <v>190</v>
      </c>
      <c r="J123" s="403" t="s">
        <v>190</v>
      </c>
      <c r="K123" s="403">
        <v>10037344</v>
      </c>
      <c r="L123" s="403" t="s">
        <v>427</v>
      </c>
      <c r="M123" s="403" t="s">
        <v>42</v>
      </c>
      <c r="N123" s="403" t="s">
        <v>97</v>
      </c>
      <c r="O123" s="403" t="s">
        <v>98</v>
      </c>
      <c r="P123" s="404">
        <v>43067</v>
      </c>
      <c r="Q123" s="404">
        <v>43068</v>
      </c>
      <c r="R123" s="404">
        <v>43108</v>
      </c>
      <c r="S123" s="403">
        <v>9</v>
      </c>
      <c r="T123" s="403" t="s">
        <v>99</v>
      </c>
      <c r="U123" s="403" t="s">
        <v>99</v>
      </c>
      <c r="V123" s="403" t="s">
        <v>99</v>
      </c>
      <c r="W123" s="403" t="s">
        <v>99</v>
      </c>
      <c r="X123" s="403" t="s">
        <v>99</v>
      </c>
      <c r="Y123" s="403" t="s">
        <v>99</v>
      </c>
      <c r="Z123" s="403" t="s">
        <v>99</v>
      </c>
      <c r="AA123" s="403" t="s">
        <v>99</v>
      </c>
      <c r="AB123" s="403" t="s">
        <v>99</v>
      </c>
      <c r="AC123" s="403" t="s">
        <v>99</v>
      </c>
      <c r="AD123" s="403" t="s">
        <v>100</v>
      </c>
      <c r="AE123" s="403" t="s">
        <v>3170</v>
      </c>
      <c r="AF123" s="404">
        <v>41663</v>
      </c>
      <c r="AG123" s="403">
        <v>2</v>
      </c>
      <c r="AH123" s="403" t="s">
        <v>103</v>
      </c>
    </row>
    <row r="124" spans="1:34" x14ac:dyDescent="0.2">
      <c r="A124" s="434" t="str">
        <f t="shared" si="1"/>
        <v>Ofsted Webpage</v>
      </c>
      <c r="B124" s="403">
        <v>131857</v>
      </c>
      <c r="C124" s="403">
        <v>117294</v>
      </c>
      <c r="D124" s="403">
        <v>10009120</v>
      </c>
      <c r="E124" s="403" t="s">
        <v>3049</v>
      </c>
      <c r="F124" s="403" t="s">
        <v>134</v>
      </c>
      <c r="G124" s="403" t="s">
        <v>13</v>
      </c>
      <c r="H124" s="403" t="s">
        <v>425</v>
      </c>
      <c r="I124" s="403" t="s">
        <v>172</v>
      </c>
      <c r="J124" s="403" t="s">
        <v>172</v>
      </c>
      <c r="K124" s="403">
        <v>10037342</v>
      </c>
      <c r="L124" s="403" t="s">
        <v>427</v>
      </c>
      <c r="M124" s="403" t="s">
        <v>42</v>
      </c>
      <c r="N124" s="403" t="s">
        <v>97</v>
      </c>
      <c r="O124" s="403" t="s">
        <v>98</v>
      </c>
      <c r="P124" s="404">
        <v>43061</v>
      </c>
      <c r="Q124" s="404">
        <v>43061</v>
      </c>
      <c r="R124" s="404">
        <v>43105</v>
      </c>
      <c r="S124" s="403">
        <v>9</v>
      </c>
      <c r="T124" s="403" t="s">
        <v>99</v>
      </c>
      <c r="U124" s="403" t="s">
        <v>99</v>
      </c>
      <c r="V124" s="403" t="s">
        <v>99</v>
      </c>
      <c r="W124" s="403" t="s">
        <v>99</v>
      </c>
      <c r="X124" s="403" t="s">
        <v>99</v>
      </c>
      <c r="Y124" s="403" t="s">
        <v>99</v>
      </c>
      <c r="Z124" s="403" t="s">
        <v>99</v>
      </c>
      <c r="AA124" s="403" t="s">
        <v>99</v>
      </c>
      <c r="AB124" s="403" t="s">
        <v>99</v>
      </c>
      <c r="AC124" s="403" t="s">
        <v>99</v>
      </c>
      <c r="AD124" s="403" t="s">
        <v>100</v>
      </c>
      <c r="AE124" s="403" t="s">
        <v>3050</v>
      </c>
      <c r="AF124" s="404">
        <v>41719</v>
      </c>
      <c r="AG124" s="403">
        <v>2</v>
      </c>
      <c r="AH124" s="403" t="s">
        <v>103</v>
      </c>
    </row>
    <row r="125" spans="1:34" x14ac:dyDescent="0.2">
      <c r="A125" s="434" t="str">
        <f t="shared" si="1"/>
        <v>Ofsted Webpage</v>
      </c>
      <c r="B125" s="403">
        <v>130447</v>
      </c>
      <c r="C125" s="403">
        <v>107143</v>
      </c>
      <c r="D125" s="403">
        <v>10007434</v>
      </c>
      <c r="E125" s="403" t="s">
        <v>2833</v>
      </c>
      <c r="F125" s="403" t="s">
        <v>113</v>
      </c>
      <c r="G125" s="403" t="s">
        <v>12</v>
      </c>
      <c r="H125" s="403" t="s">
        <v>592</v>
      </c>
      <c r="I125" s="403" t="s">
        <v>122</v>
      </c>
      <c r="J125" s="403" t="s">
        <v>122</v>
      </c>
      <c r="K125" s="403">
        <v>10037374</v>
      </c>
      <c r="L125" s="403" t="s">
        <v>115</v>
      </c>
      <c r="M125" s="403" t="s">
        <v>29</v>
      </c>
      <c r="N125" s="403" t="s">
        <v>109</v>
      </c>
      <c r="O125" s="403" t="s">
        <v>99</v>
      </c>
      <c r="P125" s="404">
        <v>43053</v>
      </c>
      <c r="Q125" s="404">
        <v>43056</v>
      </c>
      <c r="R125" s="404">
        <v>43105</v>
      </c>
      <c r="S125" s="403">
        <v>3</v>
      </c>
      <c r="T125" s="403">
        <v>3</v>
      </c>
      <c r="U125" s="403">
        <v>3</v>
      </c>
      <c r="V125" s="403">
        <v>3</v>
      </c>
      <c r="W125" s="403">
        <v>3</v>
      </c>
      <c r="X125" s="403">
        <v>3</v>
      </c>
      <c r="Y125" s="403">
        <v>2</v>
      </c>
      <c r="Z125" s="403">
        <v>3</v>
      </c>
      <c r="AA125" s="403" t="s">
        <v>99</v>
      </c>
      <c r="AB125" s="403">
        <v>3</v>
      </c>
      <c r="AC125" s="403">
        <v>2</v>
      </c>
      <c r="AD125" s="403" t="s">
        <v>100</v>
      </c>
      <c r="AE125" s="403" t="s">
        <v>2834</v>
      </c>
      <c r="AF125" s="404">
        <v>41712</v>
      </c>
      <c r="AG125" s="403">
        <v>2</v>
      </c>
      <c r="AH125" s="403" t="s">
        <v>148</v>
      </c>
    </row>
    <row r="126" spans="1:34" x14ac:dyDescent="0.2">
      <c r="A126" s="434" t="str">
        <f t="shared" si="1"/>
        <v>Ofsted Webpage</v>
      </c>
      <c r="B126" s="403">
        <v>51779</v>
      </c>
      <c r="C126" s="403">
        <v>110182</v>
      </c>
      <c r="D126" s="403">
        <v>10002078</v>
      </c>
      <c r="E126" s="403" t="s">
        <v>2379</v>
      </c>
      <c r="F126" s="403" t="s">
        <v>92</v>
      </c>
      <c r="G126" s="403" t="s">
        <v>14</v>
      </c>
      <c r="H126" s="403" t="s">
        <v>449</v>
      </c>
      <c r="I126" s="403" t="s">
        <v>122</v>
      </c>
      <c r="J126" s="403" t="s">
        <v>122</v>
      </c>
      <c r="K126" s="403">
        <v>10043200</v>
      </c>
      <c r="L126" s="403" t="s">
        <v>96</v>
      </c>
      <c r="M126" s="403" t="s">
        <v>42</v>
      </c>
      <c r="N126" s="403" t="s">
        <v>97</v>
      </c>
      <c r="O126" s="403" t="s">
        <v>98</v>
      </c>
      <c r="P126" s="404">
        <v>43074</v>
      </c>
      <c r="Q126" s="404">
        <v>43075</v>
      </c>
      <c r="R126" s="404">
        <v>43105</v>
      </c>
      <c r="S126" s="403">
        <v>9</v>
      </c>
      <c r="T126" s="403" t="s">
        <v>99</v>
      </c>
      <c r="U126" s="403" t="s">
        <v>99</v>
      </c>
      <c r="V126" s="403" t="s">
        <v>99</v>
      </c>
      <c r="W126" s="403" t="s">
        <v>99</v>
      </c>
      <c r="X126" s="403" t="s">
        <v>99</v>
      </c>
      <c r="Y126" s="403" t="s">
        <v>99</v>
      </c>
      <c r="Z126" s="403" t="s">
        <v>99</v>
      </c>
      <c r="AA126" s="403" t="s">
        <v>99</v>
      </c>
      <c r="AB126" s="403" t="s">
        <v>99</v>
      </c>
      <c r="AC126" s="403" t="s">
        <v>99</v>
      </c>
      <c r="AD126" s="403" t="s">
        <v>100</v>
      </c>
      <c r="AE126" s="403" t="s">
        <v>2380</v>
      </c>
      <c r="AF126" s="404">
        <v>41824</v>
      </c>
      <c r="AG126" s="403">
        <v>2</v>
      </c>
      <c r="AH126" s="403" t="s">
        <v>103</v>
      </c>
    </row>
    <row r="127" spans="1:34" x14ac:dyDescent="0.2">
      <c r="A127" s="434" t="str">
        <f t="shared" si="1"/>
        <v>Ofsted Webpage</v>
      </c>
      <c r="B127" s="403">
        <v>50349</v>
      </c>
      <c r="C127" s="403">
        <v>107975</v>
      </c>
      <c r="D127" s="403">
        <v>10007111</v>
      </c>
      <c r="E127" s="403" t="s">
        <v>2312</v>
      </c>
      <c r="F127" s="403" t="s">
        <v>92</v>
      </c>
      <c r="G127" s="403" t="s">
        <v>14</v>
      </c>
      <c r="H127" s="403" t="s">
        <v>1410</v>
      </c>
      <c r="I127" s="403" t="s">
        <v>190</v>
      </c>
      <c r="J127" s="403" t="s">
        <v>190</v>
      </c>
      <c r="K127" s="403">
        <v>10037345</v>
      </c>
      <c r="L127" s="403" t="s">
        <v>96</v>
      </c>
      <c r="M127" s="403" t="s">
        <v>42</v>
      </c>
      <c r="N127" s="403" t="s">
        <v>97</v>
      </c>
      <c r="O127" s="403" t="s">
        <v>98</v>
      </c>
      <c r="P127" s="404">
        <v>43060</v>
      </c>
      <c r="Q127" s="404">
        <v>43061</v>
      </c>
      <c r="R127" s="404">
        <v>43104</v>
      </c>
      <c r="S127" s="403">
        <v>9</v>
      </c>
      <c r="T127" s="403" t="s">
        <v>99</v>
      </c>
      <c r="U127" s="403" t="s">
        <v>99</v>
      </c>
      <c r="V127" s="403" t="s">
        <v>99</v>
      </c>
      <c r="W127" s="403" t="s">
        <v>99</v>
      </c>
      <c r="X127" s="403" t="s">
        <v>99</v>
      </c>
      <c r="Y127" s="403" t="s">
        <v>99</v>
      </c>
      <c r="Z127" s="403" t="s">
        <v>99</v>
      </c>
      <c r="AA127" s="403" t="s">
        <v>99</v>
      </c>
      <c r="AB127" s="403" t="s">
        <v>99</v>
      </c>
      <c r="AC127" s="403" t="s">
        <v>99</v>
      </c>
      <c r="AD127" s="403" t="s">
        <v>100</v>
      </c>
      <c r="AE127" s="403" t="s">
        <v>2313</v>
      </c>
      <c r="AF127" s="404">
        <v>41774</v>
      </c>
      <c r="AG127" s="403">
        <v>2</v>
      </c>
      <c r="AH127" s="403" t="s">
        <v>103</v>
      </c>
    </row>
    <row r="128" spans="1:34" x14ac:dyDescent="0.2">
      <c r="A128" s="434" t="str">
        <f t="shared" si="1"/>
        <v>Ofsted Webpage</v>
      </c>
      <c r="B128" s="403">
        <v>59131</v>
      </c>
      <c r="C128" s="403">
        <v>122836</v>
      </c>
      <c r="D128" s="403">
        <v>10033736</v>
      </c>
      <c r="E128" s="403" t="s">
        <v>1248</v>
      </c>
      <c r="F128" s="403" t="s">
        <v>183</v>
      </c>
      <c r="G128" s="403" t="s">
        <v>14</v>
      </c>
      <c r="H128" s="403" t="s">
        <v>121</v>
      </c>
      <c r="I128" s="403" t="s">
        <v>122</v>
      </c>
      <c r="J128" s="403" t="s">
        <v>122</v>
      </c>
      <c r="K128" s="403">
        <v>10037419</v>
      </c>
      <c r="L128" s="403" t="s">
        <v>141</v>
      </c>
      <c r="M128" s="403" t="s">
        <v>29</v>
      </c>
      <c r="N128" s="403" t="s">
        <v>109</v>
      </c>
      <c r="O128" s="403" t="s">
        <v>99</v>
      </c>
      <c r="P128" s="404">
        <v>43046</v>
      </c>
      <c r="Q128" s="404">
        <v>43048</v>
      </c>
      <c r="R128" s="404">
        <v>43103</v>
      </c>
      <c r="S128" s="403">
        <v>2</v>
      </c>
      <c r="T128" s="403">
        <v>2</v>
      </c>
      <c r="U128" s="403">
        <v>2</v>
      </c>
      <c r="V128" s="403">
        <v>2</v>
      </c>
      <c r="W128" s="403">
        <v>2</v>
      </c>
      <c r="X128" s="403" t="s">
        <v>99</v>
      </c>
      <c r="Y128" s="403" t="s">
        <v>99</v>
      </c>
      <c r="Z128" s="403">
        <v>2</v>
      </c>
      <c r="AA128" s="403" t="s">
        <v>99</v>
      </c>
      <c r="AB128" s="403" t="s">
        <v>99</v>
      </c>
      <c r="AC128" s="403" t="s">
        <v>99</v>
      </c>
      <c r="AD128" s="403" t="s">
        <v>100</v>
      </c>
      <c r="AE128" s="403">
        <v>10005094</v>
      </c>
      <c r="AF128" s="404">
        <v>42327</v>
      </c>
      <c r="AG128" s="403">
        <v>3</v>
      </c>
      <c r="AH128" s="403" t="s">
        <v>127</v>
      </c>
    </row>
    <row r="129" spans="1:34" x14ac:dyDescent="0.2">
      <c r="A129" s="434" t="str">
        <f t="shared" si="1"/>
        <v>Ofsted Webpage</v>
      </c>
      <c r="B129" s="403">
        <v>52137</v>
      </c>
      <c r="C129" s="403">
        <v>115616</v>
      </c>
      <c r="D129" s="403">
        <v>10002916</v>
      </c>
      <c r="E129" s="403" t="s">
        <v>2397</v>
      </c>
      <c r="F129" s="403" t="s">
        <v>170</v>
      </c>
      <c r="G129" s="403" t="s">
        <v>15</v>
      </c>
      <c r="H129" s="403" t="s">
        <v>1356</v>
      </c>
      <c r="I129" s="403" t="s">
        <v>94</v>
      </c>
      <c r="J129" s="403" t="s">
        <v>95</v>
      </c>
      <c r="K129" s="403">
        <v>10037354</v>
      </c>
      <c r="L129" s="403" t="s">
        <v>173</v>
      </c>
      <c r="M129" s="403" t="s">
        <v>42</v>
      </c>
      <c r="N129" s="403" t="s">
        <v>97</v>
      </c>
      <c r="O129" s="403" t="s">
        <v>98</v>
      </c>
      <c r="P129" s="404">
        <v>43061</v>
      </c>
      <c r="Q129" s="404">
        <v>43062</v>
      </c>
      <c r="R129" s="404">
        <v>43091</v>
      </c>
      <c r="S129" s="403">
        <v>9</v>
      </c>
      <c r="T129" s="403" t="s">
        <v>99</v>
      </c>
      <c r="U129" s="403" t="s">
        <v>99</v>
      </c>
      <c r="V129" s="403" t="s">
        <v>99</v>
      </c>
      <c r="W129" s="403" t="s">
        <v>99</v>
      </c>
      <c r="X129" s="403" t="s">
        <v>99</v>
      </c>
      <c r="Y129" s="403" t="s">
        <v>99</v>
      </c>
      <c r="Z129" s="403" t="s">
        <v>99</v>
      </c>
      <c r="AA129" s="403" t="s">
        <v>99</v>
      </c>
      <c r="AB129" s="403" t="s">
        <v>99</v>
      </c>
      <c r="AC129" s="403" t="s">
        <v>99</v>
      </c>
      <c r="AD129" s="403" t="s">
        <v>100</v>
      </c>
      <c r="AE129" s="403" t="s">
        <v>2398</v>
      </c>
      <c r="AF129" s="404">
        <v>41614</v>
      </c>
      <c r="AG129" s="403">
        <v>2</v>
      </c>
      <c r="AH129" s="403" t="s">
        <v>103</v>
      </c>
    </row>
    <row r="130" spans="1:34" x14ac:dyDescent="0.2">
      <c r="A130" s="434" t="str">
        <f t="shared" si="1"/>
        <v>Ofsted Webpage</v>
      </c>
      <c r="B130" s="403">
        <v>53325</v>
      </c>
      <c r="C130" s="403">
        <v>115152</v>
      </c>
      <c r="D130" s="403">
        <v>10003996</v>
      </c>
      <c r="E130" s="403" t="s">
        <v>986</v>
      </c>
      <c r="F130" s="403" t="s">
        <v>170</v>
      </c>
      <c r="G130" s="403" t="s">
        <v>15</v>
      </c>
      <c r="H130" s="403" t="s">
        <v>520</v>
      </c>
      <c r="I130" s="403" t="s">
        <v>122</v>
      </c>
      <c r="J130" s="403" t="s">
        <v>122</v>
      </c>
      <c r="K130" s="403">
        <v>10037413</v>
      </c>
      <c r="L130" s="403" t="s">
        <v>212</v>
      </c>
      <c r="M130" s="403" t="s">
        <v>29</v>
      </c>
      <c r="N130" s="403" t="s">
        <v>109</v>
      </c>
      <c r="O130" s="403" t="s">
        <v>99</v>
      </c>
      <c r="P130" s="404">
        <v>43052</v>
      </c>
      <c r="Q130" s="404">
        <v>43055</v>
      </c>
      <c r="R130" s="404">
        <v>43091</v>
      </c>
      <c r="S130" s="403">
        <v>3</v>
      </c>
      <c r="T130" s="403">
        <v>3</v>
      </c>
      <c r="U130" s="403">
        <v>3</v>
      </c>
      <c r="V130" s="403">
        <v>2</v>
      </c>
      <c r="W130" s="403">
        <v>3</v>
      </c>
      <c r="X130" s="403" t="s">
        <v>99</v>
      </c>
      <c r="Y130" s="403">
        <v>3</v>
      </c>
      <c r="Z130" s="403" t="s">
        <v>99</v>
      </c>
      <c r="AA130" s="403" t="s">
        <v>99</v>
      </c>
      <c r="AB130" s="403" t="s">
        <v>99</v>
      </c>
      <c r="AC130" s="403" t="s">
        <v>99</v>
      </c>
      <c r="AD130" s="403" t="s">
        <v>100</v>
      </c>
      <c r="AE130" s="403">
        <v>10004968</v>
      </c>
      <c r="AF130" s="404">
        <v>42328</v>
      </c>
      <c r="AG130" s="403">
        <v>3</v>
      </c>
      <c r="AH130" s="403" t="s">
        <v>111</v>
      </c>
    </row>
    <row r="131" spans="1:34" x14ac:dyDescent="0.2">
      <c r="A131" s="434" t="str">
        <f t="shared" si="1"/>
        <v>Ofsted Webpage</v>
      </c>
      <c r="B131" s="403">
        <v>52410</v>
      </c>
      <c r="C131" s="403">
        <v>106693</v>
      </c>
      <c r="D131" s="403">
        <v>10003206</v>
      </c>
      <c r="E131" s="403" t="s">
        <v>2410</v>
      </c>
      <c r="F131" s="403" t="s">
        <v>278</v>
      </c>
      <c r="G131" s="403" t="s">
        <v>15</v>
      </c>
      <c r="H131" s="403" t="s">
        <v>404</v>
      </c>
      <c r="I131" s="403" t="s">
        <v>199</v>
      </c>
      <c r="J131" s="403" t="s">
        <v>95</v>
      </c>
      <c r="K131" s="403">
        <v>10037335</v>
      </c>
      <c r="L131" s="403" t="s">
        <v>476</v>
      </c>
      <c r="M131" s="403" t="s">
        <v>42</v>
      </c>
      <c r="N131" s="403" t="s">
        <v>97</v>
      </c>
      <c r="O131" s="403" t="s">
        <v>98</v>
      </c>
      <c r="P131" s="404">
        <v>43054</v>
      </c>
      <c r="Q131" s="404">
        <v>43055</v>
      </c>
      <c r="R131" s="404">
        <v>43090</v>
      </c>
      <c r="S131" s="403">
        <v>9</v>
      </c>
      <c r="T131" s="403" t="s">
        <v>99</v>
      </c>
      <c r="U131" s="403" t="s">
        <v>99</v>
      </c>
      <c r="V131" s="403" t="s">
        <v>99</v>
      </c>
      <c r="W131" s="403" t="s">
        <v>99</v>
      </c>
      <c r="X131" s="403" t="s">
        <v>99</v>
      </c>
      <c r="Y131" s="403" t="s">
        <v>99</v>
      </c>
      <c r="Z131" s="403" t="s">
        <v>99</v>
      </c>
      <c r="AA131" s="403" t="s">
        <v>99</v>
      </c>
      <c r="AB131" s="403" t="s">
        <v>99</v>
      </c>
      <c r="AC131" s="403" t="s">
        <v>99</v>
      </c>
      <c r="AD131" s="403" t="s">
        <v>100</v>
      </c>
      <c r="AE131" s="403" t="s">
        <v>2411</v>
      </c>
      <c r="AF131" s="404">
        <v>41586</v>
      </c>
      <c r="AG131" s="403">
        <v>2</v>
      </c>
      <c r="AH131" s="403" t="s">
        <v>103</v>
      </c>
    </row>
    <row r="132" spans="1:34" x14ac:dyDescent="0.2">
      <c r="A132" s="434" t="str">
        <f t="shared" si="1"/>
        <v>Ofsted Webpage</v>
      </c>
      <c r="B132" s="403">
        <v>130468</v>
      </c>
      <c r="C132" s="403">
        <v>108413</v>
      </c>
      <c r="D132" s="403">
        <v>10003511</v>
      </c>
      <c r="E132" s="403" t="s">
        <v>2075</v>
      </c>
      <c r="F132" s="403" t="s">
        <v>105</v>
      </c>
      <c r="G132" s="403" t="s">
        <v>12</v>
      </c>
      <c r="H132" s="403" t="s">
        <v>186</v>
      </c>
      <c r="I132" s="403" t="s">
        <v>172</v>
      </c>
      <c r="J132" s="403" t="s">
        <v>172</v>
      </c>
      <c r="K132" s="403">
        <v>10037331</v>
      </c>
      <c r="L132" s="403" t="s">
        <v>108</v>
      </c>
      <c r="M132" s="403" t="s">
        <v>29</v>
      </c>
      <c r="N132" s="403" t="s">
        <v>124</v>
      </c>
      <c r="O132" s="403" t="s">
        <v>100</v>
      </c>
      <c r="P132" s="404">
        <v>43046</v>
      </c>
      <c r="Q132" s="404">
        <v>43049</v>
      </c>
      <c r="R132" s="404">
        <v>43090</v>
      </c>
      <c r="S132" s="403">
        <v>1</v>
      </c>
      <c r="T132" s="403">
        <v>1</v>
      </c>
      <c r="U132" s="403">
        <v>1</v>
      </c>
      <c r="V132" s="403">
        <v>1</v>
      </c>
      <c r="W132" s="403">
        <v>1</v>
      </c>
      <c r="X132" s="403">
        <v>1</v>
      </c>
      <c r="Y132" s="403">
        <v>1</v>
      </c>
      <c r="Z132" s="403" t="s">
        <v>99</v>
      </c>
      <c r="AA132" s="403" t="s">
        <v>99</v>
      </c>
      <c r="AB132" s="403" t="s">
        <v>99</v>
      </c>
      <c r="AC132" s="403" t="s">
        <v>99</v>
      </c>
      <c r="AD132" s="403" t="s">
        <v>100</v>
      </c>
      <c r="AE132" s="403" t="s">
        <v>2076</v>
      </c>
      <c r="AF132" s="404">
        <v>41901</v>
      </c>
      <c r="AG132" s="403">
        <v>2</v>
      </c>
      <c r="AH132" s="403" t="s">
        <v>127</v>
      </c>
    </row>
    <row r="133" spans="1:34" x14ac:dyDescent="0.2">
      <c r="A133" s="434" t="str">
        <f t="shared" ref="A133:A196" si="2">IF(B133&lt;&gt;"",HYPERLINK(CONCATENATE("http://reports.ofsted.gov.uk/inspection-reports/find-inspection-report/provider/ELS/",B133),"Ofsted Webpage"),"")</f>
        <v>Ofsted Webpage</v>
      </c>
      <c r="B133" s="403">
        <v>130484</v>
      </c>
      <c r="C133" s="403">
        <v>106388</v>
      </c>
      <c r="D133" s="403">
        <v>10007578</v>
      </c>
      <c r="E133" s="403" t="s">
        <v>2080</v>
      </c>
      <c r="F133" s="403" t="s">
        <v>113</v>
      </c>
      <c r="G133" s="403" t="s">
        <v>12</v>
      </c>
      <c r="H133" s="403" t="s">
        <v>1838</v>
      </c>
      <c r="I133" s="403" t="s">
        <v>172</v>
      </c>
      <c r="J133" s="403" t="s">
        <v>172</v>
      </c>
      <c r="K133" s="403">
        <v>10037362</v>
      </c>
      <c r="L133" s="403" t="s">
        <v>115</v>
      </c>
      <c r="M133" s="403" t="s">
        <v>29</v>
      </c>
      <c r="N133" s="403" t="s">
        <v>109</v>
      </c>
      <c r="O133" s="403" t="s">
        <v>99</v>
      </c>
      <c r="P133" s="404">
        <v>43053</v>
      </c>
      <c r="Q133" s="404">
        <v>43056</v>
      </c>
      <c r="R133" s="404">
        <v>43090</v>
      </c>
      <c r="S133" s="403">
        <v>2</v>
      </c>
      <c r="T133" s="403">
        <v>2</v>
      </c>
      <c r="U133" s="403">
        <v>2</v>
      </c>
      <c r="V133" s="403">
        <v>2</v>
      </c>
      <c r="W133" s="403">
        <v>2</v>
      </c>
      <c r="X133" s="403">
        <v>2</v>
      </c>
      <c r="Y133" s="403">
        <v>2</v>
      </c>
      <c r="Z133" s="403">
        <v>3</v>
      </c>
      <c r="AA133" s="403" t="s">
        <v>99</v>
      </c>
      <c r="AB133" s="403">
        <v>2</v>
      </c>
      <c r="AC133" s="403" t="s">
        <v>99</v>
      </c>
      <c r="AD133" s="403" t="s">
        <v>100</v>
      </c>
      <c r="AE133" s="403" t="s">
        <v>2081</v>
      </c>
      <c r="AF133" s="404">
        <v>41936</v>
      </c>
      <c r="AG133" s="403">
        <v>2</v>
      </c>
      <c r="AH133" s="403" t="s">
        <v>111</v>
      </c>
    </row>
    <row r="134" spans="1:34" x14ac:dyDescent="0.2">
      <c r="A134" s="434" t="str">
        <f t="shared" si="2"/>
        <v>Ofsted Webpage</v>
      </c>
      <c r="B134" s="403">
        <v>130621</v>
      </c>
      <c r="C134" s="403">
        <v>108345</v>
      </c>
      <c r="D134" s="403">
        <v>10004144</v>
      </c>
      <c r="E134" s="403" t="s">
        <v>1380</v>
      </c>
      <c r="F134" s="403" t="s">
        <v>113</v>
      </c>
      <c r="G134" s="403" t="s">
        <v>12</v>
      </c>
      <c r="H134" s="403" t="s">
        <v>1377</v>
      </c>
      <c r="I134" s="403" t="s">
        <v>140</v>
      </c>
      <c r="J134" s="403" t="s">
        <v>140</v>
      </c>
      <c r="K134" s="403">
        <v>10039831</v>
      </c>
      <c r="L134" s="403" t="s">
        <v>155</v>
      </c>
      <c r="M134" s="403" t="s">
        <v>29</v>
      </c>
      <c r="N134" s="403" t="s">
        <v>109</v>
      </c>
      <c r="O134" s="403" t="s">
        <v>99</v>
      </c>
      <c r="P134" s="404">
        <v>43059</v>
      </c>
      <c r="Q134" s="404">
        <v>43062</v>
      </c>
      <c r="R134" s="404">
        <v>43090</v>
      </c>
      <c r="S134" s="403">
        <v>2</v>
      </c>
      <c r="T134" s="403">
        <v>2</v>
      </c>
      <c r="U134" s="403">
        <v>2</v>
      </c>
      <c r="V134" s="403">
        <v>2</v>
      </c>
      <c r="W134" s="403">
        <v>2</v>
      </c>
      <c r="X134" s="403">
        <v>2</v>
      </c>
      <c r="Y134" s="403">
        <v>3</v>
      </c>
      <c r="Z134" s="403">
        <v>2</v>
      </c>
      <c r="AA134" s="403" t="s">
        <v>99</v>
      </c>
      <c r="AB134" s="403" t="s">
        <v>99</v>
      </c>
      <c r="AC134" s="403" t="s">
        <v>99</v>
      </c>
      <c r="AD134" s="403" t="s">
        <v>100</v>
      </c>
      <c r="AE134" s="403">
        <v>10011427</v>
      </c>
      <c r="AF134" s="404">
        <v>42517</v>
      </c>
      <c r="AG134" s="403">
        <v>3</v>
      </c>
      <c r="AH134" s="403" t="s">
        <v>127</v>
      </c>
    </row>
    <row r="135" spans="1:34" x14ac:dyDescent="0.2">
      <c r="A135" s="434" t="str">
        <f t="shared" si="2"/>
        <v>Ofsted Webpage</v>
      </c>
      <c r="B135" s="403">
        <v>58385</v>
      </c>
      <c r="C135" s="403">
        <v>118233</v>
      </c>
      <c r="D135" s="403">
        <v>10019293</v>
      </c>
      <c r="E135" s="403" t="s">
        <v>1176</v>
      </c>
      <c r="F135" s="403" t="s">
        <v>92</v>
      </c>
      <c r="G135" s="403" t="s">
        <v>14</v>
      </c>
      <c r="H135" s="403" t="s">
        <v>274</v>
      </c>
      <c r="I135" s="403" t="s">
        <v>190</v>
      </c>
      <c r="J135" s="403" t="s">
        <v>190</v>
      </c>
      <c r="K135" s="403">
        <v>10030690</v>
      </c>
      <c r="L135" s="403" t="s">
        <v>331</v>
      </c>
      <c r="M135" s="403" t="s">
        <v>29</v>
      </c>
      <c r="N135" s="403" t="s">
        <v>109</v>
      </c>
      <c r="O135" s="403" t="s">
        <v>99</v>
      </c>
      <c r="P135" s="404">
        <v>43060</v>
      </c>
      <c r="Q135" s="404">
        <v>43062</v>
      </c>
      <c r="R135" s="404">
        <v>43090</v>
      </c>
      <c r="S135" s="403">
        <v>2</v>
      </c>
      <c r="T135" s="403">
        <v>2</v>
      </c>
      <c r="U135" s="403">
        <v>2</v>
      </c>
      <c r="V135" s="403">
        <v>2</v>
      </c>
      <c r="W135" s="403">
        <v>2</v>
      </c>
      <c r="X135" s="403">
        <v>2</v>
      </c>
      <c r="Y135" s="403" t="s">
        <v>99</v>
      </c>
      <c r="Z135" s="403" t="s">
        <v>99</v>
      </c>
      <c r="AA135" s="403" t="s">
        <v>99</v>
      </c>
      <c r="AB135" s="403" t="s">
        <v>99</v>
      </c>
      <c r="AC135" s="403" t="s">
        <v>99</v>
      </c>
      <c r="AD135" s="403" t="s">
        <v>100</v>
      </c>
      <c r="AE135" s="403">
        <v>10005060</v>
      </c>
      <c r="AF135" s="404">
        <v>42349</v>
      </c>
      <c r="AG135" s="403">
        <v>3</v>
      </c>
      <c r="AH135" s="403" t="s">
        <v>127</v>
      </c>
    </row>
    <row r="136" spans="1:34" x14ac:dyDescent="0.2">
      <c r="A136" s="434" t="str">
        <f t="shared" si="2"/>
        <v>Ofsted Webpage</v>
      </c>
      <c r="B136" s="403">
        <v>139251</v>
      </c>
      <c r="C136" s="403">
        <v>122208</v>
      </c>
      <c r="D136" s="403">
        <v>10040375</v>
      </c>
      <c r="E136" s="403" t="s">
        <v>1550</v>
      </c>
      <c r="F136" s="403" t="s">
        <v>134</v>
      </c>
      <c r="G136" s="403" t="s">
        <v>13</v>
      </c>
      <c r="H136" s="403" t="s">
        <v>1087</v>
      </c>
      <c r="I136" s="403" t="s">
        <v>140</v>
      </c>
      <c r="J136" s="403" t="s">
        <v>140</v>
      </c>
      <c r="K136" s="403">
        <v>10038320</v>
      </c>
      <c r="L136" s="403" t="s">
        <v>588</v>
      </c>
      <c r="M136" s="403" t="s">
        <v>29</v>
      </c>
      <c r="N136" s="403" t="s">
        <v>109</v>
      </c>
      <c r="O136" s="403" t="s">
        <v>99</v>
      </c>
      <c r="P136" s="404">
        <v>43052</v>
      </c>
      <c r="Q136" s="404">
        <v>43054</v>
      </c>
      <c r="R136" s="404">
        <v>43089</v>
      </c>
      <c r="S136" s="403">
        <v>3</v>
      </c>
      <c r="T136" s="403">
        <v>3</v>
      </c>
      <c r="U136" s="403">
        <v>3</v>
      </c>
      <c r="V136" s="403">
        <v>3</v>
      </c>
      <c r="W136" s="403">
        <v>3</v>
      </c>
      <c r="X136" s="403" t="s">
        <v>99</v>
      </c>
      <c r="Y136" s="403" t="s">
        <v>99</v>
      </c>
      <c r="Z136" s="403" t="s">
        <v>99</v>
      </c>
      <c r="AA136" s="403" t="s">
        <v>99</v>
      </c>
      <c r="AB136" s="403">
        <v>3</v>
      </c>
      <c r="AC136" s="403" t="s">
        <v>99</v>
      </c>
      <c r="AD136" s="403" t="s">
        <v>100</v>
      </c>
      <c r="AE136" s="403">
        <v>10004820</v>
      </c>
      <c r="AF136" s="404">
        <v>42390</v>
      </c>
      <c r="AG136" s="403">
        <v>3</v>
      </c>
      <c r="AH136" s="403" t="s">
        <v>111</v>
      </c>
    </row>
    <row r="137" spans="1:34" x14ac:dyDescent="0.2">
      <c r="A137" s="434" t="str">
        <f t="shared" si="2"/>
        <v>Ofsted Webpage</v>
      </c>
      <c r="B137" s="403">
        <v>130474</v>
      </c>
      <c r="C137" s="403">
        <v>108472</v>
      </c>
      <c r="D137" s="403">
        <v>10003029</v>
      </c>
      <c r="E137" s="403" t="s">
        <v>366</v>
      </c>
      <c r="F137" s="403" t="s">
        <v>113</v>
      </c>
      <c r="G137" s="403" t="s">
        <v>12</v>
      </c>
      <c r="H137" s="403" t="s">
        <v>291</v>
      </c>
      <c r="I137" s="403" t="s">
        <v>172</v>
      </c>
      <c r="J137" s="403" t="s">
        <v>172</v>
      </c>
      <c r="K137" s="403">
        <v>10037387</v>
      </c>
      <c r="L137" s="403" t="s">
        <v>232</v>
      </c>
      <c r="M137" s="403" t="s">
        <v>31</v>
      </c>
      <c r="N137" s="403" t="s">
        <v>109</v>
      </c>
      <c r="O137" s="403" t="s">
        <v>99</v>
      </c>
      <c r="P137" s="404">
        <v>43060</v>
      </c>
      <c r="Q137" s="404">
        <v>43063</v>
      </c>
      <c r="R137" s="404">
        <v>43089</v>
      </c>
      <c r="S137" s="403">
        <v>2</v>
      </c>
      <c r="T137" s="403">
        <v>2</v>
      </c>
      <c r="U137" s="403">
        <v>2</v>
      </c>
      <c r="V137" s="403">
        <v>2</v>
      </c>
      <c r="W137" s="403">
        <v>2</v>
      </c>
      <c r="X137" s="403" t="s">
        <v>99</v>
      </c>
      <c r="Y137" s="403" t="s">
        <v>99</v>
      </c>
      <c r="Z137" s="403" t="s">
        <v>99</v>
      </c>
      <c r="AA137" s="403" t="s">
        <v>99</v>
      </c>
      <c r="AB137" s="403">
        <v>2</v>
      </c>
      <c r="AC137" s="403" t="s">
        <v>99</v>
      </c>
      <c r="AD137" s="403" t="s">
        <v>100</v>
      </c>
      <c r="AE137" s="403">
        <v>10021962</v>
      </c>
      <c r="AF137" s="404">
        <v>42650</v>
      </c>
      <c r="AG137" s="403">
        <v>4</v>
      </c>
      <c r="AH137" s="403" t="s">
        <v>127</v>
      </c>
    </row>
    <row r="138" spans="1:34" x14ac:dyDescent="0.2">
      <c r="A138" s="434" t="str">
        <f t="shared" si="2"/>
        <v>Ofsted Webpage</v>
      </c>
      <c r="B138" s="403">
        <v>130761</v>
      </c>
      <c r="C138" s="403">
        <v>107641</v>
      </c>
      <c r="D138" s="403">
        <v>10000812</v>
      </c>
      <c r="E138" s="403" t="s">
        <v>3007</v>
      </c>
      <c r="F138" s="403" t="s">
        <v>113</v>
      </c>
      <c r="G138" s="403" t="s">
        <v>12</v>
      </c>
      <c r="H138" s="403" t="s">
        <v>239</v>
      </c>
      <c r="I138" s="403" t="s">
        <v>161</v>
      </c>
      <c r="J138" s="403" t="s">
        <v>161</v>
      </c>
      <c r="K138" s="403">
        <v>10038316</v>
      </c>
      <c r="L138" s="403" t="s">
        <v>436</v>
      </c>
      <c r="M138" s="403" t="s">
        <v>42</v>
      </c>
      <c r="N138" s="403" t="s">
        <v>97</v>
      </c>
      <c r="O138" s="403" t="s">
        <v>98</v>
      </c>
      <c r="P138" s="404">
        <v>43054</v>
      </c>
      <c r="Q138" s="404">
        <v>43055</v>
      </c>
      <c r="R138" s="404">
        <v>43089</v>
      </c>
      <c r="S138" s="403">
        <v>9</v>
      </c>
      <c r="T138" s="403" t="s">
        <v>99</v>
      </c>
      <c r="U138" s="403" t="s">
        <v>99</v>
      </c>
      <c r="V138" s="403" t="s">
        <v>99</v>
      </c>
      <c r="W138" s="403" t="s">
        <v>99</v>
      </c>
      <c r="X138" s="403" t="s">
        <v>99</v>
      </c>
      <c r="Y138" s="403" t="s">
        <v>99</v>
      </c>
      <c r="Z138" s="403" t="s">
        <v>99</v>
      </c>
      <c r="AA138" s="403" t="s">
        <v>99</v>
      </c>
      <c r="AB138" s="403" t="s">
        <v>99</v>
      </c>
      <c r="AC138" s="403" t="s">
        <v>99</v>
      </c>
      <c r="AD138" s="403" t="s">
        <v>100</v>
      </c>
      <c r="AE138" s="403" t="s">
        <v>3008</v>
      </c>
      <c r="AF138" s="404">
        <v>41796</v>
      </c>
      <c r="AG138" s="403">
        <v>2</v>
      </c>
      <c r="AH138" s="403" t="s">
        <v>103</v>
      </c>
    </row>
    <row r="139" spans="1:34" x14ac:dyDescent="0.2">
      <c r="A139" s="434" t="str">
        <f t="shared" si="2"/>
        <v>Ofsted Webpage</v>
      </c>
      <c r="B139" s="403">
        <v>52533</v>
      </c>
      <c r="C139" s="403">
        <v>106723</v>
      </c>
      <c r="D139" s="403">
        <v>10003385</v>
      </c>
      <c r="E139" s="403" t="s">
        <v>914</v>
      </c>
      <c r="F139" s="403" t="s">
        <v>92</v>
      </c>
      <c r="G139" s="403" t="s">
        <v>14</v>
      </c>
      <c r="H139" s="403" t="s">
        <v>244</v>
      </c>
      <c r="I139" s="403" t="s">
        <v>190</v>
      </c>
      <c r="J139" s="403" t="s">
        <v>190</v>
      </c>
      <c r="K139" s="403">
        <v>10037412</v>
      </c>
      <c r="L139" s="403" t="s">
        <v>331</v>
      </c>
      <c r="M139" s="403" t="s">
        <v>29</v>
      </c>
      <c r="N139" s="403" t="s">
        <v>109</v>
      </c>
      <c r="O139" s="403" t="s">
        <v>99</v>
      </c>
      <c r="P139" s="404">
        <v>43053</v>
      </c>
      <c r="Q139" s="404">
        <v>43056</v>
      </c>
      <c r="R139" s="404">
        <v>43089</v>
      </c>
      <c r="S139" s="403">
        <v>2</v>
      </c>
      <c r="T139" s="403">
        <v>2</v>
      </c>
      <c r="U139" s="403">
        <v>2</v>
      </c>
      <c r="V139" s="403">
        <v>2</v>
      </c>
      <c r="W139" s="403">
        <v>2</v>
      </c>
      <c r="X139" s="403" t="s">
        <v>99</v>
      </c>
      <c r="Y139" s="403">
        <v>2</v>
      </c>
      <c r="Z139" s="403">
        <v>2</v>
      </c>
      <c r="AA139" s="403" t="s">
        <v>99</v>
      </c>
      <c r="AB139" s="403" t="s">
        <v>99</v>
      </c>
      <c r="AC139" s="403" t="s">
        <v>99</v>
      </c>
      <c r="AD139" s="403" t="s">
        <v>100</v>
      </c>
      <c r="AE139" s="403">
        <v>10004934</v>
      </c>
      <c r="AF139" s="404">
        <v>42446</v>
      </c>
      <c r="AG139" s="403">
        <v>3</v>
      </c>
      <c r="AH139" s="403" t="s">
        <v>127</v>
      </c>
    </row>
    <row r="140" spans="1:34" x14ac:dyDescent="0.2">
      <c r="A140" s="434" t="str">
        <f t="shared" si="2"/>
        <v>Ofsted Webpage</v>
      </c>
      <c r="B140" s="403">
        <v>50809</v>
      </c>
      <c r="C140" s="403">
        <v>107148</v>
      </c>
      <c r="D140" s="403">
        <v>10000848</v>
      </c>
      <c r="E140" s="403" t="s">
        <v>811</v>
      </c>
      <c r="F140" s="403" t="s">
        <v>278</v>
      </c>
      <c r="G140" s="403" t="s">
        <v>15</v>
      </c>
      <c r="H140" s="403" t="s">
        <v>380</v>
      </c>
      <c r="I140" s="403" t="s">
        <v>199</v>
      </c>
      <c r="J140" s="403" t="s">
        <v>95</v>
      </c>
      <c r="K140" s="403">
        <v>10030671</v>
      </c>
      <c r="L140" s="403" t="s">
        <v>317</v>
      </c>
      <c r="M140" s="403" t="s">
        <v>29</v>
      </c>
      <c r="N140" s="403" t="s">
        <v>109</v>
      </c>
      <c r="O140" s="403" t="s">
        <v>99</v>
      </c>
      <c r="P140" s="404">
        <v>43053</v>
      </c>
      <c r="Q140" s="404">
        <v>43056</v>
      </c>
      <c r="R140" s="404">
        <v>43088</v>
      </c>
      <c r="S140" s="403">
        <v>2</v>
      </c>
      <c r="T140" s="403">
        <v>2</v>
      </c>
      <c r="U140" s="403">
        <v>2</v>
      </c>
      <c r="V140" s="403">
        <v>1</v>
      </c>
      <c r="W140" s="403">
        <v>2</v>
      </c>
      <c r="X140" s="403" t="s">
        <v>99</v>
      </c>
      <c r="Y140" s="403" t="s">
        <v>99</v>
      </c>
      <c r="Z140" s="403">
        <v>2</v>
      </c>
      <c r="AA140" s="403" t="s">
        <v>99</v>
      </c>
      <c r="AB140" s="403" t="s">
        <v>99</v>
      </c>
      <c r="AC140" s="403" t="s">
        <v>99</v>
      </c>
      <c r="AD140" s="403" t="s">
        <v>100</v>
      </c>
      <c r="AE140" s="403">
        <v>10005135</v>
      </c>
      <c r="AF140" s="404">
        <v>42348</v>
      </c>
      <c r="AG140" s="403">
        <v>3</v>
      </c>
      <c r="AH140" s="403" t="s">
        <v>127</v>
      </c>
    </row>
    <row r="141" spans="1:34" x14ac:dyDescent="0.2">
      <c r="A141" s="434" t="str">
        <f t="shared" si="2"/>
        <v>Ofsted Webpage</v>
      </c>
      <c r="B141" s="403">
        <v>130581</v>
      </c>
      <c r="C141" s="403">
        <v>108373</v>
      </c>
      <c r="D141" s="403">
        <v>10007673</v>
      </c>
      <c r="E141" s="403" t="s">
        <v>2914</v>
      </c>
      <c r="F141" s="403" t="s">
        <v>105</v>
      </c>
      <c r="G141" s="403" t="s">
        <v>12</v>
      </c>
      <c r="H141" s="403" t="s">
        <v>404</v>
      </c>
      <c r="I141" s="403" t="s">
        <v>199</v>
      </c>
      <c r="J141" s="403" t="s">
        <v>95</v>
      </c>
      <c r="K141" s="403">
        <v>10037332</v>
      </c>
      <c r="L141" s="403" t="s">
        <v>307</v>
      </c>
      <c r="M141" s="403" t="s">
        <v>42</v>
      </c>
      <c r="N141" s="403" t="s">
        <v>97</v>
      </c>
      <c r="O141" s="403" t="s">
        <v>98</v>
      </c>
      <c r="P141" s="404">
        <v>43054</v>
      </c>
      <c r="Q141" s="404">
        <v>43055</v>
      </c>
      <c r="R141" s="404">
        <v>43087</v>
      </c>
      <c r="S141" s="403">
        <v>9</v>
      </c>
      <c r="T141" s="403" t="s">
        <v>99</v>
      </c>
      <c r="U141" s="403" t="s">
        <v>99</v>
      </c>
      <c r="V141" s="403" t="s">
        <v>99</v>
      </c>
      <c r="W141" s="403" t="s">
        <v>99</v>
      </c>
      <c r="X141" s="403" t="s">
        <v>99</v>
      </c>
      <c r="Y141" s="403" t="s">
        <v>99</v>
      </c>
      <c r="Z141" s="403" t="s">
        <v>99</v>
      </c>
      <c r="AA141" s="403" t="s">
        <v>99</v>
      </c>
      <c r="AB141" s="403" t="s">
        <v>99</v>
      </c>
      <c r="AC141" s="403" t="s">
        <v>99</v>
      </c>
      <c r="AD141" s="403" t="s">
        <v>100</v>
      </c>
      <c r="AE141" s="403" t="s">
        <v>2915</v>
      </c>
      <c r="AF141" s="404">
        <v>41551</v>
      </c>
      <c r="AG141" s="403">
        <v>2</v>
      </c>
      <c r="AH141" s="403" t="s">
        <v>103</v>
      </c>
    </row>
    <row r="142" spans="1:34" x14ac:dyDescent="0.2">
      <c r="A142" s="434" t="str">
        <f t="shared" si="2"/>
        <v>Ofsted Webpage</v>
      </c>
      <c r="B142" s="403">
        <v>51961</v>
      </c>
      <c r="C142" s="403">
        <v>119808</v>
      </c>
      <c r="D142" s="403">
        <v>10012171</v>
      </c>
      <c r="E142" s="403" t="s">
        <v>1672</v>
      </c>
      <c r="F142" s="403" t="s">
        <v>92</v>
      </c>
      <c r="G142" s="403" t="s">
        <v>14</v>
      </c>
      <c r="H142" s="403" t="s">
        <v>780</v>
      </c>
      <c r="I142" s="403" t="s">
        <v>166</v>
      </c>
      <c r="J142" s="403" t="s">
        <v>166</v>
      </c>
      <c r="K142" s="403">
        <v>10037334</v>
      </c>
      <c r="L142" s="403" t="s">
        <v>96</v>
      </c>
      <c r="M142" s="403" t="s">
        <v>42</v>
      </c>
      <c r="N142" s="403" t="s">
        <v>97</v>
      </c>
      <c r="O142" s="403" t="s">
        <v>98</v>
      </c>
      <c r="P142" s="404">
        <v>43067</v>
      </c>
      <c r="Q142" s="404">
        <v>43068</v>
      </c>
      <c r="R142" s="404">
        <v>43087</v>
      </c>
      <c r="S142" s="403">
        <v>9</v>
      </c>
      <c r="T142" s="403" t="s">
        <v>99</v>
      </c>
      <c r="U142" s="403" t="s">
        <v>99</v>
      </c>
      <c r="V142" s="403" t="s">
        <v>99</v>
      </c>
      <c r="W142" s="403" t="s">
        <v>99</v>
      </c>
      <c r="X142" s="403" t="s">
        <v>99</v>
      </c>
      <c r="Y142" s="403" t="s">
        <v>99</v>
      </c>
      <c r="Z142" s="403" t="s">
        <v>99</v>
      </c>
      <c r="AA142" s="403" t="s">
        <v>99</v>
      </c>
      <c r="AB142" s="403" t="s">
        <v>99</v>
      </c>
      <c r="AC142" s="403" t="s">
        <v>99</v>
      </c>
      <c r="AD142" s="403" t="s">
        <v>100</v>
      </c>
      <c r="AE142" s="403" t="s">
        <v>1673</v>
      </c>
      <c r="AF142" s="404">
        <v>41963</v>
      </c>
      <c r="AG142" s="403">
        <v>2</v>
      </c>
      <c r="AH142" s="403" t="s">
        <v>103</v>
      </c>
    </row>
    <row r="143" spans="1:34" x14ac:dyDescent="0.2">
      <c r="A143" s="434" t="str">
        <f t="shared" si="2"/>
        <v>Ofsted Webpage</v>
      </c>
      <c r="B143" s="403">
        <v>141311</v>
      </c>
      <c r="C143" s="403">
        <v>134390</v>
      </c>
      <c r="D143" s="403">
        <v>10024088</v>
      </c>
      <c r="E143" s="403" t="s">
        <v>4903</v>
      </c>
      <c r="F143" s="403" t="s">
        <v>134</v>
      </c>
      <c r="G143" s="403" t="s">
        <v>13</v>
      </c>
      <c r="H143" s="403" t="s">
        <v>231</v>
      </c>
      <c r="I143" s="403" t="s">
        <v>122</v>
      </c>
      <c r="J143" s="403" t="s">
        <v>122</v>
      </c>
      <c r="K143" s="403">
        <v>10037432</v>
      </c>
      <c r="L143" s="403" t="s">
        <v>588</v>
      </c>
      <c r="M143" s="403" t="s">
        <v>29</v>
      </c>
      <c r="N143" s="403" t="s">
        <v>109</v>
      </c>
      <c r="O143" s="403" t="s">
        <v>99</v>
      </c>
      <c r="P143" s="404">
        <v>43053</v>
      </c>
      <c r="Q143" s="404">
        <v>43055</v>
      </c>
      <c r="R143" s="404">
        <v>43084</v>
      </c>
      <c r="S143" s="403">
        <v>2</v>
      </c>
      <c r="T143" s="403">
        <v>2</v>
      </c>
      <c r="U143" s="403">
        <v>2</v>
      </c>
      <c r="V143" s="403">
        <v>2</v>
      </c>
      <c r="W143" s="403">
        <v>2</v>
      </c>
      <c r="X143" s="403" t="s">
        <v>99</v>
      </c>
      <c r="Y143" s="403" t="s">
        <v>99</v>
      </c>
      <c r="Z143" s="403" t="s">
        <v>99</v>
      </c>
      <c r="AA143" s="403" t="s">
        <v>99</v>
      </c>
      <c r="AB143" s="403">
        <v>2</v>
      </c>
      <c r="AC143" s="403" t="s">
        <v>99</v>
      </c>
      <c r="AD143" s="403" t="s">
        <v>100</v>
      </c>
      <c r="AE143" s="403" t="s">
        <v>210</v>
      </c>
      <c r="AF143" s="403" t="s">
        <v>210</v>
      </c>
      <c r="AG143" s="403" t="s">
        <v>210</v>
      </c>
      <c r="AH143" s="403" t="s">
        <v>103</v>
      </c>
    </row>
    <row r="144" spans="1:34" x14ac:dyDescent="0.2">
      <c r="A144" s="434" t="str">
        <f t="shared" si="2"/>
        <v>Ofsted Webpage</v>
      </c>
      <c r="B144" s="403">
        <v>131868</v>
      </c>
      <c r="C144" s="403">
        <v>114848</v>
      </c>
      <c r="D144" s="403">
        <v>10012822</v>
      </c>
      <c r="E144" s="403" t="s">
        <v>3937</v>
      </c>
      <c r="F144" s="403" t="s">
        <v>134</v>
      </c>
      <c r="G144" s="403" t="s">
        <v>13</v>
      </c>
      <c r="H144" s="403" t="s">
        <v>1246</v>
      </c>
      <c r="I144" s="403" t="s">
        <v>94</v>
      </c>
      <c r="J144" s="403" t="s">
        <v>95</v>
      </c>
      <c r="K144" s="403">
        <v>10030661</v>
      </c>
      <c r="L144" s="403" t="s">
        <v>427</v>
      </c>
      <c r="M144" s="403" t="s">
        <v>42</v>
      </c>
      <c r="N144" s="403" t="s">
        <v>97</v>
      </c>
      <c r="O144" s="403" t="s">
        <v>98</v>
      </c>
      <c r="P144" s="404">
        <v>43047</v>
      </c>
      <c r="Q144" s="404">
        <v>43048</v>
      </c>
      <c r="R144" s="404">
        <v>43083</v>
      </c>
      <c r="S144" s="403">
        <v>9</v>
      </c>
      <c r="T144" s="403" t="s">
        <v>99</v>
      </c>
      <c r="U144" s="403" t="s">
        <v>99</v>
      </c>
      <c r="V144" s="403" t="s">
        <v>99</v>
      </c>
      <c r="W144" s="403" t="s">
        <v>99</v>
      </c>
      <c r="X144" s="403" t="s">
        <v>99</v>
      </c>
      <c r="Y144" s="403" t="s">
        <v>99</v>
      </c>
      <c r="Z144" s="403" t="s">
        <v>99</v>
      </c>
      <c r="AA144" s="403" t="s">
        <v>99</v>
      </c>
      <c r="AB144" s="403" t="s">
        <v>99</v>
      </c>
      <c r="AC144" s="403" t="s">
        <v>99</v>
      </c>
      <c r="AD144" s="403" t="s">
        <v>100</v>
      </c>
      <c r="AE144" s="403" t="s">
        <v>3938</v>
      </c>
      <c r="AF144" s="404">
        <v>41292</v>
      </c>
      <c r="AG144" s="403">
        <v>2</v>
      </c>
      <c r="AH144" s="403" t="s">
        <v>103</v>
      </c>
    </row>
    <row r="145" spans="1:34" x14ac:dyDescent="0.2">
      <c r="A145" s="434" t="str">
        <f t="shared" si="2"/>
        <v>Ofsted Webpage</v>
      </c>
      <c r="B145" s="403">
        <v>130677</v>
      </c>
      <c r="C145" s="403">
        <v>108461</v>
      </c>
      <c r="D145" s="403">
        <v>10002297</v>
      </c>
      <c r="E145" s="403" t="s">
        <v>177</v>
      </c>
      <c r="F145" s="403" t="s">
        <v>113</v>
      </c>
      <c r="G145" s="403" t="s">
        <v>12</v>
      </c>
      <c r="H145" s="403" t="s">
        <v>178</v>
      </c>
      <c r="I145" s="403" t="s">
        <v>107</v>
      </c>
      <c r="J145" s="403" t="s">
        <v>107</v>
      </c>
      <c r="K145" s="403">
        <v>10038724</v>
      </c>
      <c r="L145" s="403" t="s">
        <v>179</v>
      </c>
      <c r="M145" s="403" t="s">
        <v>40</v>
      </c>
      <c r="N145" s="403" t="s">
        <v>180</v>
      </c>
      <c r="O145" s="403" t="s">
        <v>99</v>
      </c>
      <c r="P145" s="404">
        <v>43053</v>
      </c>
      <c r="Q145" s="404">
        <v>43053</v>
      </c>
      <c r="R145" s="404">
        <v>43083</v>
      </c>
      <c r="S145" s="403" t="s">
        <v>99</v>
      </c>
      <c r="T145" s="403" t="s">
        <v>99</v>
      </c>
      <c r="U145" s="403" t="s">
        <v>99</v>
      </c>
      <c r="V145" s="403" t="s">
        <v>99</v>
      </c>
      <c r="W145" s="403" t="s">
        <v>99</v>
      </c>
      <c r="X145" s="403" t="s">
        <v>99</v>
      </c>
      <c r="Y145" s="403" t="s">
        <v>99</v>
      </c>
      <c r="Z145" s="403" t="s">
        <v>99</v>
      </c>
      <c r="AA145" s="403" t="s">
        <v>99</v>
      </c>
      <c r="AB145" s="403" t="s">
        <v>99</v>
      </c>
      <c r="AC145" s="403" t="s">
        <v>99</v>
      </c>
      <c r="AD145" s="403" t="s">
        <v>99</v>
      </c>
      <c r="AE145" s="403">
        <v>10004740</v>
      </c>
      <c r="AF145" s="404">
        <v>42692</v>
      </c>
      <c r="AG145" s="403">
        <v>4</v>
      </c>
      <c r="AH145" s="403" t="s">
        <v>103</v>
      </c>
    </row>
    <row r="146" spans="1:34" x14ac:dyDescent="0.2">
      <c r="A146" s="434" t="str">
        <f t="shared" si="2"/>
        <v>Ofsted Webpage</v>
      </c>
      <c r="B146" s="403">
        <v>58229</v>
      </c>
      <c r="C146" s="403">
        <v>118047</v>
      </c>
      <c r="D146" s="403">
        <v>10019026</v>
      </c>
      <c r="E146" s="403" t="s">
        <v>1876</v>
      </c>
      <c r="F146" s="403" t="s">
        <v>92</v>
      </c>
      <c r="G146" s="403" t="s">
        <v>14</v>
      </c>
      <c r="H146" s="403" t="s">
        <v>475</v>
      </c>
      <c r="I146" s="403" t="s">
        <v>94</v>
      </c>
      <c r="J146" s="403" t="s">
        <v>95</v>
      </c>
      <c r="K146" s="403">
        <v>10040098</v>
      </c>
      <c r="L146" s="403" t="s">
        <v>167</v>
      </c>
      <c r="M146" s="403" t="s">
        <v>42</v>
      </c>
      <c r="N146" s="403" t="s">
        <v>97</v>
      </c>
      <c r="O146" s="403" t="s">
        <v>98</v>
      </c>
      <c r="P146" s="404">
        <v>43047</v>
      </c>
      <c r="Q146" s="404">
        <v>43048</v>
      </c>
      <c r="R146" s="404">
        <v>43083</v>
      </c>
      <c r="S146" s="403">
        <v>9</v>
      </c>
      <c r="T146" s="403" t="s">
        <v>99</v>
      </c>
      <c r="U146" s="403" t="s">
        <v>99</v>
      </c>
      <c r="V146" s="403" t="s">
        <v>99</v>
      </c>
      <c r="W146" s="403" t="s">
        <v>99</v>
      </c>
      <c r="X146" s="403" t="s">
        <v>99</v>
      </c>
      <c r="Y146" s="403" t="s">
        <v>99</v>
      </c>
      <c r="Z146" s="403" t="s">
        <v>99</v>
      </c>
      <c r="AA146" s="403" t="s">
        <v>99</v>
      </c>
      <c r="AB146" s="403" t="s">
        <v>99</v>
      </c>
      <c r="AC146" s="403" t="s">
        <v>99</v>
      </c>
      <c r="AD146" s="403" t="s">
        <v>100</v>
      </c>
      <c r="AE146" s="403" t="s">
        <v>1877</v>
      </c>
      <c r="AF146" s="404">
        <v>42027</v>
      </c>
      <c r="AG146" s="403">
        <v>2</v>
      </c>
      <c r="AH146" s="403" t="s">
        <v>103</v>
      </c>
    </row>
    <row r="147" spans="1:34" x14ac:dyDescent="0.2">
      <c r="A147" s="434" t="str">
        <f t="shared" si="2"/>
        <v>Ofsted Webpage</v>
      </c>
      <c r="B147" s="403">
        <v>53535</v>
      </c>
      <c r="C147" s="403">
        <v>109052</v>
      </c>
      <c r="D147" s="403">
        <v>10004645</v>
      </c>
      <c r="E147" s="403" t="s">
        <v>2498</v>
      </c>
      <c r="F147" s="403" t="s">
        <v>278</v>
      </c>
      <c r="G147" s="403" t="s">
        <v>15</v>
      </c>
      <c r="H147" s="403" t="s">
        <v>731</v>
      </c>
      <c r="I147" s="403" t="s">
        <v>161</v>
      </c>
      <c r="J147" s="403" t="s">
        <v>161</v>
      </c>
      <c r="K147" s="403">
        <v>10037356</v>
      </c>
      <c r="L147" s="403" t="s">
        <v>280</v>
      </c>
      <c r="M147" s="403" t="s">
        <v>29</v>
      </c>
      <c r="N147" s="403" t="s">
        <v>109</v>
      </c>
      <c r="O147" s="403" t="s">
        <v>99</v>
      </c>
      <c r="P147" s="404">
        <v>43039</v>
      </c>
      <c r="Q147" s="404">
        <v>43042</v>
      </c>
      <c r="R147" s="404">
        <v>43081</v>
      </c>
      <c r="S147" s="403">
        <v>4</v>
      </c>
      <c r="T147" s="403">
        <v>4</v>
      </c>
      <c r="U147" s="403">
        <v>4</v>
      </c>
      <c r="V147" s="403">
        <v>4</v>
      </c>
      <c r="W147" s="403">
        <v>4</v>
      </c>
      <c r="X147" s="403">
        <v>4</v>
      </c>
      <c r="Y147" s="403" t="s">
        <v>99</v>
      </c>
      <c r="Z147" s="403">
        <v>4</v>
      </c>
      <c r="AA147" s="403" t="s">
        <v>99</v>
      </c>
      <c r="AB147" s="403" t="s">
        <v>99</v>
      </c>
      <c r="AC147" s="403" t="s">
        <v>99</v>
      </c>
      <c r="AD147" s="403" t="s">
        <v>100</v>
      </c>
      <c r="AE147" s="403" t="s">
        <v>2499</v>
      </c>
      <c r="AF147" s="404">
        <v>41775</v>
      </c>
      <c r="AG147" s="403">
        <v>2</v>
      </c>
      <c r="AH147" s="403" t="s">
        <v>148</v>
      </c>
    </row>
    <row r="148" spans="1:34" x14ac:dyDescent="0.2">
      <c r="A148" s="434" t="str">
        <f t="shared" si="2"/>
        <v>Ofsted Webpage</v>
      </c>
      <c r="B148" s="403">
        <v>51766</v>
      </c>
      <c r="C148" s="403">
        <v>110116</v>
      </c>
      <c r="D148" s="403">
        <v>10002327</v>
      </c>
      <c r="E148" s="403" t="s">
        <v>345</v>
      </c>
      <c r="F148" s="403" t="s">
        <v>170</v>
      </c>
      <c r="G148" s="403" t="s">
        <v>15</v>
      </c>
      <c r="H148" s="403" t="s">
        <v>178</v>
      </c>
      <c r="I148" s="403" t="s">
        <v>107</v>
      </c>
      <c r="J148" s="403" t="s">
        <v>107</v>
      </c>
      <c r="K148" s="403">
        <v>10034391</v>
      </c>
      <c r="L148" s="403" t="s">
        <v>312</v>
      </c>
      <c r="M148" s="403" t="s">
        <v>40</v>
      </c>
      <c r="N148" s="403" t="s">
        <v>180</v>
      </c>
      <c r="O148" s="403" t="s">
        <v>99</v>
      </c>
      <c r="P148" s="404">
        <v>43039</v>
      </c>
      <c r="Q148" s="404">
        <v>43039</v>
      </c>
      <c r="R148" s="404">
        <v>43080</v>
      </c>
      <c r="S148" s="403" t="s">
        <v>99</v>
      </c>
      <c r="T148" s="403" t="s">
        <v>99</v>
      </c>
      <c r="U148" s="403" t="s">
        <v>99</v>
      </c>
      <c r="V148" s="403" t="s">
        <v>99</v>
      </c>
      <c r="W148" s="403" t="s">
        <v>99</v>
      </c>
      <c r="X148" s="403" t="s">
        <v>99</v>
      </c>
      <c r="Y148" s="403" t="s">
        <v>99</v>
      </c>
      <c r="Z148" s="403" t="s">
        <v>99</v>
      </c>
      <c r="AA148" s="403" t="s">
        <v>99</v>
      </c>
      <c r="AB148" s="403" t="s">
        <v>99</v>
      </c>
      <c r="AC148" s="403" t="s">
        <v>99</v>
      </c>
      <c r="AD148" s="403" t="s">
        <v>99</v>
      </c>
      <c r="AE148" s="403">
        <v>10020145</v>
      </c>
      <c r="AF148" s="404">
        <v>42713</v>
      </c>
      <c r="AG148" s="403">
        <v>4</v>
      </c>
      <c r="AH148" s="403" t="s">
        <v>103</v>
      </c>
    </row>
    <row r="149" spans="1:34" x14ac:dyDescent="0.2">
      <c r="A149" s="434" t="str">
        <f t="shared" si="2"/>
        <v>Ofsted Webpage</v>
      </c>
      <c r="B149" s="403">
        <v>133435</v>
      </c>
      <c r="C149" s="403">
        <v>111809</v>
      </c>
      <c r="D149" s="403">
        <v>10006432</v>
      </c>
      <c r="E149" s="403" t="s">
        <v>1532</v>
      </c>
      <c r="F149" s="403" t="s">
        <v>113</v>
      </c>
      <c r="G149" s="403" t="s">
        <v>12</v>
      </c>
      <c r="H149" s="403" t="s">
        <v>1410</v>
      </c>
      <c r="I149" s="403" t="s">
        <v>190</v>
      </c>
      <c r="J149" s="403" t="s">
        <v>190</v>
      </c>
      <c r="K149" s="403">
        <v>10037409</v>
      </c>
      <c r="L149" s="403" t="s">
        <v>155</v>
      </c>
      <c r="M149" s="403" t="s">
        <v>29</v>
      </c>
      <c r="N149" s="403" t="s">
        <v>109</v>
      </c>
      <c r="O149" s="403" t="s">
        <v>99</v>
      </c>
      <c r="P149" s="404">
        <v>43039</v>
      </c>
      <c r="Q149" s="404">
        <v>43042</v>
      </c>
      <c r="R149" s="404">
        <v>43077</v>
      </c>
      <c r="S149" s="403">
        <v>3</v>
      </c>
      <c r="T149" s="403">
        <v>3</v>
      </c>
      <c r="U149" s="403">
        <v>3</v>
      </c>
      <c r="V149" s="403">
        <v>2</v>
      </c>
      <c r="W149" s="403">
        <v>3</v>
      </c>
      <c r="X149" s="403">
        <v>3</v>
      </c>
      <c r="Y149" s="403">
        <v>2</v>
      </c>
      <c r="Z149" s="403">
        <v>2</v>
      </c>
      <c r="AA149" s="403" t="s">
        <v>99</v>
      </c>
      <c r="AB149" s="403">
        <v>2</v>
      </c>
      <c r="AC149" s="403" t="s">
        <v>99</v>
      </c>
      <c r="AD149" s="403" t="s">
        <v>100</v>
      </c>
      <c r="AE149" s="403">
        <v>10004809</v>
      </c>
      <c r="AF149" s="404">
        <v>42314</v>
      </c>
      <c r="AG149" s="403">
        <v>3</v>
      </c>
      <c r="AH149" s="403" t="s">
        <v>111</v>
      </c>
    </row>
    <row r="150" spans="1:34" x14ac:dyDescent="0.2">
      <c r="A150" s="434" t="str">
        <f t="shared" si="2"/>
        <v>Ofsted Webpage</v>
      </c>
      <c r="B150" s="403">
        <v>1237128</v>
      </c>
      <c r="C150" s="403">
        <v>121402</v>
      </c>
      <c r="D150" s="403">
        <v>10028094</v>
      </c>
      <c r="E150" s="403" t="s">
        <v>4761</v>
      </c>
      <c r="F150" s="403" t="s">
        <v>92</v>
      </c>
      <c r="G150" s="403" t="s">
        <v>14</v>
      </c>
      <c r="H150" s="403" t="s">
        <v>1246</v>
      </c>
      <c r="I150" s="403" t="s">
        <v>94</v>
      </c>
      <c r="J150" s="403" t="s">
        <v>95</v>
      </c>
      <c r="K150" s="403">
        <v>10037428</v>
      </c>
      <c r="L150" s="403" t="s">
        <v>130</v>
      </c>
      <c r="M150" s="403" t="s">
        <v>29</v>
      </c>
      <c r="N150" s="403" t="s">
        <v>109</v>
      </c>
      <c r="O150" s="403" t="s">
        <v>99</v>
      </c>
      <c r="P150" s="404">
        <v>43040</v>
      </c>
      <c r="Q150" s="404">
        <v>43042</v>
      </c>
      <c r="R150" s="404">
        <v>43077</v>
      </c>
      <c r="S150" s="403">
        <v>3</v>
      </c>
      <c r="T150" s="403">
        <v>3</v>
      </c>
      <c r="U150" s="403">
        <v>3</v>
      </c>
      <c r="V150" s="403">
        <v>3</v>
      </c>
      <c r="W150" s="403">
        <v>3</v>
      </c>
      <c r="X150" s="403" t="s">
        <v>99</v>
      </c>
      <c r="Y150" s="403">
        <v>3</v>
      </c>
      <c r="Z150" s="403" t="s">
        <v>99</v>
      </c>
      <c r="AA150" s="403" t="s">
        <v>99</v>
      </c>
      <c r="AB150" s="403" t="s">
        <v>99</v>
      </c>
      <c r="AC150" s="403" t="s">
        <v>99</v>
      </c>
      <c r="AD150" s="403" t="s">
        <v>100</v>
      </c>
      <c r="AE150" s="403" t="s">
        <v>210</v>
      </c>
      <c r="AF150" s="404" t="s">
        <v>210</v>
      </c>
      <c r="AG150" s="403" t="s">
        <v>210</v>
      </c>
      <c r="AH150" s="403" t="s">
        <v>103</v>
      </c>
    </row>
    <row r="151" spans="1:34" x14ac:dyDescent="0.2">
      <c r="A151" s="434" t="str">
        <f t="shared" si="2"/>
        <v>Ofsted Webpage</v>
      </c>
      <c r="B151" s="403">
        <v>130648</v>
      </c>
      <c r="C151" s="403">
        <v>108487</v>
      </c>
      <c r="D151" s="403">
        <v>10005977</v>
      </c>
      <c r="E151" s="403" t="s">
        <v>4567</v>
      </c>
      <c r="F151" s="403" t="s">
        <v>113</v>
      </c>
      <c r="G151" s="403" t="s">
        <v>12</v>
      </c>
      <c r="H151" s="403" t="s">
        <v>4568</v>
      </c>
      <c r="I151" s="403" t="s">
        <v>166</v>
      </c>
      <c r="J151" s="403" t="s">
        <v>166</v>
      </c>
      <c r="K151" s="403">
        <v>10037375</v>
      </c>
      <c r="L151" s="403" t="s">
        <v>115</v>
      </c>
      <c r="M151" s="403" t="s">
        <v>29</v>
      </c>
      <c r="N151" s="403" t="s">
        <v>109</v>
      </c>
      <c r="O151" s="403" t="s">
        <v>99</v>
      </c>
      <c r="P151" s="404">
        <v>43039</v>
      </c>
      <c r="Q151" s="404">
        <v>43042</v>
      </c>
      <c r="R151" s="404">
        <v>43076</v>
      </c>
      <c r="S151" s="403">
        <v>2</v>
      </c>
      <c r="T151" s="403">
        <v>2</v>
      </c>
      <c r="U151" s="403">
        <v>2</v>
      </c>
      <c r="V151" s="403">
        <v>2</v>
      </c>
      <c r="W151" s="403">
        <v>2</v>
      </c>
      <c r="X151" s="403">
        <v>2</v>
      </c>
      <c r="Y151" s="403" t="s">
        <v>99</v>
      </c>
      <c r="Z151" s="403">
        <v>2</v>
      </c>
      <c r="AA151" s="403" t="s">
        <v>99</v>
      </c>
      <c r="AB151" s="403">
        <v>2</v>
      </c>
      <c r="AC151" s="403">
        <v>3</v>
      </c>
      <c r="AD151" s="403" t="s">
        <v>100</v>
      </c>
      <c r="AE151" s="403" t="s">
        <v>4569</v>
      </c>
      <c r="AF151" s="404">
        <v>39759</v>
      </c>
      <c r="AG151" s="403">
        <v>1</v>
      </c>
      <c r="AH151" s="403" t="s">
        <v>148</v>
      </c>
    </row>
    <row r="152" spans="1:34" x14ac:dyDescent="0.2">
      <c r="A152" s="434" t="str">
        <f t="shared" si="2"/>
        <v>Ofsted Webpage</v>
      </c>
      <c r="B152" s="403">
        <v>58611</v>
      </c>
      <c r="C152" s="403">
        <v>118798</v>
      </c>
      <c r="D152" s="403">
        <v>10021684</v>
      </c>
      <c r="E152" s="403" t="s">
        <v>1911</v>
      </c>
      <c r="F152" s="403" t="s">
        <v>278</v>
      </c>
      <c r="G152" s="403" t="s">
        <v>15</v>
      </c>
      <c r="H152" s="403" t="s">
        <v>553</v>
      </c>
      <c r="I152" s="403" t="s">
        <v>122</v>
      </c>
      <c r="J152" s="403" t="s">
        <v>122</v>
      </c>
      <c r="K152" s="403">
        <v>10039583</v>
      </c>
      <c r="L152" s="403" t="s">
        <v>476</v>
      </c>
      <c r="M152" s="403" t="s">
        <v>42</v>
      </c>
      <c r="N152" s="403" t="s">
        <v>97</v>
      </c>
      <c r="O152" s="403" t="s">
        <v>98</v>
      </c>
      <c r="P152" s="404">
        <v>43039</v>
      </c>
      <c r="Q152" s="404">
        <v>43040</v>
      </c>
      <c r="R152" s="404">
        <v>43075</v>
      </c>
      <c r="S152" s="403">
        <v>9</v>
      </c>
      <c r="T152" s="403" t="s">
        <v>99</v>
      </c>
      <c r="U152" s="403" t="s">
        <v>99</v>
      </c>
      <c r="V152" s="403" t="s">
        <v>99</v>
      </c>
      <c r="W152" s="403" t="s">
        <v>99</v>
      </c>
      <c r="X152" s="403" t="s">
        <v>99</v>
      </c>
      <c r="Y152" s="403" t="s">
        <v>99</v>
      </c>
      <c r="Z152" s="403" t="s">
        <v>99</v>
      </c>
      <c r="AA152" s="403" t="s">
        <v>99</v>
      </c>
      <c r="AB152" s="403" t="s">
        <v>99</v>
      </c>
      <c r="AC152" s="403" t="s">
        <v>99</v>
      </c>
      <c r="AD152" s="403" t="s">
        <v>100</v>
      </c>
      <c r="AE152" s="403" t="s">
        <v>1912</v>
      </c>
      <c r="AF152" s="404">
        <v>41971</v>
      </c>
      <c r="AG152" s="403">
        <v>2</v>
      </c>
      <c r="AH152" s="403" t="s">
        <v>103</v>
      </c>
    </row>
    <row r="153" spans="1:34" x14ac:dyDescent="0.2">
      <c r="A153" s="434" t="str">
        <f t="shared" si="2"/>
        <v>Ofsted Webpage</v>
      </c>
      <c r="B153" s="403">
        <v>58729</v>
      </c>
      <c r="C153" s="403">
        <v>118584</v>
      </c>
      <c r="D153" s="403">
        <v>10022507</v>
      </c>
      <c r="E153" s="403" t="s">
        <v>2714</v>
      </c>
      <c r="F153" s="403" t="s">
        <v>92</v>
      </c>
      <c r="G153" s="403" t="s">
        <v>14</v>
      </c>
      <c r="H153" s="403" t="s">
        <v>553</v>
      </c>
      <c r="I153" s="403" t="s">
        <v>122</v>
      </c>
      <c r="J153" s="403" t="s">
        <v>122</v>
      </c>
      <c r="K153" s="403">
        <v>10039581</v>
      </c>
      <c r="L153" s="403" t="s">
        <v>130</v>
      </c>
      <c r="M153" s="403" t="s">
        <v>29</v>
      </c>
      <c r="N153" s="403" t="s">
        <v>124</v>
      </c>
      <c r="O153" s="403" t="s">
        <v>100</v>
      </c>
      <c r="P153" s="404">
        <v>43025</v>
      </c>
      <c r="Q153" s="404">
        <v>43041</v>
      </c>
      <c r="R153" s="404">
        <v>43075</v>
      </c>
      <c r="S153" s="403">
        <v>3</v>
      </c>
      <c r="T153" s="403">
        <v>3</v>
      </c>
      <c r="U153" s="403">
        <v>3</v>
      </c>
      <c r="V153" s="403">
        <v>3</v>
      </c>
      <c r="W153" s="403">
        <v>3</v>
      </c>
      <c r="X153" s="403" t="s">
        <v>99</v>
      </c>
      <c r="Y153" s="403">
        <v>3</v>
      </c>
      <c r="Z153" s="403">
        <v>4</v>
      </c>
      <c r="AA153" s="403" t="s">
        <v>99</v>
      </c>
      <c r="AB153" s="403" t="s">
        <v>99</v>
      </c>
      <c r="AC153" s="403" t="s">
        <v>99</v>
      </c>
      <c r="AD153" s="403" t="s">
        <v>100</v>
      </c>
      <c r="AE153" s="403" t="s">
        <v>2715</v>
      </c>
      <c r="AF153" s="404">
        <v>41670</v>
      </c>
      <c r="AG153" s="403">
        <v>2</v>
      </c>
      <c r="AH153" s="403" t="s">
        <v>148</v>
      </c>
    </row>
    <row r="154" spans="1:34" x14ac:dyDescent="0.2">
      <c r="A154" s="434" t="str">
        <f t="shared" si="2"/>
        <v>Ofsted Webpage</v>
      </c>
      <c r="B154" s="403">
        <v>133808</v>
      </c>
      <c r="C154" s="403">
        <v>108253</v>
      </c>
      <c r="D154" s="403">
        <v>10001726</v>
      </c>
      <c r="E154" s="403" t="s">
        <v>3117</v>
      </c>
      <c r="F154" s="403" t="s">
        <v>120</v>
      </c>
      <c r="G154" s="403" t="s">
        <v>18</v>
      </c>
      <c r="H154" s="403" t="s">
        <v>291</v>
      </c>
      <c r="I154" s="403" t="s">
        <v>172</v>
      </c>
      <c r="J154" s="403" t="s">
        <v>172</v>
      </c>
      <c r="K154" s="403">
        <v>10041328</v>
      </c>
      <c r="L154" s="403" t="s">
        <v>618</v>
      </c>
      <c r="M154" s="403" t="s">
        <v>29</v>
      </c>
      <c r="N154" s="403" t="s">
        <v>109</v>
      </c>
      <c r="O154" s="403" t="s">
        <v>99</v>
      </c>
      <c r="P154" s="404">
        <v>43046</v>
      </c>
      <c r="Q154" s="404">
        <v>43049</v>
      </c>
      <c r="R154" s="404">
        <v>43074</v>
      </c>
      <c r="S154" s="403">
        <v>3</v>
      </c>
      <c r="T154" s="403">
        <v>3</v>
      </c>
      <c r="U154" s="403">
        <v>3</v>
      </c>
      <c r="V154" s="403">
        <v>3</v>
      </c>
      <c r="W154" s="403">
        <v>3</v>
      </c>
      <c r="X154" s="403">
        <v>2</v>
      </c>
      <c r="Y154" s="403">
        <v>3</v>
      </c>
      <c r="Z154" s="403" t="s">
        <v>99</v>
      </c>
      <c r="AA154" s="403" t="s">
        <v>99</v>
      </c>
      <c r="AB154" s="403" t="s">
        <v>99</v>
      </c>
      <c r="AC154" s="403" t="s">
        <v>99</v>
      </c>
      <c r="AD154" s="403" t="s">
        <v>100</v>
      </c>
      <c r="AE154" s="403" t="s">
        <v>3118</v>
      </c>
      <c r="AF154" s="404">
        <v>41726</v>
      </c>
      <c r="AG154" s="403">
        <v>2</v>
      </c>
      <c r="AH154" s="403" t="s">
        <v>148</v>
      </c>
    </row>
    <row r="155" spans="1:34" x14ac:dyDescent="0.2">
      <c r="A155" s="434" t="str">
        <f t="shared" si="2"/>
        <v>Ofsted Webpage</v>
      </c>
      <c r="B155" s="403">
        <v>130479</v>
      </c>
      <c r="C155" s="403">
        <v>105110</v>
      </c>
      <c r="D155" s="403">
        <v>10005669</v>
      </c>
      <c r="E155" s="403" t="s">
        <v>2853</v>
      </c>
      <c r="F155" s="403" t="s">
        <v>113</v>
      </c>
      <c r="G155" s="403" t="s">
        <v>12</v>
      </c>
      <c r="H155" s="403" t="s">
        <v>582</v>
      </c>
      <c r="I155" s="403" t="s">
        <v>172</v>
      </c>
      <c r="J155" s="403" t="s">
        <v>172</v>
      </c>
      <c r="K155" s="403">
        <v>10037365</v>
      </c>
      <c r="L155" s="403" t="s">
        <v>436</v>
      </c>
      <c r="M155" s="403" t="s">
        <v>42</v>
      </c>
      <c r="N155" s="403" t="s">
        <v>97</v>
      </c>
      <c r="O155" s="403" t="s">
        <v>98</v>
      </c>
      <c r="P155" s="404">
        <v>43054</v>
      </c>
      <c r="Q155" s="404">
        <v>43055</v>
      </c>
      <c r="R155" s="404">
        <v>43073</v>
      </c>
      <c r="S155" s="403">
        <v>9</v>
      </c>
      <c r="T155" s="403" t="s">
        <v>99</v>
      </c>
      <c r="U155" s="403" t="s">
        <v>99</v>
      </c>
      <c r="V155" s="403" t="s">
        <v>99</v>
      </c>
      <c r="W155" s="403" t="s">
        <v>99</v>
      </c>
      <c r="X155" s="403" t="s">
        <v>99</v>
      </c>
      <c r="Y155" s="403" t="s">
        <v>99</v>
      </c>
      <c r="Z155" s="403" t="s">
        <v>99</v>
      </c>
      <c r="AA155" s="403" t="s">
        <v>99</v>
      </c>
      <c r="AB155" s="403" t="s">
        <v>99</v>
      </c>
      <c r="AC155" s="403" t="s">
        <v>99</v>
      </c>
      <c r="AD155" s="403" t="s">
        <v>100</v>
      </c>
      <c r="AE155" s="403" t="s">
        <v>2854</v>
      </c>
      <c r="AF155" s="404">
        <v>41775</v>
      </c>
      <c r="AG155" s="403">
        <v>2</v>
      </c>
      <c r="AH155" s="403" t="s">
        <v>103</v>
      </c>
    </row>
    <row r="156" spans="1:34" x14ac:dyDescent="0.2">
      <c r="A156" s="434" t="str">
        <f t="shared" si="2"/>
        <v>Ofsted Webpage</v>
      </c>
      <c r="B156" s="403">
        <v>130851</v>
      </c>
      <c r="C156" s="403">
        <v>107178</v>
      </c>
      <c r="D156" s="403">
        <v>10004579</v>
      </c>
      <c r="E156" s="403" t="s">
        <v>2195</v>
      </c>
      <c r="F156" s="403" t="s">
        <v>113</v>
      </c>
      <c r="G156" s="403" t="s">
        <v>12</v>
      </c>
      <c r="H156" s="403" t="s">
        <v>460</v>
      </c>
      <c r="I156" s="403" t="s">
        <v>166</v>
      </c>
      <c r="J156" s="403" t="s">
        <v>166</v>
      </c>
      <c r="K156" s="403">
        <v>10037379</v>
      </c>
      <c r="L156" s="403" t="s">
        <v>436</v>
      </c>
      <c r="M156" s="403" t="s">
        <v>42</v>
      </c>
      <c r="N156" s="403" t="s">
        <v>97</v>
      </c>
      <c r="O156" s="403" t="s">
        <v>98</v>
      </c>
      <c r="P156" s="404">
        <v>43041</v>
      </c>
      <c r="Q156" s="404">
        <v>43042</v>
      </c>
      <c r="R156" s="404">
        <v>43073</v>
      </c>
      <c r="S156" s="403">
        <v>9</v>
      </c>
      <c r="T156" s="403" t="s">
        <v>99</v>
      </c>
      <c r="U156" s="403" t="s">
        <v>99</v>
      </c>
      <c r="V156" s="403" t="s">
        <v>99</v>
      </c>
      <c r="W156" s="403" t="s">
        <v>99</v>
      </c>
      <c r="X156" s="403" t="s">
        <v>99</v>
      </c>
      <c r="Y156" s="403" t="s">
        <v>99</v>
      </c>
      <c r="Z156" s="403" t="s">
        <v>99</v>
      </c>
      <c r="AA156" s="403" t="s">
        <v>99</v>
      </c>
      <c r="AB156" s="403" t="s">
        <v>99</v>
      </c>
      <c r="AC156" s="403" t="s">
        <v>99</v>
      </c>
      <c r="AD156" s="403" t="s">
        <v>100</v>
      </c>
      <c r="AE156" s="403" t="s">
        <v>2196</v>
      </c>
      <c r="AF156" s="404">
        <v>41978</v>
      </c>
      <c r="AG156" s="403">
        <v>2</v>
      </c>
      <c r="AH156" s="403" t="s">
        <v>103</v>
      </c>
    </row>
    <row r="157" spans="1:34" x14ac:dyDescent="0.2">
      <c r="A157" s="434" t="str">
        <f t="shared" si="2"/>
        <v>Ofsted Webpage</v>
      </c>
      <c r="B157" s="403">
        <v>50257</v>
      </c>
      <c r="C157" s="403">
        <v>108801</v>
      </c>
      <c r="D157" s="403">
        <v>10000020</v>
      </c>
      <c r="E157" s="403" t="s">
        <v>2303</v>
      </c>
      <c r="F157" s="403" t="s">
        <v>92</v>
      </c>
      <c r="G157" s="403" t="s">
        <v>14</v>
      </c>
      <c r="H157" s="403" t="s">
        <v>517</v>
      </c>
      <c r="I157" s="403" t="s">
        <v>122</v>
      </c>
      <c r="J157" s="403" t="s">
        <v>122</v>
      </c>
      <c r="K157" s="403">
        <v>10022541</v>
      </c>
      <c r="L157" s="403" t="s">
        <v>96</v>
      </c>
      <c r="M157" s="403" t="s">
        <v>42</v>
      </c>
      <c r="N157" s="403" t="s">
        <v>97</v>
      </c>
      <c r="O157" s="403" t="s">
        <v>98</v>
      </c>
      <c r="P157" s="404">
        <v>43041</v>
      </c>
      <c r="Q157" s="404">
        <v>43042</v>
      </c>
      <c r="R157" s="404">
        <v>43070</v>
      </c>
      <c r="S157" s="403">
        <v>9</v>
      </c>
      <c r="T157" s="403" t="s">
        <v>99</v>
      </c>
      <c r="U157" s="403" t="s">
        <v>99</v>
      </c>
      <c r="V157" s="403" t="s">
        <v>99</v>
      </c>
      <c r="W157" s="403" t="s">
        <v>99</v>
      </c>
      <c r="X157" s="403" t="s">
        <v>99</v>
      </c>
      <c r="Y157" s="403" t="s">
        <v>99</v>
      </c>
      <c r="Z157" s="403" t="s">
        <v>99</v>
      </c>
      <c r="AA157" s="403" t="s">
        <v>99</v>
      </c>
      <c r="AB157" s="403" t="s">
        <v>99</v>
      </c>
      <c r="AC157" s="403" t="s">
        <v>99</v>
      </c>
      <c r="AD157" s="403" t="s">
        <v>100</v>
      </c>
      <c r="AE157" s="403" t="s">
        <v>2304</v>
      </c>
      <c r="AF157" s="404">
        <v>41859</v>
      </c>
      <c r="AG157" s="403">
        <v>2</v>
      </c>
      <c r="AH157" s="403" t="s">
        <v>103</v>
      </c>
    </row>
    <row r="158" spans="1:34" x14ac:dyDescent="0.2">
      <c r="A158" s="434" t="str">
        <f t="shared" si="2"/>
        <v>Ofsted Webpage</v>
      </c>
      <c r="B158" s="403">
        <v>52888</v>
      </c>
      <c r="C158" s="403">
        <v>114988</v>
      </c>
      <c r="D158" s="403">
        <v>10013665</v>
      </c>
      <c r="E158" s="403" t="s">
        <v>4287</v>
      </c>
      <c r="F158" s="403" t="s">
        <v>92</v>
      </c>
      <c r="G158" s="403" t="s">
        <v>14</v>
      </c>
      <c r="H158" s="403" t="s">
        <v>829</v>
      </c>
      <c r="I158" s="403" t="s">
        <v>94</v>
      </c>
      <c r="J158" s="403" t="s">
        <v>95</v>
      </c>
      <c r="K158" s="403">
        <v>10030732</v>
      </c>
      <c r="L158" s="403" t="s">
        <v>130</v>
      </c>
      <c r="M158" s="403" t="s">
        <v>29</v>
      </c>
      <c r="N158" s="403" t="s">
        <v>109</v>
      </c>
      <c r="O158" s="403" t="s">
        <v>99</v>
      </c>
      <c r="P158" s="404">
        <v>43032</v>
      </c>
      <c r="Q158" s="404">
        <v>43035</v>
      </c>
      <c r="R158" s="404">
        <v>43070</v>
      </c>
      <c r="S158" s="403">
        <v>4</v>
      </c>
      <c r="T158" s="403">
        <v>4</v>
      </c>
      <c r="U158" s="403">
        <v>4</v>
      </c>
      <c r="V158" s="403">
        <v>4</v>
      </c>
      <c r="W158" s="403">
        <v>4</v>
      </c>
      <c r="X158" s="403" t="s">
        <v>99</v>
      </c>
      <c r="Y158" s="403">
        <v>4</v>
      </c>
      <c r="Z158" s="403" t="s">
        <v>99</v>
      </c>
      <c r="AA158" s="403" t="s">
        <v>99</v>
      </c>
      <c r="AB158" s="403" t="s">
        <v>99</v>
      </c>
      <c r="AC158" s="403" t="s">
        <v>99</v>
      </c>
      <c r="AD158" s="403" t="s">
        <v>98</v>
      </c>
      <c r="AE158" s="403" t="s">
        <v>4288</v>
      </c>
      <c r="AF158" s="404">
        <v>38772</v>
      </c>
      <c r="AG158" s="403">
        <v>2</v>
      </c>
      <c r="AH158" s="403" t="s">
        <v>148</v>
      </c>
    </row>
    <row r="159" spans="1:34" x14ac:dyDescent="0.2">
      <c r="A159" s="434" t="str">
        <f t="shared" si="2"/>
        <v>Ofsted Webpage</v>
      </c>
      <c r="B159" s="403">
        <v>54519</v>
      </c>
      <c r="C159" s="403">
        <v>110149</v>
      </c>
      <c r="D159" s="403">
        <v>10006029</v>
      </c>
      <c r="E159" s="403" t="s">
        <v>1798</v>
      </c>
      <c r="F159" s="403" t="s">
        <v>170</v>
      </c>
      <c r="G159" s="403" t="s">
        <v>15</v>
      </c>
      <c r="H159" s="403" t="s">
        <v>523</v>
      </c>
      <c r="I159" s="403" t="s">
        <v>107</v>
      </c>
      <c r="J159" s="403" t="s">
        <v>107</v>
      </c>
      <c r="K159" s="403">
        <v>10037435</v>
      </c>
      <c r="L159" s="403" t="s">
        <v>173</v>
      </c>
      <c r="M159" s="403" t="s">
        <v>42</v>
      </c>
      <c r="N159" s="403" t="s">
        <v>97</v>
      </c>
      <c r="O159" s="403" t="s">
        <v>98</v>
      </c>
      <c r="P159" s="404">
        <v>43039</v>
      </c>
      <c r="Q159" s="404">
        <v>43040</v>
      </c>
      <c r="R159" s="404">
        <v>43069</v>
      </c>
      <c r="S159" s="403">
        <v>9</v>
      </c>
      <c r="T159" s="403" t="s">
        <v>99</v>
      </c>
      <c r="U159" s="403" t="s">
        <v>99</v>
      </c>
      <c r="V159" s="403" t="s">
        <v>99</v>
      </c>
      <c r="W159" s="403" t="s">
        <v>99</v>
      </c>
      <c r="X159" s="403" t="s">
        <v>99</v>
      </c>
      <c r="Y159" s="403" t="s">
        <v>99</v>
      </c>
      <c r="Z159" s="403" t="s">
        <v>99</v>
      </c>
      <c r="AA159" s="403" t="s">
        <v>99</v>
      </c>
      <c r="AB159" s="403" t="s">
        <v>99</v>
      </c>
      <c r="AC159" s="403" t="s">
        <v>99</v>
      </c>
      <c r="AD159" s="403" t="s">
        <v>100</v>
      </c>
      <c r="AE159" s="403" t="s">
        <v>1799</v>
      </c>
      <c r="AF159" s="404">
        <v>41922</v>
      </c>
      <c r="AG159" s="403">
        <v>2</v>
      </c>
      <c r="AH159" s="403" t="s">
        <v>103</v>
      </c>
    </row>
    <row r="160" spans="1:34" x14ac:dyDescent="0.2">
      <c r="A160" s="434" t="str">
        <f t="shared" si="2"/>
        <v>Ofsted Webpage</v>
      </c>
      <c r="B160" s="403">
        <v>59233</v>
      </c>
      <c r="C160" s="403">
        <v>131502</v>
      </c>
      <c r="D160" s="403">
        <v>10044778</v>
      </c>
      <c r="E160" s="403" t="s">
        <v>4476</v>
      </c>
      <c r="F160" s="403" t="s">
        <v>183</v>
      </c>
      <c r="G160" s="403" t="s">
        <v>14</v>
      </c>
      <c r="H160" s="403" t="s">
        <v>121</v>
      </c>
      <c r="I160" s="403" t="s">
        <v>122</v>
      </c>
      <c r="J160" s="403" t="s">
        <v>122</v>
      </c>
      <c r="K160" s="403">
        <v>10041031</v>
      </c>
      <c r="L160" s="403" t="s">
        <v>145</v>
      </c>
      <c r="M160" s="403" t="s">
        <v>29</v>
      </c>
      <c r="N160" s="403" t="s">
        <v>109</v>
      </c>
      <c r="O160" s="403" t="s">
        <v>99</v>
      </c>
      <c r="P160" s="404">
        <v>43039</v>
      </c>
      <c r="Q160" s="404">
        <v>43042</v>
      </c>
      <c r="R160" s="404">
        <v>43069</v>
      </c>
      <c r="S160" s="403">
        <v>3</v>
      </c>
      <c r="T160" s="403">
        <v>3</v>
      </c>
      <c r="U160" s="403">
        <v>3</v>
      </c>
      <c r="V160" s="403">
        <v>3</v>
      </c>
      <c r="W160" s="403">
        <v>3</v>
      </c>
      <c r="X160" s="403" t="s">
        <v>99</v>
      </c>
      <c r="Y160" s="403" t="s">
        <v>99</v>
      </c>
      <c r="Z160" s="403">
        <v>3</v>
      </c>
      <c r="AA160" s="403" t="s">
        <v>99</v>
      </c>
      <c r="AB160" s="403" t="s">
        <v>99</v>
      </c>
      <c r="AC160" s="403" t="s">
        <v>99</v>
      </c>
      <c r="AD160" s="403" t="s">
        <v>100</v>
      </c>
      <c r="AE160" s="403" t="s">
        <v>210</v>
      </c>
      <c r="AF160" s="404" t="s">
        <v>210</v>
      </c>
      <c r="AG160" s="403" t="s">
        <v>210</v>
      </c>
      <c r="AH160" s="403" t="s">
        <v>103</v>
      </c>
    </row>
    <row r="161" spans="1:34" x14ac:dyDescent="0.2">
      <c r="A161" s="434" t="str">
        <f t="shared" si="2"/>
        <v>Ofsted Webpage</v>
      </c>
      <c r="B161" s="403">
        <v>53615</v>
      </c>
      <c r="C161" s="403">
        <v>105892</v>
      </c>
      <c r="D161" s="403">
        <v>10004723</v>
      </c>
      <c r="E161" s="403" t="s">
        <v>1739</v>
      </c>
      <c r="F161" s="403" t="s">
        <v>278</v>
      </c>
      <c r="G161" s="403" t="s">
        <v>15</v>
      </c>
      <c r="H161" s="403" t="s">
        <v>790</v>
      </c>
      <c r="I161" s="403" t="s">
        <v>140</v>
      </c>
      <c r="J161" s="403" t="s">
        <v>140</v>
      </c>
      <c r="K161" s="403">
        <v>10037338</v>
      </c>
      <c r="L161" s="403" t="s">
        <v>476</v>
      </c>
      <c r="M161" s="403" t="s">
        <v>42</v>
      </c>
      <c r="N161" s="403" t="s">
        <v>97</v>
      </c>
      <c r="O161" s="403" t="s">
        <v>98</v>
      </c>
      <c r="P161" s="404">
        <v>43040</v>
      </c>
      <c r="Q161" s="404">
        <v>43041</v>
      </c>
      <c r="R161" s="404">
        <v>43069</v>
      </c>
      <c r="S161" s="403">
        <v>9</v>
      </c>
      <c r="T161" s="403" t="s">
        <v>99</v>
      </c>
      <c r="U161" s="403" t="s">
        <v>99</v>
      </c>
      <c r="V161" s="403" t="s">
        <v>99</v>
      </c>
      <c r="W161" s="403" t="s">
        <v>99</v>
      </c>
      <c r="X161" s="403" t="s">
        <v>99</v>
      </c>
      <c r="Y161" s="403" t="s">
        <v>99</v>
      </c>
      <c r="Z161" s="403" t="s">
        <v>99</v>
      </c>
      <c r="AA161" s="403" t="s">
        <v>99</v>
      </c>
      <c r="AB161" s="403" t="s">
        <v>99</v>
      </c>
      <c r="AC161" s="403" t="s">
        <v>99</v>
      </c>
      <c r="AD161" s="403" t="s">
        <v>100</v>
      </c>
      <c r="AE161" s="403" t="s">
        <v>1740</v>
      </c>
      <c r="AF161" s="404">
        <v>42118</v>
      </c>
      <c r="AG161" s="403">
        <v>2</v>
      </c>
      <c r="AH161" s="403" t="s">
        <v>103</v>
      </c>
    </row>
    <row r="162" spans="1:34" x14ac:dyDescent="0.2">
      <c r="A162" s="434" t="str">
        <f t="shared" si="2"/>
        <v>Ofsted Webpage</v>
      </c>
      <c r="B162" s="403">
        <v>130820</v>
      </c>
      <c r="C162" s="403">
        <v>107059</v>
      </c>
      <c r="D162" s="403">
        <v>10006398</v>
      </c>
      <c r="E162" s="403" t="s">
        <v>1478</v>
      </c>
      <c r="F162" s="403" t="s">
        <v>113</v>
      </c>
      <c r="G162" s="403" t="s">
        <v>12</v>
      </c>
      <c r="H162" s="403" t="s">
        <v>854</v>
      </c>
      <c r="I162" s="403" t="s">
        <v>107</v>
      </c>
      <c r="J162" s="403" t="s">
        <v>107</v>
      </c>
      <c r="K162" s="403">
        <v>10037407</v>
      </c>
      <c r="L162" s="403" t="s">
        <v>155</v>
      </c>
      <c r="M162" s="403" t="s">
        <v>29</v>
      </c>
      <c r="N162" s="403" t="s">
        <v>109</v>
      </c>
      <c r="O162" s="403" t="s">
        <v>99</v>
      </c>
      <c r="P162" s="404">
        <v>43025</v>
      </c>
      <c r="Q162" s="404">
        <v>43028</v>
      </c>
      <c r="R162" s="404">
        <v>43069</v>
      </c>
      <c r="S162" s="403">
        <v>2</v>
      </c>
      <c r="T162" s="403">
        <v>2</v>
      </c>
      <c r="U162" s="403">
        <v>2</v>
      </c>
      <c r="V162" s="403">
        <v>2</v>
      </c>
      <c r="W162" s="403">
        <v>2</v>
      </c>
      <c r="X162" s="403">
        <v>2</v>
      </c>
      <c r="Y162" s="403">
        <v>2</v>
      </c>
      <c r="Z162" s="403">
        <v>2</v>
      </c>
      <c r="AA162" s="403" t="s">
        <v>99</v>
      </c>
      <c r="AB162" s="403" t="s">
        <v>99</v>
      </c>
      <c r="AC162" s="403" t="s">
        <v>99</v>
      </c>
      <c r="AD162" s="403" t="s">
        <v>100</v>
      </c>
      <c r="AE162" s="403">
        <v>10004779</v>
      </c>
      <c r="AF162" s="404">
        <v>42321</v>
      </c>
      <c r="AG162" s="403">
        <v>3</v>
      </c>
      <c r="AH162" s="403" t="s">
        <v>127</v>
      </c>
    </row>
    <row r="163" spans="1:34" x14ac:dyDescent="0.2">
      <c r="A163" s="434" t="str">
        <f t="shared" si="2"/>
        <v>Ofsted Webpage</v>
      </c>
      <c r="B163" s="403">
        <v>130825</v>
      </c>
      <c r="C163" s="403">
        <v>107906</v>
      </c>
      <c r="D163" s="403">
        <v>10000950</v>
      </c>
      <c r="E163" s="403" t="s">
        <v>3032</v>
      </c>
      <c r="F163" s="403" t="s">
        <v>113</v>
      </c>
      <c r="G163" s="403" t="s">
        <v>12</v>
      </c>
      <c r="H163" s="403" t="s">
        <v>399</v>
      </c>
      <c r="I163" s="403" t="s">
        <v>190</v>
      </c>
      <c r="J163" s="403" t="s">
        <v>190</v>
      </c>
      <c r="K163" s="403">
        <v>10037370</v>
      </c>
      <c r="L163" s="403" t="s">
        <v>436</v>
      </c>
      <c r="M163" s="403" t="s">
        <v>42</v>
      </c>
      <c r="N163" s="403" t="s">
        <v>97</v>
      </c>
      <c r="O163" s="403" t="s">
        <v>98</v>
      </c>
      <c r="P163" s="404">
        <v>43040</v>
      </c>
      <c r="Q163" s="404">
        <v>43041</v>
      </c>
      <c r="R163" s="404">
        <v>43069</v>
      </c>
      <c r="S163" s="403">
        <v>9</v>
      </c>
      <c r="T163" s="403" t="s">
        <v>99</v>
      </c>
      <c r="U163" s="403" t="s">
        <v>99</v>
      </c>
      <c r="V163" s="403" t="s">
        <v>99</v>
      </c>
      <c r="W163" s="403" t="s">
        <v>99</v>
      </c>
      <c r="X163" s="403" t="s">
        <v>99</v>
      </c>
      <c r="Y163" s="403" t="s">
        <v>99</v>
      </c>
      <c r="Z163" s="403" t="s">
        <v>99</v>
      </c>
      <c r="AA163" s="403" t="s">
        <v>99</v>
      </c>
      <c r="AB163" s="403" t="s">
        <v>99</v>
      </c>
      <c r="AC163" s="403" t="s">
        <v>99</v>
      </c>
      <c r="AD163" s="403" t="s">
        <v>100</v>
      </c>
      <c r="AE163" s="403" t="s">
        <v>3033</v>
      </c>
      <c r="AF163" s="404">
        <v>41614</v>
      </c>
      <c r="AG163" s="403">
        <v>2</v>
      </c>
      <c r="AH163" s="403" t="s">
        <v>103</v>
      </c>
    </row>
    <row r="164" spans="1:34" x14ac:dyDescent="0.2">
      <c r="A164" s="434" t="str">
        <f t="shared" si="2"/>
        <v>Ofsted Webpage</v>
      </c>
      <c r="B164" s="403">
        <v>53861</v>
      </c>
      <c r="C164" s="403">
        <v>107696</v>
      </c>
      <c r="D164" s="403">
        <v>10005064</v>
      </c>
      <c r="E164" s="403" t="s">
        <v>2530</v>
      </c>
      <c r="F164" s="403" t="s">
        <v>278</v>
      </c>
      <c r="G164" s="403" t="s">
        <v>15</v>
      </c>
      <c r="H164" s="403" t="s">
        <v>1036</v>
      </c>
      <c r="I164" s="403" t="s">
        <v>190</v>
      </c>
      <c r="J164" s="403" t="s">
        <v>190</v>
      </c>
      <c r="K164" s="403">
        <v>10037339</v>
      </c>
      <c r="L164" s="403" t="s">
        <v>476</v>
      </c>
      <c r="M164" s="403" t="s">
        <v>42</v>
      </c>
      <c r="N164" s="403" t="s">
        <v>97</v>
      </c>
      <c r="O164" s="403" t="s">
        <v>98</v>
      </c>
      <c r="P164" s="404">
        <v>43040</v>
      </c>
      <c r="Q164" s="404">
        <v>43041</v>
      </c>
      <c r="R164" s="404">
        <v>43068</v>
      </c>
      <c r="S164" s="403">
        <v>9</v>
      </c>
      <c r="T164" s="403" t="s">
        <v>99</v>
      </c>
      <c r="U164" s="403" t="s">
        <v>99</v>
      </c>
      <c r="V164" s="403" t="s">
        <v>99</v>
      </c>
      <c r="W164" s="403" t="s">
        <v>99</v>
      </c>
      <c r="X164" s="403" t="s">
        <v>99</v>
      </c>
      <c r="Y164" s="403" t="s">
        <v>99</v>
      </c>
      <c r="Z164" s="403" t="s">
        <v>99</v>
      </c>
      <c r="AA164" s="403" t="s">
        <v>99</v>
      </c>
      <c r="AB164" s="403" t="s">
        <v>99</v>
      </c>
      <c r="AC164" s="403" t="s">
        <v>99</v>
      </c>
      <c r="AD164" s="403" t="s">
        <v>100</v>
      </c>
      <c r="AE164" s="403" t="s">
        <v>2531</v>
      </c>
      <c r="AF164" s="404">
        <v>41670</v>
      </c>
      <c r="AG164" s="403">
        <v>2</v>
      </c>
      <c r="AH164" s="403" t="s">
        <v>103</v>
      </c>
    </row>
    <row r="165" spans="1:34" x14ac:dyDescent="0.2">
      <c r="A165" s="434" t="str">
        <f t="shared" si="2"/>
        <v>Ofsted Webpage</v>
      </c>
      <c r="B165" s="403">
        <v>1236915</v>
      </c>
      <c r="C165" s="403">
        <v>132704</v>
      </c>
      <c r="D165" s="403">
        <v>10045136</v>
      </c>
      <c r="E165" s="403" t="s">
        <v>4743</v>
      </c>
      <c r="F165" s="403" t="s">
        <v>92</v>
      </c>
      <c r="G165" s="403" t="s">
        <v>14</v>
      </c>
      <c r="H165" s="403" t="s">
        <v>493</v>
      </c>
      <c r="I165" s="403" t="s">
        <v>122</v>
      </c>
      <c r="J165" s="403" t="s">
        <v>122</v>
      </c>
      <c r="K165" s="403">
        <v>10037426</v>
      </c>
      <c r="L165" s="403" t="s">
        <v>130</v>
      </c>
      <c r="M165" s="403" t="s">
        <v>29</v>
      </c>
      <c r="N165" s="403" t="s">
        <v>109</v>
      </c>
      <c r="O165" s="403" t="s">
        <v>99</v>
      </c>
      <c r="P165" s="404">
        <v>43039</v>
      </c>
      <c r="Q165" s="404">
        <v>43041</v>
      </c>
      <c r="R165" s="404">
        <v>43068</v>
      </c>
      <c r="S165" s="403">
        <v>3</v>
      </c>
      <c r="T165" s="403">
        <v>3</v>
      </c>
      <c r="U165" s="403">
        <v>3</v>
      </c>
      <c r="V165" s="403">
        <v>2</v>
      </c>
      <c r="W165" s="403">
        <v>3</v>
      </c>
      <c r="X165" s="403" t="s">
        <v>99</v>
      </c>
      <c r="Y165" s="403">
        <v>3</v>
      </c>
      <c r="Z165" s="403" t="s">
        <v>99</v>
      </c>
      <c r="AA165" s="403" t="s">
        <v>99</v>
      </c>
      <c r="AB165" s="403" t="s">
        <v>99</v>
      </c>
      <c r="AC165" s="403" t="s">
        <v>99</v>
      </c>
      <c r="AD165" s="403" t="s">
        <v>100</v>
      </c>
      <c r="AE165" s="403" t="s">
        <v>210</v>
      </c>
      <c r="AF165" s="404" t="s">
        <v>210</v>
      </c>
      <c r="AG165" s="403" t="s">
        <v>210</v>
      </c>
      <c r="AH165" s="403" t="s">
        <v>103</v>
      </c>
    </row>
    <row r="166" spans="1:34" x14ac:dyDescent="0.2">
      <c r="A166" s="434" t="str">
        <f t="shared" si="2"/>
        <v>Ofsted Webpage</v>
      </c>
      <c r="B166" s="403">
        <v>130756</v>
      </c>
      <c r="C166" s="403">
        <v>108374</v>
      </c>
      <c r="D166" s="403">
        <v>10007671</v>
      </c>
      <c r="E166" s="403" t="s">
        <v>1448</v>
      </c>
      <c r="F166" s="403" t="s">
        <v>105</v>
      </c>
      <c r="G166" s="403" t="s">
        <v>12</v>
      </c>
      <c r="H166" s="403" t="s">
        <v>297</v>
      </c>
      <c r="I166" s="403" t="s">
        <v>161</v>
      </c>
      <c r="J166" s="403" t="s">
        <v>161</v>
      </c>
      <c r="K166" s="403">
        <v>10040627</v>
      </c>
      <c r="L166" s="403" t="s">
        <v>268</v>
      </c>
      <c r="M166" s="403" t="s">
        <v>29</v>
      </c>
      <c r="N166" s="403" t="s">
        <v>109</v>
      </c>
      <c r="O166" s="403" t="s">
        <v>99</v>
      </c>
      <c r="P166" s="404">
        <v>43039</v>
      </c>
      <c r="Q166" s="404">
        <v>43042</v>
      </c>
      <c r="R166" s="404">
        <v>43066</v>
      </c>
      <c r="S166" s="403">
        <v>2</v>
      </c>
      <c r="T166" s="403">
        <v>2</v>
      </c>
      <c r="U166" s="403">
        <v>2</v>
      </c>
      <c r="V166" s="403">
        <v>2</v>
      </c>
      <c r="W166" s="403">
        <v>2</v>
      </c>
      <c r="X166" s="403">
        <v>2</v>
      </c>
      <c r="Y166" s="403" t="s">
        <v>99</v>
      </c>
      <c r="Z166" s="403" t="s">
        <v>99</v>
      </c>
      <c r="AA166" s="403" t="s">
        <v>99</v>
      </c>
      <c r="AB166" s="403" t="s">
        <v>99</v>
      </c>
      <c r="AC166" s="403" t="s">
        <v>99</v>
      </c>
      <c r="AD166" s="403" t="s">
        <v>100</v>
      </c>
      <c r="AE166" s="403">
        <v>10004757</v>
      </c>
      <c r="AF166" s="404">
        <v>42440</v>
      </c>
      <c r="AG166" s="403">
        <v>3</v>
      </c>
      <c r="AH166" s="403" t="s">
        <v>127</v>
      </c>
    </row>
    <row r="167" spans="1:34" x14ac:dyDescent="0.2">
      <c r="A167" s="434" t="str">
        <f t="shared" si="2"/>
        <v>Ofsted Webpage</v>
      </c>
      <c r="B167" s="403">
        <v>53674</v>
      </c>
      <c r="C167" s="403">
        <v>107952</v>
      </c>
      <c r="D167" s="403">
        <v>10004801</v>
      </c>
      <c r="E167" s="403" t="s">
        <v>1748</v>
      </c>
      <c r="F167" s="403" t="s">
        <v>170</v>
      </c>
      <c r="G167" s="403" t="s">
        <v>15</v>
      </c>
      <c r="H167" s="403" t="s">
        <v>160</v>
      </c>
      <c r="I167" s="403" t="s">
        <v>161</v>
      </c>
      <c r="J167" s="403" t="s">
        <v>161</v>
      </c>
      <c r="K167" s="403">
        <v>10037346</v>
      </c>
      <c r="L167" s="403" t="s">
        <v>276</v>
      </c>
      <c r="M167" s="403" t="s">
        <v>29</v>
      </c>
      <c r="N167" s="403" t="s">
        <v>109</v>
      </c>
      <c r="O167" s="403" t="s">
        <v>99</v>
      </c>
      <c r="P167" s="404">
        <v>43024</v>
      </c>
      <c r="Q167" s="404">
        <v>43027</v>
      </c>
      <c r="R167" s="404">
        <v>43063</v>
      </c>
      <c r="S167" s="403">
        <v>2</v>
      </c>
      <c r="T167" s="403">
        <v>2</v>
      </c>
      <c r="U167" s="403">
        <v>2</v>
      </c>
      <c r="V167" s="403">
        <v>2</v>
      </c>
      <c r="W167" s="403">
        <v>2</v>
      </c>
      <c r="X167" s="403">
        <v>2</v>
      </c>
      <c r="Y167" s="403">
        <v>2</v>
      </c>
      <c r="Z167" s="403" t="s">
        <v>99</v>
      </c>
      <c r="AA167" s="403" t="s">
        <v>99</v>
      </c>
      <c r="AB167" s="403" t="s">
        <v>99</v>
      </c>
      <c r="AC167" s="403" t="s">
        <v>99</v>
      </c>
      <c r="AD167" s="403" t="s">
        <v>100</v>
      </c>
      <c r="AE167" s="403" t="s">
        <v>1749</v>
      </c>
      <c r="AF167" s="404">
        <v>42139</v>
      </c>
      <c r="AG167" s="403">
        <v>2</v>
      </c>
      <c r="AH167" s="403" t="s">
        <v>111</v>
      </c>
    </row>
    <row r="168" spans="1:34" x14ac:dyDescent="0.2">
      <c r="A168" s="434" t="str">
        <f t="shared" si="2"/>
        <v>Ofsted Webpage</v>
      </c>
      <c r="B168" s="403">
        <v>51170</v>
      </c>
      <c r="C168" s="403">
        <v>105927</v>
      </c>
      <c r="D168" s="403">
        <v>10001436</v>
      </c>
      <c r="E168" s="403" t="s">
        <v>4905</v>
      </c>
      <c r="F168" s="403" t="s">
        <v>278</v>
      </c>
      <c r="G168" s="403" t="s">
        <v>15</v>
      </c>
      <c r="H168" s="403" t="s">
        <v>114</v>
      </c>
      <c r="I168" s="403" t="s">
        <v>107</v>
      </c>
      <c r="J168" s="403" t="s">
        <v>107</v>
      </c>
      <c r="K168" s="403">
        <v>10030785</v>
      </c>
      <c r="L168" s="403" t="s">
        <v>280</v>
      </c>
      <c r="M168" s="403" t="s">
        <v>29</v>
      </c>
      <c r="N168" s="403" t="s">
        <v>109</v>
      </c>
      <c r="O168" s="403" t="s">
        <v>99</v>
      </c>
      <c r="P168" s="404">
        <v>43018</v>
      </c>
      <c r="Q168" s="404">
        <v>43021</v>
      </c>
      <c r="R168" s="404">
        <v>43063</v>
      </c>
      <c r="S168" s="403">
        <v>1</v>
      </c>
      <c r="T168" s="403">
        <v>1</v>
      </c>
      <c r="U168" s="403">
        <v>1</v>
      </c>
      <c r="V168" s="403">
        <v>1</v>
      </c>
      <c r="W168" s="403">
        <v>1</v>
      </c>
      <c r="X168" s="403" t="s">
        <v>99</v>
      </c>
      <c r="Y168" s="403" t="s">
        <v>99</v>
      </c>
      <c r="Z168" s="403">
        <v>1</v>
      </c>
      <c r="AA168" s="403" t="s">
        <v>99</v>
      </c>
      <c r="AB168" s="403" t="s">
        <v>99</v>
      </c>
      <c r="AC168" s="403" t="s">
        <v>99</v>
      </c>
      <c r="AD168" s="403" t="s">
        <v>100</v>
      </c>
      <c r="AE168" s="403" t="s">
        <v>3284</v>
      </c>
      <c r="AF168" s="404">
        <v>41243</v>
      </c>
      <c r="AG168" s="403">
        <v>1</v>
      </c>
      <c r="AH168" s="403" t="s">
        <v>111</v>
      </c>
    </row>
    <row r="169" spans="1:34" x14ac:dyDescent="0.2">
      <c r="A169" s="434" t="str">
        <f t="shared" si="2"/>
        <v>Ofsted Webpage</v>
      </c>
      <c r="B169" s="403">
        <v>139218</v>
      </c>
      <c r="C169" s="403">
        <v>118858</v>
      </c>
      <c r="D169" s="403">
        <v>10024772</v>
      </c>
      <c r="E169" s="403" t="s">
        <v>3992</v>
      </c>
      <c r="F169" s="403" t="s">
        <v>134</v>
      </c>
      <c r="G169" s="403" t="s">
        <v>13</v>
      </c>
      <c r="H169" s="403" t="s">
        <v>320</v>
      </c>
      <c r="I169" s="403" t="s">
        <v>140</v>
      </c>
      <c r="J169" s="403" t="s">
        <v>140</v>
      </c>
      <c r="K169" s="403">
        <v>10030787</v>
      </c>
      <c r="L169" s="403" t="s">
        <v>136</v>
      </c>
      <c r="M169" s="403" t="s">
        <v>29</v>
      </c>
      <c r="N169" s="403" t="s">
        <v>109</v>
      </c>
      <c r="O169" s="403" t="s">
        <v>99</v>
      </c>
      <c r="P169" s="404">
        <v>43026</v>
      </c>
      <c r="Q169" s="404">
        <v>43028</v>
      </c>
      <c r="R169" s="404">
        <v>43062</v>
      </c>
      <c r="S169" s="403">
        <v>2</v>
      </c>
      <c r="T169" s="403">
        <v>2</v>
      </c>
      <c r="U169" s="403">
        <v>2</v>
      </c>
      <c r="V169" s="403">
        <v>1</v>
      </c>
      <c r="W169" s="403">
        <v>2</v>
      </c>
      <c r="X169" s="403" t="s">
        <v>99</v>
      </c>
      <c r="Y169" s="403" t="s">
        <v>99</v>
      </c>
      <c r="Z169" s="403" t="s">
        <v>99</v>
      </c>
      <c r="AA169" s="403" t="s">
        <v>99</v>
      </c>
      <c r="AB169" s="403">
        <v>2</v>
      </c>
      <c r="AC169" s="403" t="s">
        <v>99</v>
      </c>
      <c r="AD169" s="403" t="s">
        <v>100</v>
      </c>
      <c r="AE169" s="403" t="s">
        <v>3993</v>
      </c>
      <c r="AF169" s="404">
        <v>41460</v>
      </c>
      <c r="AG169" s="403">
        <v>1</v>
      </c>
      <c r="AH169" s="403" t="s">
        <v>148</v>
      </c>
    </row>
    <row r="170" spans="1:34" x14ac:dyDescent="0.2">
      <c r="A170" s="434" t="str">
        <f t="shared" si="2"/>
        <v>Ofsted Webpage</v>
      </c>
      <c r="B170" s="403">
        <v>130721</v>
      </c>
      <c r="C170" s="403">
        <v>105010</v>
      </c>
      <c r="D170" s="403">
        <v>10004690</v>
      </c>
      <c r="E170" s="403" t="s">
        <v>1438</v>
      </c>
      <c r="F170" s="403" t="s">
        <v>113</v>
      </c>
      <c r="G170" s="403" t="s">
        <v>12</v>
      </c>
      <c r="H170" s="403" t="s">
        <v>785</v>
      </c>
      <c r="I170" s="403" t="s">
        <v>107</v>
      </c>
      <c r="J170" s="403" t="s">
        <v>107</v>
      </c>
      <c r="K170" s="403">
        <v>10037405</v>
      </c>
      <c r="L170" s="403" t="s">
        <v>155</v>
      </c>
      <c r="M170" s="403" t="s">
        <v>29</v>
      </c>
      <c r="N170" s="403" t="s">
        <v>109</v>
      </c>
      <c r="O170" s="403" t="s">
        <v>99</v>
      </c>
      <c r="P170" s="404">
        <v>43039</v>
      </c>
      <c r="Q170" s="404">
        <v>43042</v>
      </c>
      <c r="R170" s="404">
        <v>43062</v>
      </c>
      <c r="S170" s="403">
        <v>2</v>
      </c>
      <c r="T170" s="403">
        <v>2</v>
      </c>
      <c r="U170" s="403">
        <v>2</v>
      </c>
      <c r="V170" s="403">
        <v>2</v>
      </c>
      <c r="W170" s="403">
        <v>2</v>
      </c>
      <c r="X170" s="403">
        <v>2</v>
      </c>
      <c r="Y170" s="403">
        <v>2</v>
      </c>
      <c r="Z170" s="403">
        <v>2</v>
      </c>
      <c r="AA170" s="403">
        <v>1</v>
      </c>
      <c r="AB170" s="403">
        <v>1</v>
      </c>
      <c r="AC170" s="403" t="s">
        <v>99</v>
      </c>
      <c r="AD170" s="403" t="s">
        <v>100</v>
      </c>
      <c r="AE170" s="403">
        <v>10011438</v>
      </c>
      <c r="AF170" s="404">
        <v>42531</v>
      </c>
      <c r="AG170" s="403">
        <v>3</v>
      </c>
      <c r="AH170" s="403" t="s">
        <v>127</v>
      </c>
    </row>
    <row r="171" spans="1:34" x14ac:dyDescent="0.2">
      <c r="A171" s="434" t="str">
        <f t="shared" si="2"/>
        <v>Ofsted Webpage</v>
      </c>
      <c r="B171" s="403">
        <v>55141</v>
      </c>
      <c r="C171" s="403">
        <v>112390</v>
      </c>
      <c r="D171" s="403">
        <v>10003816</v>
      </c>
      <c r="E171" s="403" t="s">
        <v>3544</v>
      </c>
      <c r="F171" s="403" t="s">
        <v>92</v>
      </c>
      <c r="G171" s="403" t="s">
        <v>14</v>
      </c>
      <c r="H171" s="403" t="s">
        <v>198</v>
      </c>
      <c r="I171" s="403" t="s">
        <v>199</v>
      </c>
      <c r="J171" s="403" t="s">
        <v>95</v>
      </c>
      <c r="K171" s="403">
        <v>10043602</v>
      </c>
      <c r="L171" s="403" t="s">
        <v>4899</v>
      </c>
      <c r="M171" s="403" t="s">
        <v>40</v>
      </c>
      <c r="N171" s="403" t="s">
        <v>180</v>
      </c>
      <c r="O171" s="403" t="s">
        <v>99</v>
      </c>
      <c r="P171" s="404">
        <v>43039</v>
      </c>
      <c r="Q171" s="404">
        <v>43040</v>
      </c>
      <c r="R171" s="404">
        <v>43062</v>
      </c>
      <c r="S171" s="403" t="s">
        <v>99</v>
      </c>
      <c r="T171" s="403" t="s">
        <v>99</v>
      </c>
      <c r="U171" s="403" t="s">
        <v>99</v>
      </c>
      <c r="V171" s="403" t="s">
        <v>99</v>
      </c>
      <c r="W171" s="403" t="s">
        <v>99</v>
      </c>
      <c r="X171" s="403" t="s">
        <v>99</v>
      </c>
      <c r="Y171" s="403" t="s">
        <v>99</v>
      </c>
      <c r="Z171" s="403" t="s">
        <v>99</v>
      </c>
      <c r="AA171" s="403" t="s">
        <v>99</v>
      </c>
      <c r="AB171" s="403" t="s">
        <v>99</v>
      </c>
      <c r="AC171" s="403" t="s">
        <v>99</v>
      </c>
      <c r="AD171" s="403" t="s">
        <v>99</v>
      </c>
      <c r="AE171" s="403">
        <v>10020167</v>
      </c>
      <c r="AF171" s="404">
        <v>42817</v>
      </c>
      <c r="AG171" s="403">
        <v>4</v>
      </c>
      <c r="AH171" s="403" t="s">
        <v>103</v>
      </c>
    </row>
    <row r="172" spans="1:34" x14ac:dyDescent="0.2">
      <c r="A172" s="434" t="str">
        <f t="shared" si="2"/>
        <v>Ofsted Webpage</v>
      </c>
      <c r="B172" s="403">
        <v>145003</v>
      </c>
      <c r="C172" s="403">
        <v>139271</v>
      </c>
      <c r="D172" s="403">
        <v>10065146</v>
      </c>
      <c r="E172" s="403" t="s">
        <v>4953</v>
      </c>
      <c r="F172" s="403" t="s">
        <v>682</v>
      </c>
      <c r="G172" s="403" t="s">
        <v>16</v>
      </c>
      <c r="H172" s="403" t="s">
        <v>585</v>
      </c>
      <c r="I172" s="403" t="s">
        <v>172</v>
      </c>
      <c r="J172" s="403" t="s">
        <v>172</v>
      </c>
      <c r="K172" s="403">
        <v>10041471</v>
      </c>
      <c r="L172" s="403" t="s">
        <v>307</v>
      </c>
      <c r="M172" s="403" t="s">
        <v>42</v>
      </c>
      <c r="N172" s="403" t="s">
        <v>97</v>
      </c>
      <c r="O172" s="403" t="s">
        <v>98</v>
      </c>
      <c r="P172" s="404">
        <v>43025</v>
      </c>
      <c r="Q172" s="404">
        <v>43026</v>
      </c>
      <c r="R172" s="404">
        <v>43062</v>
      </c>
      <c r="S172" s="403">
        <v>9</v>
      </c>
      <c r="T172" s="403" t="s">
        <v>99</v>
      </c>
      <c r="U172" s="403" t="s">
        <v>99</v>
      </c>
      <c r="V172" s="403" t="s">
        <v>99</v>
      </c>
      <c r="W172" s="403" t="s">
        <v>99</v>
      </c>
      <c r="X172" s="403" t="s">
        <v>99</v>
      </c>
      <c r="Y172" s="403" t="s">
        <v>99</v>
      </c>
      <c r="Z172" s="403" t="s">
        <v>99</v>
      </c>
      <c r="AA172" s="403" t="s">
        <v>99</v>
      </c>
      <c r="AB172" s="403" t="s">
        <v>99</v>
      </c>
      <c r="AC172" s="403" t="s">
        <v>99</v>
      </c>
      <c r="AD172" s="403" t="s">
        <v>100</v>
      </c>
      <c r="AE172" s="403" t="s">
        <v>2173</v>
      </c>
      <c r="AF172" s="404">
        <v>42118</v>
      </c>
      <c r="AG172" s="403">
        <v>2</v>
      </c>
      <c r="AH172" s="403" t="s">
        <v>103</v>
      </c>
    </row>
    <row r="173" spans="1:34" x14ac:dyDescent="0.2">
      <c r="A173" s="434" t="str">
        <f t="shared" si="2"/>
        <v>Ofsted Webpage</v>
      </c>
      <c r="B173" s="403">
        <v>138403</v>
      </c>
      <c r="C173" s="403">
        <v>121994</v>
      </c>
      <c r="D173" s="403">
        <v>10037983</v>
      </c>
      <c r="E173" s="403" t="s">
        <v>3158</v>
      </c>
      <c r="F173" s="403" t="s">
        <v>192</v>
      </c>
      <c r="G173" s="403" t="s">
        <v>16</v>
      </c>
      <c r="H173" s="403" t="s">
        <v>481</v>
      </c>
      <c r="I173" s="403" t="s">
        <v>122</v>
      </c>
      <c r="J173" s="403" t="s">
        <v>122</v>
      </c>
      <c r="K173" s="403">
        <v>10022552</v>
      </c>
      <c r="L173" s="403" t="s">
        <v>196</v>
      </c>
      <c r="M173" s="403" t="s">
        <v>29</v>
      </c>
      <c r="N173" s="403" t="s">
        <v>124</v>
      </c>
      <c r="O173" s="403" t="s">
        <v>100</v>
      </c>
      <c r="P173" s="404">
        <v>43012</v>
      </c>
      <c r="Q173" s="404">
        <v>43019</v>
      </c>
      <c r="R173" s="404">
        <v>43061</v>
      </c>
      <c r="S173" s="403">
        <v>1</v>
      </c>
      <c r="T173" s="403">
        <v>1</v>
      </c>
      <c r="U173" s="403">
        <v>1</v>
      </c>
      <c r="V173" s="403">
        <v>1</v>
      </c>
      <c r="W173" s="403">
        <v>1</v>
      </c>
      <c r="X173" s="403">
        <v>1</v>
      </c>
      <c r="Y173" s="403" t="s">
        <v>99</v>
      </c>
      <c r="Z173" s="403" t="s">
        <v>99</v>
      </c>
      <c r="AA173" s="403" t="s">
        <v>99</v>
      </c>
      <c r="AB173" s="403" t="s">
        <v>99</v>
      </c>
      <c r="AC173" s="403" t="s">
        <v>99</v>
      </c>
      <c r="AD173" s="403" t="s">
        <v>100</v>
      </c>
      <c r="AE173" s="403" t="s">
        <v>3159</v>
      </c>
      <c r="AF173" s="404">
        <v>41719</v>
      </c>
      <c r="AG173" s="403">
        <v>2</v>
      </c>
      <c r="AH173" s="403" t="s">
        <v>127</v>
      </c>
    </row>
    <row r="174" spans="1:34" x14ac:dyDescent="0.2">
      <c r="A174" s="434" t="str">
        <f t="shared" si="2"/>
        <v>Ofsted Webpage</v>
      </c>
      <c r="B174" s="403">
        <v>130487</v>
      </c>
      <c r="C174" s="403">
        <v>106915</v>
      </c>
      <c r="D174" s="403">
        <v>10003955</v>
      </c>
      <c r="E174" s="403" t="s">
        <v>1330</v>
      </c>
      <c r="F174" s="403" t="s">
        <v>113</v>
      </c>
      <c r="G174" s="403" t="s">
        <v>12</v>
      </c>
      <c r="H174" s="403" t="s">
        <v>139</v>
      </c>
      <c r="I174" s="403" t="s">
        <v>140</v>
      </c>
      <c r="J174" s="403" t="s">
        <v>140</v>
      </c>
      <c r="K174" s="403">
        <v>10037398</v>
      </c>
      <c r="L174" s="403" t="s">
        <v>155</v>
      </c>
      <c r="M174" s="403" t="s">
        <v>29</v>
      </c>
      <c r="N174" s="403" t="s">
        <v>109</v>
      </c>
      <c r="O174" s="403" t="s">
        <v>99</v>
      </c>
      <c r="P174" s="404">
        <v>43010</v>
      </c>
      <c r="Q174" s="404">
        <v>43013</v>
      </c>
      <c r="R174" s="404">
        <v>43060</v>
      </c>
      <c r="S174" s="403">
        <v>2</v>
      </c>
      <c r="T174" s="403">
        <v>2</v>
      </c>
      <c r="U174" s="403">
        <v>2</v>
      </c>
      <c r="V174" s="403">
        <v>2</v>
      </c>
      <c r="W174" s="403">
        <v>2</v>
      </c>
      <c r="X174" s="403">
        <v>2</v>
      </c>
      <c r="Y174" s="403">
        <v>2</v>
      </c>
      <c r="Z174" s="403">
        <v>3</v>
      </c>
      <c r="AA174" s="403" t="s">
        <v>99</v>
      </c>
      <c r="AB174" s="403">
        <v>2</v>
      </c>
      <c r="AC174" s="403" t="s">
        <v>99</v>
      </c>
      <c r="AD174" s="403" t="s">
        <v>100</v>
      </c>
      <c r="AE174" s="403">
        <v>10004689</v>
      </c>
      <c r="AF174" s="404">
        <v>42321</v>
      </c>
      <c r="AG174" s="403">
        <v>3</v>
      </c>
      <c r="AH174" s="403" t="s">
        <v>127</v>
      </c>
    </row>
    <row r="175" spans="1:34" x14ac:dyDescent="0.2">
      <c r="A175" s="434" t="str">
        <f t="shared" si="2"/>
        <v>Ofsted Webpage</v>
      </c>
      <c r="B175" s="403">
        <v>53010</v>
      </c>
      <c r="C175" s="403">
        <v>107027</v>
      </c>
      <c r="D175" s="403">
        <v>10003889</v>
      </c>
      <c r="E175" s="403" t="s">
        <v>2448</v>
      </c>
      <c r="F175" s="403" t="s">
        <v>92</v>
      </c>
      <c r="G175" s="403" t="s">
        <v>14</v>
      </c>
      <c r="H175" s="403" t="s">
        <v>369</v>
      </c>
      <c r="I175" s="403" t="s">
        <v>199</v>
      </c>
      <c r="J175" s="403" t="s">
        <v>95</v>
      </c>
      <c r="K175" s="403">
        <v>10037329</v>
      </c>
      <c r="L175" s="403" t="s">
        <v>96</v>
      </c>
      <c r="M175" s="403" t="s">
        <v>42</v>
      </c>
      <c r="N175" s="403" t="s">
        <v>97</v>
      </c>
      <c r="O175" s="403" t="s">
        <v>98</v>
      </c>
      <c r="P175" s="404">
        <v>43026</v>
      </c>
      <c r="Q175" s="404">
        <v>43027</v>
      </c>
      <c r="R175" s="404">
        <v>43060</v>
      </c>
      <c r="S175" s="403">
        <v>9</v>
      </c>
      <c r="T175" s="403" t="s">
        <v>99</v>
      </c>
      <c r="U175" s="403" t="s">
        <v>99</v>
      </c>
      <c r="V175" s="403" t="s">
        <v>99</v>
      </c>
      <c r="W175" s="403" t="s">
        <v>99</v>
      </c>
      <c r="X175" s="403" t="s">
        <v>99</v>
      </c>
      <c r="Y175" s="403" t="s">
        <v>99</v>
      </c>
      <c r="Z175" s="403" t="s">
        <v>99</v>
      </c>
      <c r="AA175" s="403" t="s">
        <v>99</v>
      </c>
      <c r="AB175" s="403" t="s">
        <v>99</v>
      </c>
      <c r="AC175" s="403" t="s">
        <v>99</v>
      </c>
      <c r="AD175" s="403" t="s">
        <v>100</v>
      </c>
      <c r="AE175" s="403" t="s">
        <v>2449</v>
      </c>
      <c r="AF175" s="404">
        <v>41543</v>
      </c>
      <c r="AG175" s="403">
        <v>2</v>
      </c>
      <c r="AH175" s="403" t="s">
        <v>103</v>
      </c>
    </row>
    <row r="176" spans="1:34" x14ac:dyDescent="0.2">
      <c r="A176" s="434" t="str">
        <f t="shared" si="2"/>
        <v>Ofsted Webpage</v>
      </c>
      <c r="B176" s="403">
        <v>130524</v>
      </c>
      <c r="C176" s="403">
        <v>107013</v>
      </c>
      <c r="D176" s="403">
        <v>10000536</v>
      </c>
      <c r="E176" s="403" t="s">
        <v>4137</v>
      </c>
      <c r="F176" s="403" t="s">
        <v>113</v>
      </c>
      <c r="G176" s="403" t="s">
        <v>12</v>
      </c>
      <c r="H176" s="403" t="s">
        <v>369</v>
      </c>
      <c r="I176" s="403" t="s">
        <v>199</v>
      </c>
      <c r="J176" s="403" t="s">
        <v>95</v>
      </c>
      <c r="K176" s="403">
        <v>10043084</v>
      </c>
      <c r="L176" s="403" t="s">
        <v>258</v>
      </c>
      <c r="M176" s="403" t="s">
        <v>38</v>
      </c>
      <c r="N176" s="403" t="s">
        <v>180</v>
      </c>
      <c r="O176" s="403" t="s">
        <v>99</v>
      </c>
      <c r="P176" s="404">
        <v>43034</v>
      </c>
      <c r="Q176" s="404">
        <v>43034</v>
      </c>
      <c r="R176" s="404">
        <v>43059</v>
      </c>
      <c r="S176" s="403" t="s">
        <v>99</v>
      </c>
      <c r="T176" s="403" t="s">
        <v>99</v>
      </c>
      <c r="U176" s="403" t="s">
        <v>99</v>
      </c>
      <c r="V176" s="403" t="s">
        <v>99</v>
      </c>
      <c r="W176" s="403" t="s">
        <v>99</v>
      </c>
      <c r="X176" s="403" t="s">
        <v>99</v>
      </c>
      <c r="Y176" s="403" t="s">
        <v>99</v>
      </c>
      <c r="Z176" s="403" t="s">
        <v>99</v>
      </c>
      <c r="AA176" s="403" t="s">
        <v>99</v>
      </c>
      <c r="AB176" s="403" t="s">
        <v>99</v>
      </c>
      <c r="AC176" s="403" t="s">
        <v>99</v>
      </c>
      <c r="AD176" s="403" t="s">
        <v>99</v>
      </c>
      <c r="AE176" s="403" t="s">
        <v>4523</v>
      </c>
      <c r="AF176" s="404">
        <v>40487</v>
      </c>
      <c r="AG176" s="403">
        <v>1</v>
      </c>
      <c r="AH176" s="403" t="s">
        <v>103</v>
      </c>
    </row>
    <row r="177" spans="1:34" x14ac:dyDescent="0.2">
      <c r="A177" s="434" t="str">
        <f t="shared" si="2"/>
        <v>Ofsted Webpage</v>
      </c>
      <c r="B177" s="403">
        <v>131959</v>
      </c>
      <c r="C177" s="403">
        <v>114871</v>
      </c>
      <c r="D177" s="403">
        <v>10005151</v>
      </c>
      <c r="E177" s="403" t="s">
        <v>3079</v>
      </c>
      <c r="F177" s="403" t="s">
        <v>134</v>
      </c>
      <c r="G177" s="403" t="s">
        <v>13</v>
      </c>
      <c r="H177" s="403" t="s">
        <v>160</v>
      </c>
      <c r="I177" s="403" t="s">
        <v>161</v>
      </c>
      <c r="J177" s="403" t="s">
        <v>161</v>
      </c>
      <c r="K177" s="403">
        <v>10037385</v>
      </c>
      <c r="L177" s="403" t="s">
        <v>427</v>
      </c>
      <c r="M177" s="403" t="s">
        <v>42</v>
      </c>
      <c r="N177" s="403" t="s">
        <v>97</v>
      </c>
      <c r="O177" s="403" t="s">
        <v>98</v>
      </c>
      <c r="P177" s="404">
        <v>43025</v>
      </c>
      <c r="Q177" s="404">
        <v>43026</v>
      </c>
      <c r="R177" s="404">
        <v>43056</v>
      </c>
      <c r="S177" s="403">
        <v>9</v>
      </c>
      <c r="T177" s="403" t="s">
        <v>99</v>
      </c>
      <c r="U177" s="403" t="s">
        <v>99</v>
      </c>
      <c r="V177" s="403" t="s">
        <v>99</v>
      </c>
      <c r="W177" s="403" t="s">
        <v>99</v>
      </c>
      <c r="X177" s="403" t="s">
        <v>99</v>
      </c>
      <c r="Y177" s="403" t="s">
        <v>99</v>
      </c>
      <c r="Z177" s="403" t="s">
        <v>99</v>
      </c>
      <c r="AA177" s="403" t="s">
        <v>99</v>
      </c>
      <c r="AB177" s="403" t="s">
        <v>99</v>
      </c>
      <c r="AC177" s="403" t="s">
        <v>99</v>
      </c>
      <c r="AD177" s="403" t="s">
        <v>100</v>
      </c>
      <c r="AE177" s="403" t="s">
        <v>3080</v>
      </c>
      <c r="AF177" s="404">
        <v>41719</v>
      </c>
      <c r="AG177" s="403">
        <v>2</v>
      </c>
      <c r="AH177" s="403" t="s">
        <v>103</v>
      </c>
    </row>
    <row r="178" spans="1:34" x14ac:dyDescent="0.2">
      <c r="A178" s="434" t="str">
        <f t="shared" si="2"/>
        <v>Ofsted Webpage</v>
      </c>
      <c r="B178" s="403">
        <v>53137</v>
      </c>
      <c r="C178" s="403">
        <v>108119</v>
      </c>
      <c r="D178" s="403">
        <v>10003895</v>
      </c>
      <c r="E178" s="403" t="s">
        <v>2457</v>
      </c>
      <c r="F178" s="403" t="s">
        <v>170</v>
      </c>
      <c r="G178" s="403" t="s">
        <v>15</v>
      </c>
      <c r="H178" s="403" t="s">
        <v>1294</v>
      </c>
      <c r="I178" s="403" t="s">
        <v>122</v>
      </c>
      <c r="J178" s="403" t="s">
        <v>122</v>
      </c>
      <c r="K178" s="403">
        <v>10037355</v>
      </c>
      <c r="L178" s="403" t="s">
        <v>173</v>
      </c>
      <c r="M178" s="403" t="s">
        <v>42</v>
      </c>
      <c r="N178" s="403" t="s">
        <v>97</v>
      </c>
      <c r="O178" s="403" t="s">
        <v>98</v>
      </c>
      <c r="P178" s="404">
        <v>43019</v>
      </c>
      <c r="Q178" s="404">
        <v>43020</v>
      </c>
      <c r="R178" s="404">
        <v>43056</v>
      </c>
      <c r="S178" s="403">
        <v>9</v>
      </c>
      <c r="T178" s="403" t="s">
        <v>99</v>
      </c>
      <c r="U178" s="403" t="s">
        <v>99</v>
      </c>
      <c r="V178" s="403" t="s">
        <v>99</v>
      </c>
      <c r="W178" s="403" t="s">
        <v>99</v>
      </c>
      <c r="X178" s="403" t="s">
        <v>99</v>
      </c>
      <c r="Y178" s="403" t="s">
        <v>99</v>
      </c>
      <c r="Z178" s="403" t="s">
        <v>99</v>
      </c>
      <c r="AA178" s="403" t="s">
        <v>99</v>
      </c>
      <c r="AB178" s="403" t="s">
        <v>99</v>
      </c>
      <c r="AC178" s="403" t="s">
        <v>99</v>
      </c>
      <c r="AD178" s="403" t="s">
        <v>100</v>
      </c>
      <c r="AE178" s="403" t="s">
        <v>2458</v>
      </c>
      <c r="AF178" s="404">
        <v>41677</v>
      </c>
      <c r="AG178" s="403">
        <v>2</v>
      </c>
      <c r="AH178" s="403" t="s">
        <v>103</v>
      </c>
    </row>
    <row r="179" spans="1:34" x14ac:dyDescent="0.2">
      <c r="A179" s="434" t="str">
        <f t="shared" si="2"/>
        <v>Ofsted Webpage</v>
      </c>
      <c r="B179" s="403">
        <v>130454</v>
      </c>
      <c r="C179" s="403">
        <v>108449</v>
      </c>
      <c r="D179" s="403">
        <v>10005469</v>
      </c>
      <c r="E179" s="403" t="s">
        <v>1319</v>
      </c>
      <c r="F179" s="403" t="s">
        <v>113</v>
      </c>
      <c r="G179" s="403" t="s">
        <v>12</v>
      </c>
      <c r="H179" s="403" t="s">
        <v>543</v>
      </c>
      <c r="I179" s="403" t="s">
        <v>122</v>
      </c>
      <c r="J179" s="403" t="s">
        <v>122</v>
      </c>
      <c r="K179" s="403">
        <v>10037397</v>
      </c>
      <c r="L179" s="403" t="s">
        <v>155</v>
      </c>
      <c r="M179" s="403" t="s">
        <v>29</v>
      </c>
      <c r="N179" s="403" t="s">
        <v>109</v>
      </c>
      <c r="O179" s="403" t="s">
        <v>99</v>
      </c>
      <c r="P179" s="404">
        <v>43018</v>
      </c>
      <c r="Q179" s="404">
        <v>43021</v>
      </c>
      <c r="R179" s="404">
        <v>43056</v>
      </c>
      <c r="S179" s="403">
        <v>2</v>
      </c>
      <c r="T179" s="403">
        <v>2</v>
      </c>
      <c r="U179" s="403">
        <v>2</v>
      </c>
      <c r="V179" s="403">
        <v>2</v>
      </c>
      <c r="W179" s="403">
        <v>2</v>
      </c>
      <c r="X179" s="403">
        <v>2</v>
      </c>
      <c r="Y179" s="403">
        <v>2</v>
      </c>
      <c r="Z179" s="403">
        <v>2</v>
      </c>
      <c r="AA179" s="403" t="s">
        <v>99</v>
      </c>
      <c r="AB179" s="403">
        <v>2</v>
      </c>
      <c r="AC179" s="403" t="s">
        <v>99</v>
      </c>
      <c r="AD179" s="403" t="s">
        <v>100</v>
      </c>
      <c r="AE179" s="403">
        <v>10004682</v>
      </c>
      <c r="AF179" s="404">
        <v>42321</v>
      </c>
      <c r="AG179" s="403">
        <v>3</v>
      </c>
      <c r="AH179" s="403" t="s">
        <v>127</v>
      </c>
    </row>
    <row r="180" spans="1:34" x14ac:dyDescent="0.2">
      <c r="A180" s="434" t="str">
        <f t="shared" si="2"/>
        <v>Ofsted Webpage</v>
      </c>
      <c r="B180" s="403">
        <v>139238</v>
      </c>
      <c r="C180" s="403">
        <v>121223</v>
      </c>
      <c r="D180" s="403">
        <v>10036143</v>
      </c>
      <c r="E180" s="403" t="s">
        <v>2225</v>
      </c>
      <c r="F180" s="403" t="s">
        <v>113</v>
      </c>
      <c r="G180" s="403" t="s">
        <v>12</v>
      </c>
      <c r="H180" s="403" t="s">
        <v>741</v>
      </c>
      <c r="I180" s="403" t="s">
        <v>166</v>
      </c>
      <c r="J180" s="403" t="s">
        <v>166</v>
      </c>
      <c r="K180" s="403">
        <v>10037368</v>
      </c>
      <c r="L180" s="403" t="s">
        <v>436</v>
      </c>
      <c r="M180" s="403" t="s">
        <v>42</v>
      </c>
      <c r="N180" s="403" t="s">
        <v>97</v>
      </c>
      <c r="O180" s="403" t="s">
        <v>98</v>
      </c>
      <c r="P180" s="404">
        <v>43025</v>
      </c>
      <c r="Q180" s="404">
        <v>43026</v>
      </c>
      <c r="R180" s="404">
        <v>43056</v>
      </c>
      <c r="S180" s="403">
        <v>9</v>
      </c>
      <c r="T180" s="403" t="s">
        <v>99</v>
      </c>
      <c r="U180" s="403" t="s">
        <v>99</v>
      </c>
      <c r="V180" s="403" t="s">
        <v>99</v>
      </c>
      <c r="W180" s="403" t="s">
        <v>99</v>
      </c>
      <c r="X180" s="403" t="s">
        <v>99</v>
      </c>
      <c r="Y180" s="403" t="s">
        <v>99</v>
      </c>
      <c r="Z180" s="403" t="s">
        <v>99</v>
      </c>
      <c r="AA180" s="403" t="s">
        <v>99</v>
      </c>
      <c r="AB180" s="403" t="s">
        <v>99</v>
      </c>
      <c r="AC180" s="403" t="s">
        <v>99</v>
      </c>
      <c r="AD180" s="403" t="s">
        <v>100</v>
      </c>
      <c r="AE180" s="403" t="s">
        <v>2226</v>
      </c>
      <c r="AF180" s="404">
        <v>41964</v>
      </c>
      <c r="AG180" s="403">
        <v>2</v>
      </c>
      <c r="AH180" s="403" t="s">
        <v>103</v>
      </c>
    </row>
    <row r="181" spans="1:34" x14ac:dyDescent="0.2">
      <c r="A181" s="434" t="str">
        <f t="shared" si="2"/>
        <v>Ofsted Webpage</v>
      </c>
      <c r="B181" s="403">
        <v>53127</v>
      </c>
      <c r="C181" s="403">
        <v>108069</v>
      </c>
      <c r="D181" s="403">
        <v>10003993</v>
      </c>
      <c r="E181" s="403" t="s">
        <v>1702</v>
      </c>
      <c r="F181" s="403" t="s">
        <v>170</v>
      </c>
      <c r="G181" s="403" t="s">
        <v>15</v>
      </c>
      <c r="H181" s="403" t="s">
        <v>266</v>
      </c>
      <c r="I181" s="403" t="s">
        <v>122</v>
      </c>
      <c r="J181" s="403" t="s">
        <v>122</v>
      </c>
      <c r="K181" s="403">
        <v>10039582</v>
      </c>
      <c r="L181" s="403" t="s">
        <v>173</v>
      </c>
      <c r="M181" s="403" t="s">
        <v>42</v>
      </c>
      <c r="N181" s="403" t="s">
        <v>97</v>
      </c>
      <c r="O181" s="403" t="s">
        <v>98</v>
      </c>
      <c r="P181" s="404">
        <v>43019</v>
      </c>
      <c r="Q181" s="404">
        <v>43020</v>
      </c>
      <c r="R181" s="404">
        <v>43055</v>
      </c>
      <c r="S181" s="403">
        <v>9</v>
      </c>
      <c r="T181" s="403" t="s">
        <v>99</v>
      </c>
      <c r="U181" s="403" t="s">
        <v>99</v>
      </c>
      <c r="V181" s="403" t="s">
        <v>99</v>
      </c>
      <c r="W181" s="403" t="s">
        <v>99</v>
      </c>
      <c r="X181" s="403" t="s">
        <v>99</v>
      </c>
      <c r="Y181" s="403" t="s">
        <v>99</v>
      </c>
      <c r="Z181" s="403" t="s">
        <v>99</v>
      </c>
      <c r="AA181" s="403" t="s">
        <v>99</v>
      </c>
      <c r="AB181" s="403" t="s">
        <v>99</v>
      </c>
      <c r="AC181" s="403" t="s">
        <v>99</v>
      </c>
      <c r="AD181" s="403" t="s">
        <v>100</v>
      </c>
      <c r="AE181" s="403" t="s">
        <v>1703</v>
      </c>
      <c r="AF181" s="404">
        <v>41929</v>
      </c>
      <c r="AG181" s="403">
        <v>2</v>
      </c>
      <c r="AH181" s="403" t="s">
        <v>103</v>
      </c>
    </row>
    <row r="182" spans="1:34" x14ac:dyDescent="0.2">
      <c r="A182" s="434" t="str">
        <f t="shared" si="2"/>
        <v>Ofsted Webpage</v>
      </c>
      <c r="B182" s="403">
        <v>130573</v>
      </c>
      <c r="C182" s="403">
        <v>107079</v>
      </c>
      <c r="D182" s="403">
        <v>10005414</v>
      </c>
      <c r="E182" s="403" t="s">
        <v>1358</v>
      </c>
      <c r="F182" s="403" t="s">
        <v>113</v>
      </c>
      <c r="G182" s="403" t="s">
        <v>12</v>
      </c>
      <c r="H182" s="403" t="s">
        <v>1359</v>
      </c>
      <c r="I182" s="403" t="s">
        <v>94</v>
      </c>
      <c r="J182" s="403" t="s">
        <v>95</v>
      </c>
      <c r="K182" s="403">
        <v>10030672</v>
      </c>
      <c r="L182" s="403" t="s">
        <v>155</v>
      </c>
      <c r="M182" s="403" t="s">
        <v>29</v>
      </c>
      <c r="N182" s="403" t="s">
        <v>109</v>
      </c>
      <c r="O182" s="403" t="s">
        <v>99</v>
      </c>
      <c r="P182" s="404">
        <v>43018</v>
      </c>
      <c r="Q182" s="404">
        <v>43021</v>
      </c>
      <c r="R182" s="404">
        <v>43055</v>
      </c>
      <c r="S182" s="403">
        <v>4</v>
      </c>
      <c r="T182" s="403">
        <v>4</v>
      </c>
      <c r="U182" s="403">
        <v>3</v>
      </c>
      <c r="V182" s="403">
        <v>3</v>
      </c>
      <c r="W182" s="403">
        <v>4</v>
      </c>
      <c r="X182" s="403">
        <v>3</v>
      </c>
      <c r="Y182" s="403">
        <v>3</v>
      </c>
      <c r="Z182" s="403">
        <v>3</v>
      </c>
      <c r="AA182" s="403" t="s">
        <v>99</v>
      </c>
      <c r="AB182" s="403" t="s">
        <v>99</v>
      </c>
      <c r="AC182" s="403" t="s">
        <v>99</v>
      </c>
      <c r="AD182" s="403" t="s">
        <v>100</v>
      </c>
      <c r="AE182" s="403">
        <v>10004706</v>
      </c>
      <c r="AF182" s="404">
        <v>42293</v>
      </c>
      <c r="AG182" s="403">
        <v>3</v>
      </c>
      <c r="AH182" s="403" t="s">
        <v>148</v>
      </c>
    </row>
    <row r="183" spans="1:34" x14ac:dyDescent="0.2">
      <c r="A183" s="434" t="str">
        <f t="shared" si="2"/>
        <v>Ofsted Webpage</v>
      </c>
      <c r="B183" s="403">
        <v>133823</v>
      </c>
      <c r="C183" s="403">
        <v>108245</v>
      </c>
      <c r="D183" s="403">
        <v>10000975</v>
      </c>
      <c r="E183" s="403" t="s">
        <v>3975</v>
      </c>
      <c r="F183" s="403" t="s">
        <v>120</v>
      </c>
      <c r="G183" s="403" t="s">
        <v>18</v>
      </c>
      <c r="H183" s="403" t="s">
        <v>189</v>
      </c>
      <c r="I183" s="403" t="s">
        <v>190</v>
      </c>
      <c r="J183" s="403" t="s">
        <v>190</v>
      </c>
      <c r="K183" s="403">
        <v>10020120</v>
      </c>
      <c r="L183" s="403" t="s">
        <v>123</v>
      </c>
      <c r="M183" s="403" t="s">
        <v>42</v>
      </c>
      <c r="N183" s="403" t="s">
        <v>97</v>
      </c>
      <c r="O183" s="403" t="s">
        <v>98</v>
      </c>
      <c r="P183" s="404">
        <v>43025</v>
      </c>
      <c r="Q183" s="404">
        <v>43026</v>
      </c>
      <c r="R183" s="404">
        <v>43054</v>
      </c>
      <c r="S183" s="403">
        <v>9</v>
      </c>
      <c r="T183" s="403" t="s">
        <v>99</v>
      </c>
      <c r="U183" s="403" t="s">
        <v>99</v>
      </c>
      <c r="V183" s="403" t="s">
        <v>99</v>
      </c>
      <c r="W183" s="403" t="s">
        <v>99</v>
      </c>
      <c r="X183" s="403" t="s">
        <v>99</v>
      </c>
      <c r="Y183" s="403" t="s">
        <v>99</v>
      </c>
      <c r="Z183" s="403" t="s">
        <v>99</v>
      </c>
      <c r="AA183" s="403" t="s">
        <v>99</v>
      </c>
      <c r="AB183" s="403" t="s">
        <v>99</v>
      </c>
      <c r="AC183" s="403" t="s">
        <v>99</v>
      </c>
      <c r="AD183" s="403" t="s">
        <v>100</v>
      </c>
      <c r="AE183" s="403" t="s">
        <v>3976</v>
      </c>
      <c r="AF183" s="404">
        <v>41208</v>
      </c>
      <c r="AG183" s="403">
        <v>2</v>
      </c>
      <c r="AH183" s="403" t="s">
        <v>103</v>
      </c>
    </row>
    <row r="184" spans="1:34" x14ac:dyDescent="0.2">
      <c r="A184" s="434" t="str">
        <f t="shared" si="2"/>
        <v>Ofsted Webpage</v>
      </c>
      <c r="B184" s="403">
        <v>59144</v>
      </c>
      <c r="C184" s="403">
        <v>124167</v>
      </c>
      <c r="D184" s="403">
        <v>10019237</v>
      </c>
      <c r="E184" s="403" t="s">
        <v>1250</v>
      </c>
      <c r="F184" s="403" t="s">
        <v>134</v>
      </c>
      <c r="G184" s="403" t="s">
        <v>13</v>
      </c>
      <c r="H184" s="403" t="s">
        <v>942</v>
      </c>
      <c r="I184" s="403" t="s">
        <v>140</v>
      </c>
      <c r="J184" s="403" t="s">
        <v>140</v>
      </c>
      <c r="K184" s="403">
        <v>10037420</v>
      </c>
      <c r="L184" s="403" t="s">
        <v>588</v>
      </c>
      <c r="M184" s="403" t="s">
        <v>29</v>
      </c>
      <c r="N184" s="403" t="s">
        <v>109</v>
      </c>
      <c r="O184" s="403" t="s">
        <v>99</v>
      </c>
      <c r="P184" s="404">
        <v>43024</v>
      </c>
      <c r="Q184" s="404">
        <v>43026</v>
      </c>
      <c r="R184" s="404">
        <v>43054</v>
      </c>
      <c r="S184" s="403">
        <v>2</v>
      </c>
      <c r="T184" s="403">
        <v>2</v>
      </c>
      <c r="U184" s="403">
        <v>2</v>
      </c>
      <c r="V184" s="403">
        <v>2</v>
      </c>
      <c r="W184" s="403">
        <v>2</v>
      </c>
      <c r="X184" s="403" t="s">
        <v>99</v>
      </c>
      <c r="Y184" s="403" t="s">
        <v>99</v>
      </c>
      <c r="Z184" s="403" t="s">
        <v>99</v>
      </c>
      <c r="AA184" s="403" t="s">
        <v>99</v>
      </c>
      <c r="AB184" s="403">
        <v>2</v>
      </c>
      <c r="AC184" s="403" t="s">
        <v>99</v>
      </c>
      <c r="AD184" s="403" t="s">
        <v>100</v>
      </c>
      <c r="AE184" s="403">
        <v>10005971</v>
      </c>
      <c r="AF184" s="404">
        <v>42338</v>
      </c>
      <c r="AG184" s="403">
        <v>3</v>
      </c>
      <c r="AH184" s="403" t="s">
        <v>127</v>
      </c>
    </row>
    <row r="185" spans="1:34" x14ac:dyDescent="0.2">
      <c r="A185" s="434" t="str">
        <f t="shared" si="2"/>
        <v>Ofsted Webpage</v>
      </c>
      <c r="B185" s="403">
        <v>54636</v>
      </c>
      <c r="C185" s="403">
        <v>116195</v>
      </c>
      <c r="D185" s="403">
        <v>10001473</v>
      </c>
      <c r="E185" s="403" t="s">
        <v>1093</v>
      </c>
      <c r="F185" s="403" t="s">
        <v>170</v>
      </c>
      <c r="G185" s="403" t="s">
        <v>15</v>
      </c>
      <c r="H185" s="403" t="s">
        <v>585</v>
      </c>
      <c r="I185" s="403" t="s">
        <v>172</v>
      </c>
      <c r="J185" s="403" t="s">
        <v>172</v>
      </c>
      <c r="K185" s="403">
        <v>10037417</v>
      </c>
      <c r="L185" s="403" t="s">
        <v>212</v>
      </c>
      <c r="M185" s="403" t="s">
        <v>29</v>
      </c>
      <c r="N185" s="403" t="s">
        <v>109</v>
      </c>
      <c r="O185" s="403" t="s">
        <v>99</v>
      </c>
      <c r="P185" s="404">
        <v>43025</v>
      </c>
      <c r="Q185" s="404">
        <v>43028</v>
      </c>
      <c r="R185" s="404">
        <v>43054</v>
      </c>
      <c r="S185" s="403">
        <v>3</v>
      </c>
      <c r="T185" s="403">
        <v>3</v>
      </c>
      <c r="U185" s="403">
        <v>3</v>
      </c>
      <c r="V185" s="403">
        <v>3</v>
      </c>
      <c r="W185" s="403">
        <v>3</v>
      </c>
      <c r="X185" s="403" t="s">
        <v>99</v>
      </c>
      <c r="Y185" s="403">
        <v>3</v>
      </c>
      <c r="Z185" s="403">
        <v>2</v>
      </c>
      <c r="AA185" s="403" t="s">
        <v>99</v>
      </c>
      <c r="AB185" s="403" t="s">
        <v>99</v>
      </c>
      <c r="AC185" s="403" t="s">
        <v>99</v>
      </c>
      <c r="AD185" s="403" t="s">
        <v>100</v>
      </c>
      <c r="AE185" s="403">
        <v>10011511</v>
      </c>
      <c r="AF185" s="404">
        <v>42489</v>
      </c>
      <c r="AG185" s="403">
        <v>3</v>
      </c>
      <c r="AH185" s="403" t="s">
        <v>111</v>
      </c>
    </row>
    <row r="186" spans="1:34" x14ac:dyDescent="0.2">
      <c r="A186" s="434" t="str">
        <f t="shared" si="2"/>
        <v>Ofsted Webpage</v>
      </c>
      <c r="B186" s="403">
        <v>130755</v>
      </c>
      <c r="C186" s="403">
        <v>108425</v>
      </c>
      <c r="D186" s="403">
        <v>10002642</v>
      </c>
      <c r="E186" s="403" t="s">
        <v>296</v>
      </c>
      <c r="F186" s="403" t="s">
        <v>105</v>
      </c>
      <c r="G186" s="403" t="s">
        <v>12</v>
      </c>
      <c r="H186" s="403" t="s">
        <v>297</v>
      </c>
      <c r="I186" s="403" t="s">
        <v>161</v>
      </c>
      <c r="J186" s="403" t="s">
        <v>161</v>
      </c>
      <c r="K186" s="403">
        <v>10039990</v>
      </c>
      <c r="L186" s="403" t="s">
        <v>298</v>
      </c>
      <c r="M186" s="403" t="s">
        <v>40</v>
      </c>
      <c r="N186" s="403" t="s">
        <v>180</v>
      </c>
      <c r="O186" s="403" t="s">
        <v>99</v>
      </c>
      <c r="P186" s="404">
        <v>43017</v>
      </c>
      <c r="Q186" s="404">
        <v>43018</v>
      </c>
      <c r="R186" s="404">
        <v>43054</v>
      </c>
      <c r="S186" s="403" t="s">
        <v>99</v>
      </c>
      <c r="T186" s="403" t="s">
        <v>99</v>
      </c>
      <c r="U186" s="403" t="s">
        <v>99</v>
      </c>
      <c r="V186" s="403" t="s">
        <v>99</v>
      </c>
      <c r="W186" s="403" t="s">
        <v>99</v>
      </c>
      <c r="X186" s="403" t="s">
        <v>99</v>
      </c>
      <c r="Y186" s="403" t="s">
        <v>99</v>
      </c>
      <c r="Z186" s="403" t="s">
        <v>99</v>
      </c>
      <c r="AA186" s="403" t="s">
        <v>99</v>
      </c>
      <c r="AB186" s="403" t="s">
        <v>99</v>
      </c>
      <c r="AC186" s="403" t="s">
        <v>99</v>
      </c>
      <c r="AD186" s="403" t="s">
        <v>99</v>
      </c>
      <c r="AE186" s="403">
        <v>10020150</v>
      </c>
      <c r="AF186" s="404">
        <v>42657</v>
      </c>
      <c r="AG186" s="403">
        <v>4</v>
      </c>
      <c r="AH186" s="403" t="s">
        <v>103</v>
      </c>
    </row>
    <row r="187" spans="1:34" x14ac:dyDescent="0.2">
      <c r="A187" s="434" t="str">
        <f t="shared" si="2"/>
        <v>Ofsted Webpage</v>
      </c>
      <c r="B187" s="403">
        <v>52094</v>
      </c>
      <c r="C187" s="403">
        <v>116022</v>
      </c>
      <c r="D187" s="403">
        <v>10002834</v>
      </c>
      <c r="E187" s="403" t="s">
        <v>2391</v>
      </c>
      <c r="F187" s="403" t="s">
        <v>92</v>
      </c>
      <c r="G187" s="403" t="s">
        <v>14</v>
      </c>
      <c r="H187" s="403" t="s">
        <v>475</v>
      </c>
      <c r="I187" s="403" t="s">
        <v>94</v>
      </c>
      <c r="J187" s="403" t="s">
        <v>95</v>
      </c>
      <c r="K187" s="403">
        <v>10037353</v>
      </c>
      <c r="L187" s="403" t="s">
        <v>167</v>
      </c>
      <c r="M187" s="403" t="s">
        <v>42</v>
      </c>
      <c r="N187" s="403" t="s">
        <v>97</v>
      </c>
      <c r="O187" s="403" t="s">
        <v>98</v>
      </c>
      <c r="P187" s="404">
        <v>43033</v>
      </c>
      <c r="Q187" s="404">
        <v>43034</v>
      </c>
      <c r="R187" s="404">
        <v>43054</v>
      </c>
      <c r="S187" s="403">
        <v>9</v>
      </c>
      <c r="T187" s="403" t="s">
        <v>99</v>
      </c>
      <c r="U187" s="403" t="s">
        <v>99</v>
      </c>
      <c r="V187" s="403" t="s">
        <v>99</v>
      </c>
      <c r="W187" s="403" t="s">
        <v>99</v>
      </c>
      <c r="X187" s="403" t="s">
        <v>99</v>
      </c>
      <c r="Y187" s="403" t="s">
        <v>99</v>
      </c>
      <c r="Z187" s="403" t="s">
        <v>99</v>
      </c>
      <c r="AA187" s="403" t="s">
        <v>99</v>
      </c>
      <c r="AB187" s="403" t="s">
        <v>99</v>
      </c>
      <c r="AC187" s="403" t="s">
        <v>99</v>
      </c>
      <c r="AD187" s="403" t="s">
        <v>100</v>
      </c>
      <c r="AE187" s="403" t="s">
        <v>2392</v>
      </c>
      <c r="AF187" s="404">
        <v>41592</v>
      </c>
      <c r="AG187" s="403">
        <v>2</v>
      </c>
      <c r="AH187" s="403" t="s">
        <v>103</v>
      </c>
    </row>
    <row r="188" spans="1:34" x14ac:dyDescent="0.2">
      <c r="A188" s="434" t="str">
        <f t="shared" si="2"/>
        <v>Ofsted Webpage</v>
      </c>
      <c r="B188" s="403">
        <v>130532</v>
      </c>
      <c r="C188" s="403">
        <v>108311</v>
      </c>
      <c r="D188" s="403">
        <v>10000840</v>
      </c>
      <c r="E188" s="403" t="s">
        <v>2096</v>
      </c>
      <c r="F188" s="403" t="s">
        <v>113</v>
      </c>
      <c r="G188" s="403" t="s">
        <v>12</v>
      </c>
      <c r="H188" s="403" t="s">
        <v>380</v>
      </c>
      <c r="I188" s="403" t="s">
        <v>199</v>
      </c>
      <c r="J188" s="403" t="s">
        <v>95</v>
      </c>
      <c r="K188" s="403">
        <v>10037383</v>
      </c>
      <c r="L188" s="403" t="s">
        <v>115</v>
      </c>
      <c r="M188" s="403" t="s">
        <v>29</v>
      </c>
      <c r="N188" s="403" t="s">
        <v>109</v>
      </c>
      <c r="O188" s="403" t="s">
        <v>99</v>
      </c>
      <c r="P188" s="404">
        <v>43018</v>
      </c>
      <c r="Q188" s="404">
        <v>43021</v>
      </c>
      <c r="R188" s="404">
        <v>43053</v>
      </c>
      <c r="S188" s="403">
        <v>3</v>
      </c>
      <c r="T188" s="403">
        <v>3</v>
      </c>
      <c r="U188" s="403">
        <v>3</v>
      </c>
      <c r="V188" s="403">
        <v>3</v>
      </c>
      <c r="W188" s="403">
        <v>3</v>
      </c>
      <c r="X188" s="403">
        <v>3</v>
      </c>
      <c r="Y188" s="403">
        <v>2</v>
      </c>
      <c r="Z188" s="403">
        <v>2</v>
      </c>
      <c r="AA188" s="403" t="s">
        <v>99</v>
      </c>
      <c r="AB188" s="403">
        <v>3</v>
      </c>
      <c r="AC188" s="403" t="s">
        <v>99</v>
      </c>
      <c r="AD188" s="403" t="s">
        <v>100</v>
      </c>
      <c r="AE188" s="403" t="s">
        <v>2097</v>
      </c>
      <c r="AF188" s="404">
        <v>41908</v>
      </c>
      <c r="AG188" s="403">
        <v>2</v>
      </c>
      <c r="AH188" s="403" t="s">
        <v>148</v>
      </c>
    </row>
    <row r="189" spans="1:34" x14ac:dyDescent="0.2">
      <c r="A189" s="434" t="str">
        <f t="shared" si="2"/>
        <v>Ofsted Webpage</v>
      </c>
      <c r="B189" s="403">
        <v>130824</v>
      </c>
      <c r="C189" s="403">
        <v>110214</v>
      </c>
      <c r="D189" s="403">
        <v>10002130</v>
      </c>
      <c r="E189" s="403" t="s">
        <v>2180</v>
      </c>
      <c r="F189" s="403" t="s">
        <v>113</v>
      </c>
      <c r="G189" s="403" t="s">
        <v>12</v>
      </c>
      <c r="H189" s="403" t="s">
        <v>399</v>
      </c>
      <c r="I189" s="403" t="s">
        <v>190</v>
      </c>
      <c r="J189" s="403" t="s">
        <v>190</v>
      </c>
      <c r="K189" s="403">
        <v>10041128</v>
      </c>
      <c r="L189" s="403" t="s">
        <v>436</v>
      </c>
      <c r="M189" s="403" t="s">
        <v>42</v>
      </c>
      <c r="N189" s="403" t="s">
        <v>97</v>
      </c>
      <c r="O189" s="403" t="s">
        <v>98</v>
      </c>
      <c r="P189" s="404">
        <v>43019</v>
      </c>
      <c r="Q189" s="404">
        <v>43020</v>
      </c>
      <c r="R189" s="404">
        <v>43053</v>
      </c>
      <c r="S189" s="403">
        <v>9</v>
      </c>
      <c r="T189" s="403" t="s">
        <v>99</v>
      </c>
      <c r="U189" s="403" t="s">
        <v>99</v>
      </c>
      <c r="V189" s="403" t="s">
        <v>99</v>
      </c>
      <c r="W189" s="403" t="s">
        <v>99</v>
      </c>
      <c r="X189" s="403" t="s">
        <v>99</v>
      </c>
      <c r="Y189" s="403" t="s">
        <v>99</v>
      </c>
      <c r="Z189" s="403" t="s">
        <v>99</v>
      </c>
      <c r="AA189" s="403" t="s">
        <v>99</v>
      </c>
      <c r="AB189" s="403" t="s">
        <v>99</v>
      </c>
      <c r="AC189" s="403" t="s">
        <v>99</v>
      </c>
      <c r="AD189" s="403" t="s">
        <v>100</v>
      </c>
      <c r="AE189" s="403" t="s">
        <v>2181</v>
      </c>
      <c r="AF189" s="404">
        <v>41985</v>
      </c>
      <c r="AG189" s="403">
        <v>2</v>
      </c>
      <c r="AH189" s="403" t="s">
        <v>103</v>
      </c>
    </row>
    <row r="190" spans="1:34" x14ac:dyDescent="0.2">
      <c r="A190" s="434" t="str">
        <f t="shared" si="2"/>
        <v>Ofsted Webpage</v>
      </c>
      <c r="B190" s="403">
        <v>53201</v>
      </c>
      <c r="C190" s="403">
        <v>110033</v>
      </c>
      <c r="D190" s="403">
        <v>10004124</v>
      </c>
      <c r="E190" s="403" t="s">
        <v>1713</v>
      </c>
      <c r="F190" s="403" t="s">
        <v>170</v>
      </c>
      <c r="G190" s="403" t="s">
        <v>15</v>
      </c>
      <c r="H190" s="403" t="s">
        <v>1119</v>
      </c>
      <c r="I190" s="403" t="s">
        <v>107</v>
      </c>
      <c r="J190" s="403" t="s">
        <v>107</v>
      </c>
      <c r="K190" s="403">
        <v>10030786</v>
      </c>
      <c r="L190" s="403" t="s">
        <v>173</v>
      </c>
      <c r="M190" s="403" t="s">
        <v>42</v>
      </c>
      <c r="N190" s="403" t="s">
        <v>97</v>
      </c>
      <c r="O190" s="403" t="s">
        <v>98</v>
      </c>
      <c r="P190" s="404">
        <v>43005</v>
      </c>
      <c r="Q190" s="404">
        <v>43006</v>
      </c>
      <c r="R190" s="404">
        <v>43052</v>
      </c>
      <c r="S190" s="403">
        <v>9</v>
      </c>
      <c r="T190" s="403" t="s">
        <v>99</v>
      </c>
      <c r="U190" s="403" t="s">
        <v>99</v>
      </c>
      <c r="V190" s="403" t="s">
        <v>99</v>
      </c>
      <c r="W190" s="403" t="s">
        <v>99</v>
      </c>
      <c r="X190" s="403" t="s">
        <v>99</v>
      </c>
      <c r="Y190" s="403" t="s">
        <v>99</v>
      </c>
      <c r="Z190" s="403" t="s">
        <v>99</v>
      </c>
      <c r="AA190" s="403" t="s">
        <v>99</v>
      </c>
      <c r="AB190" s="403" t="s">
        <v>99</v>
      </c>
      <c r="AC190" s="403" t="s">
        <v>99</v>
      </c>
      <c r="AD190" s="403" t="s">
        <v>100</v>
      </c>
      <c r="AE190" s="403" t="s">
        <v>1714</v>
      </c>
      <c r="AF190" s="404">
        <v>41915</v>
      </c>
      <c r="AG190" s="403">
        <v>2</v>
      </c>
      <c r="AH190" s="403" t="s">
        <v>103</v>
      </c>
    </row>
    <row r="191" spans="1:34" x14ac:dyDescent="0.2">
      <c r="A191" s="434" t="str">
        <f t="shared" si="2"/>
        <v>Ofsted Webpage</v>
      </c>
      <c r="B191" s="403">
        <v>130714</v>
      </c>
      <c r="C191" s="403">
        <v>108535</v>
      </c>
      <c r="D191" s="403">
        <v>10003022</v>
      </c>
      <c r="E191" s="403" t="s">
        <v>4610</v>
      </c>
      <c r="F191" s="403" t="s">
        <v>293</v>
      </c>
      <c r="G191" s="403" t="s">
        <v>12</v>
      </c>
      <c r="H191" s="403" t="s">
        <v>761</v>
      </c>
      <c r="I191" s="403" t="s">
        <v>172</v>
      </c>
      <c r="J191" s="403" t="s">
        <v>172</v>
      </c>
      <c r="K191" s="403">
        <v>10037381</v>
      </c>
      <c r="L191" s="403" t="s">
        <v>436</v>
      </c>
      <c r="M191" s="403" t="s">
        <v>42</v>
      </c>
      <c r="N191" s="403" t="s">
        <v>97</v>
      </c>
      <c r="O191" s="403" t="s">
        <v>98</v>
      </c>
      <c r="P191" s="404">
        <v>43019</v>
      </c>
      <c r="Q191" s="404">
        <v>43020</v>
      </c>
      <c r="R191" s="404">
        <v>43052</v>
      </c>
      <c r="S191" s="403">
        <v>9</v>
      </c>
      <c r="T191" s="403" t="s">
        <v>99</v>
      </c>
      <c r="U191" s="403" t="s">
        <v>99</v>
      </c>
      <c r="V191" s="403" t="s">
        <v>99</v>
      </c>
      <c r="W191" s="403" t="s">
        <v>99</v>
      </c>
      <c r="X191" s="403" t="s">
        <v>99</v>
      </c>
      <c r="Y191" s="403" t="s">
        <v>99</v>
      </c>
      <c r="Z191" s="403" t="s">
        <v>99</v>
      </c>
      <c r="AA191" s="403" t="s">
        <v>99</v>
      </c>
      <c r="AB191" s="403" t="s">
        <v>99</v>
      </c>
      <c r="AC191" s="403" t="s">
        <v>99</v>
      </c>
      <c r="AD191" s="403" t="s">
        <v>100</v>
      </c>
      <c r="AE191" s="403" t="s">
        <v>2985</v>
      </c>
      <c r="AF191" s="404">
        <v>41551</v>
      </c>
      <c r="AG191" s="403">
        <v>2</v>
      </c>
      <c r="AH191" s="403" t="s">
        <v>103</v>
      </c>
    </row>
    <row r="192" spans="1:34" x14ac:dyDescent="0.2">
      <c r="A192" s="434" t="str">
        <f t="shared" si="2"/>
        <v>Ofsted Webpage</v>
      </c>
      <c r="B192" s="403">
        <v>52544</v>
      </c>
      <c r="C192" s="403">
        <v>114962</v>
      </c>
      <c r="D192" s="403">
        <v>10003407</v>
      </c>
      <c r="E192" s="403" t="s">
        <v>2424</v>
      </c>
      <c r="F192" s="403" t="s">
        <v>170</v>
      </c>
      <c r="G192" s="403" t="s">
        <v>15</v>
      </c>
      <c r="H192" s="403" t="s">
        <v>837</v>
      </c>
      <c r="I192" s="403" t="s">
        <v>190</v>
      </c>
      <c r="J192" s="403" t="s">
        <v>190</v>
      </c>
      <c r="K192" s="403">
        <v>10037336</v>
      </c>
      <c r="L192" s="403" t="s">
        <v>276</v>
      </c>
      <c r="M192" s="403" t="s">
        <v>29</v>
      </c>
      <c r="N192" s="403" t="s">
        <v>109</v>
      </c>
      <c r="O192" s="403" t="s">
        <v>99</v>
      </c>
      <c r="P192" s="404">
        <v>43012</v>
      </c>
      <c r="Q192" s="404">
        <v>43014</v>
      </c>
      <c r="R192" s="404">
        <v>43049</v>
      </c>
      <c r="S192" s="403">
        <v>3</v>
      </c>
      <c r="T192" s="403">
        <v>3</v>
      </c>
      <c r="U192" s="403">
        <v>3</v>
      </c>
      <c r="V192" s="403">
        <v>3</v>
      </c>
      <c r="W192" s="403">
        <v>3</v>
      </c>
      <c r="X192" s="403" t="s">
        <v>99</v>
      </c>
      <c r="Y192" s="403">
        <v>3</v>
      </c>
      <c r="Z192" s="403" t="s">
        <v>99</v>
      </c>
      <c r="AA192" s="403" t="s">
        <v>99</v>
      </c>
      <c r="AB192" s="403" t="s">
        <v>99</v>
      </c>
      <c r="AC192" s="403" t="s">
        <v>99</v>
      </c>
      <c r="AD192" s="403" t="s">
        <v>100</v>
      </c>
      <c r="AE192" s="403" t="s">
        <v>2425</v>
      </c>
      <c r="AF192" s="404">
        <v>41796</v>
      </c>
      <c r="AG192" s="403">
        <v>2</v>
      </c>
      <c r="AH192" s="403" t="s">
        <v>148</v>
      </c>
    </row>
    <row r="193" spans="1:34" x14ac:dyDescent="0.2">
      <c r="A193" s="434" t="str">
        <f t="shared" si="2"/>
        <v>Ofsted Webpage</v>
      </c>
      <c r="B193" s="403">
        <v>54714</v>
      </c>
      <c r="C193" s="403">
        <v>107996</v>
      </c>
      <c r="D193" s="403">
        <v>10006458</v>
      </c>
      <c r="E193" s="403" t="s">
        <v>2601</v>
      </c>
      <c r="F193" s="403" t="s">
        <v>278</v>
      </c>
      <c r="G193" s="403" t="s">
        <v>15</v>
      </c>
      <c r="H193" s="403" t="s">
        <v>222</v>
      </c>
      <c r="I193" s="403" t="s">
        <v>199</v>
      </c>
      <c r="J193" s="403" t="s">
        <v>95</v>
      </c>
      <c r="K193" s="403">
        <v>10037360</v>
      </c>
      <c r="L193" s="403" t="s">
        <v>476</v>
      </c>
      <c r="M193" s="403" t="s">
        <v>42</v>
      </c>
      <c r="N193" s="403" t="s">
        <v>97</v>
      </c>
      <c r="O193" s="403" t="s">
        <v>98</v>
      </c>
      <c r="P193" s="404">
        <v>43011</v>
      </c>
      <c r="Q193" s="404">
        <v>43011</v>
      </c>
      <c r="R193" s="404">
        <v>43049</v>
      </c>
      <c r="S193" s="403">
        <v>9</v>
      </c>
      <c r="T193" s="403" t="s">
        <v>99</v>
      </c>
      <c r="U193" s="403" t="s">
        <v>99</v>
      </c>
      <c r="V193" s="403" t="s">
        <v>99</v>
      </c>
      <c r="W193" s="403" t="s">
        <v>99</v>
      </c>
      <c r="X193" s="403" t="s">
        <v>99</v>
      </c>
      <c r="Y193" s="403" t="s">
        <v>99</v>
      </c>
      <c r="Z193" s="403" t="s">
        <v>99</v>
      </c>
      <c r="AA193" s="403" t="s">
        <v>99</v>
      </c>
      <c r="AB193" s="403" t="s">
        <v>99</v>
      </c>
      <c r="AC193" s="403" t="s">
        <v>99</v>
      </c>
      <c r="AD193" s="403" t="s">
        <v>100</v>
      </c>
      <c r="AE193" s="403" t="s">
        <v>2602</v>
      </c>
      <c r="AF193" s="404">
        <v>41663</v>
      </c>
      <c r="AG193" s="403">
        <v>2</v>
      </c>
      <c r="AH193" s="403" t="s">
        <v>103</v>
      </c>
    </row>
    <row r="194" spans="1:34" x14ac:dyDescent="0.2">
      <c r="A194" s="434" t="str">
        <f t="shared" si="2"/>
        <v>Ofsted Webpage</v>
      </c>
      <c r="B194" s="403">
        <v>58118</v>
      </c>
      <c r="C194" s="403">
        <v>117585</v>
      </c>
      <c r="D194" s="403">
        <v>10008591</v>
      </c>
      <c r="E194" s="403" t="s">
        <v>2647</v>
      </c>
      <c r="F194" s="403" t="s">
        <v>278</v>
      </c>
      <c r="G194" s="403" t="s">
        <v>15</v>
      </c>
      <c r="H194" s="403" t="s">
        <v>380</v>
      </c>
      <c r="I194" s="403" t="s">
        <v>199</v>
      </c>
      <c r="J194" s="403" t="s">
        <v>95</v>
      </c>
      <c r="K194" s="403">
        <v>10041105</v>
      </c>
      <c r="L194" s="403" t="s">
        <v>476</v>
      </c>
      <c r="M194" s="403" t="s">
        <v>42</v>
      </c>
      <c r="N194" s="403" t="s">
        <v>97</v>
      </c>
      <c r="O194" s="403" t="s">
        <v>98</v>
      </c>
      <c r="P194" s="404">
        <v>43019</v>
      </c>
      <c r="Q194" s="404">
        <v>43020</v>
      </c>
      <c r="R194" s="404">
        <v>43049</v>
      </c>
      <c r="S194" s="403">
        <v>9</v>
      </c>
      <c r="T194" s="403" t="s">
        <v>99</v>
      </c>
      <c r="U194" s="403" t="s">
        <v>99</v>
      </c>
      <c r="V194" s="403" t="s">
        <v>99</v>
      </c>
      <c r="W194" s="403" t="s">
        <v>99</v>
      </c>
      <c r="X194" s="403" t="s">
        <v>99</v>
      </c>
      <c r="Y194" s="403" t="s">
        <v>99</v>
      </c>
      <c r="Z194" s="403" t="s">
        <v>99</v>
      </c>
      <c r="AA194" s="403" t="s">
        <v>99</v>
      </c>
      <c r="AB194" s="403" t="s">
        <v>99</v>
      </c>
      <c r="AC194" s="403" t="s">
        <v>99</v>
      </c>
      <c r="AD194" s="403" t="s">
        <v>100</v>
      </c>
      <c r="AE194" s="403" t="s">
        <v>2648</v>
      </c>
      <c r="AF194" s="404">
        <v>41761</v>
      </c>
      <c r="AG194" s="403">
        <v>2</v>
      </c>
      <c r="AH194" s="403" t="s">
        <v>103</v>
      </c>
    </row>
    <row r="195" spans="1:34" x14ac:dyDescent="0.2">
      <c r="A195" s="434" t="str">
        <f t="shared" si="2"/>
        <v>Ofsted Webpage</v>
      </c>
      <c r="B195" s="403">
        <v>130467</v>
      </c>
      <c r="C195" s="403">
        <v>108354</v>
      </c>
      <c r="D195" s="403">
        <v>10008641</v>
      </c>
      <c r="E195" s="403" t="s">
        <v>2844</v>
      </c>
      <c r="F195" s="403" t="s">
        <v>391</v>
      </c>
      <c r="G195" s="403" t="s">
        <v>15</v>
      </c>
      <c r="H195" s="403" t="s">
        <v>186</v>
      </c>
      <c r="I195" s="403" t="s">
        <v>172</v>
      </c>
      <c r="J195" s="403" t="s">
        <v>172</v>
      </c>
      <c r="K195" s="403">
        <v>10041112</v>
      </c>
      <c r="L195" s="403" t="s">
        <v>631</v>
      </c>
      <c r="M195" s="403" t="s">
        <v>42</v>
      </c>
      <c r="N195" s="403" t="s">
        <v>97</v>
      </c>
      <c r="O195" s="403" t="s">
        <v>98</v>
      </c>
      <c r="P195" s="404">
        <v>43018</v>
      </c>
      <c r="Q195" s="404">
        <v>43019</v>
      </c>
      <c r="R195" s="404">
        <v>43049</v>
      </c>
      <c r="S195" s="403">
        <v>9</v>
      </c>
      <c r="T195" s="403" t="s">
        <v>99</v>
      </c>
      <c r="U195" s="403" t="s">
        <v>99</v>
      </c>
      <c r="V195" s="403" t="s">
        <v>99</v>
      </c>
      <c r="W195" s="403" t="s">
        <v>99</v>
      </c>
      <c r="X195" s="403" t="s">
        <v>99</v>
      </c>
      <c r="Y195" s="403" t="s">
        <v>99</v>
      </c>
      <c r="Z195" s="403" t="s">
        <v>99</v>
      </c>
      <c r="AA195" s="403" t="s">
        <v>99</v>
      </c>
      <c r="AB195" s="403" t="s">
        <v>99</v>
      </c>
      <c r="AC195" s="403" t="s">
        <v>99</v>
      </c>
      <c r="AD195" s="403" t="s">
        <v>100</v>
      </c>
      <c r="AE195" s="403" t="s">
        <v>2845</v>
      </c>
      <c r="AF195" s="404">
        <v>41760</v>
      </c>
      <c r="AG195" s="403">
        <v>2</v>
      </c>
      <c r="AH195" s="403" t="s">
        <v>103</v>
      </c>
    </row>
    <row r="196" spans="1:34" x14ac:dyDescent="0.2">
      <c r="A196" s="434" t="str">
        <f t="shared" si="2"/>
        <v>Ofsted Webpage</v>
      </c>
      <c r="B196" s="403">
        <v>130693</v>
      </c>
      <c r="C196" s="403">
        <v>108459</v>
      </c>
      <c r="D196" s="403">
        <v>10007928</v>
      </c>
      <c r="E196" s="403" t="s">
        <v>3859</v>
      </c>
      <c r="F196" s="403" t="s">
        <v>113</v>
      </c>
      <c r="G196" s="403" t="s">
        <v>12</v>
      </c>
      <c r="H196" s="403" t="s">
        <v>234</v>
      </c>
      <c r="I196" s="403" t="s">
        <v>190</v>
      </c>
      <c r="J196" s="403" t="s">
        <v>190</v>
      </c>
      <c r="K196" s="403">
        <v>10030681</v>
      </c>
      <c r="L196" s="403" t="s">
        <v>115</v>
      </c>
      <c r="M196" s="403" t="s">
        <v>29</v>
      </c>
      <c r="N196" s="403" t="s">
        <v>124</v>
      </c>
      <c r="O196" s="403" t="s">
        <v>100</v>
      </c>
      <c r="P196" s="404">
        <v>43011</v>
      </c>
      <c r="Q196" s="404">
        <v>43014</v>
      </c>
      <c r="R196" s="404">
        <v>43049</v>
      </c>
      <c r="S196" s="403">
        <v>1</v>
      </c>
      <c r="T196" s="403">
        <v>1</v>
      </c>
      <c r="U196" s="403">
        <v>1</v>
      </c>
      <c r="V196" s="403">
        <v>1</v>
      </c>
      <c r="W196" s="403">
        <v>1</v>
      </c>
      <c r="X196" s="403">
        <v>1</v>
      </c>
      <c r="Y196" s="403">
        <v>2</v>
      </c>
      <c r="Z196" s="403">
        <v>1</v>
      </c>
      <c r="AA196" s="403" t="s">
        <v>99</v>
      </c>
      <c r="AB196" s="403" t="s">
        <v>99</v>
      </c>
      <c r="AC196" s="403" t="s">
        <v>99</v>
      </c>
      <c r="AD196" s="403" t="s">
        <v>100</v>
      </c>
      <c r="AE196" s="403" t="s">
        <v>3860</v>
      </c>
      <c r="AF196" s="404">
        <v>41397</v>
      </c>
      <c r="AG196" s="403">
        <v>2</v>
      </c>
      <c r="AH196" s="403" t="s">
        <v>127</v>
      </c>
    </row>
    <row r="197" spans="1:34" x14ac:dyDescent="0.2">
      <c r="A197" s="434" t="str">
        <f t="shared" ref="A197:A237" si="3">IF(B197&lt;&gt;"",HYPERLINK(CONCATENATE("http://reports.ofsted.gov.uk/inspection-reports/find-inspection-report/provider/ELS/",B197),"Ofsted Webpage"),"")</f>
        <v>Ofsted Webpage</v>
      </c>
      <c r="B197" s="403">
        <v>52459</v>
      </c>
      <c r="C197" s="403">
        <v>107016</v>
      </c>
      <c r="D197" s="403">
        <v>10003289</v>
      </c>
      <c r="E197" s="403" t="s">
        <v>2418</v>
      </c>
      <c r="F197" s="403" t="s">
        <v>278</v>
      </c>
      <c r="G197" s="403" t="s">
        <v>15</v>
      </c>
      <c r="H197" s="403" t="s">
        <v>369</v>
      </c>
      <c r="I197" s="403" t="s">
        <v>199</v>
      </c>
      <c r="J197" s="403" t="s">
        <v>95</v>
      </c>
      <c r="K197" s="403">
        <v>10041123</v>
      </c>
      <c r="L197" s="403" t="s">
        <v>476</v>
      </c>
      <c r="M197" s="403" t="s">
        <v>42</v>
      </c>
      <c r="N197" s="403" t="s">
        <v>97</v>
      </c>
      <c r="O197" s="403" t="s">
        <v>98</v>
      </c>
      <c r="P197" s="404">
        <v>43011</v>
      </c>
      <c r="Q197" s="404">
        <v>43012</v>
      </c>
      <c r="R197" s="404">
        <v>43047</v>
      </c>
      <c r="S197" s="403">
        <v>9</v>
      </c>
      <c r="T197" s="403" t="s">
        <v>99</v>
      </c>
      <c r="U197" s="403" t="s">
        <v>99</v>
      </c>
      <c r="V197" s="403" t="s">
        <v>99</v>
      </c>
      <c r="W197" s="403" t="s">
        <v>99</v>
      </c>
      <c r="X197" s="403" t="s">
        <v>99</v>
      </c>
      <c r="Y197" s="403" t="s">
        <v>99</v>
      </c>
      <c r="Z197" s="403" t="s">
        <v>99</v>
      </c>
      <c r="AA197" s="403" t="s">
        <v>99</v>
      </c>
      <c r="AB197" s="403" t="s">
        <v>99</v>
      </c>
      <c r="AC197" s="403" t="s">
        <v>99</v>
      </c>
      <c r="AD197" s="403" t="s">
        <v>100</v>
      </c>
      <c r="AE197" s="403" t="s">
        <v>2419</v>
      </c>
      <c r="AF197" s="404">
        <v>41712</v>
      </c>
      <c r="AG197" s="403">
        <v>2</v>
      </c>
      <c r="AH197" s="403" t="s">
        <v>103</v>
      </c>
    </row>
    <row r="198" spans="1:34" x14ac:dyDescent="0.2">
      <c r="A198" s="434" t="str">
        <f t="shared" si="3"/>
        <v>Ofsted Webpage</v>
      </c>
      <c r="B198" s="403">
        <v>130434</v>
      </c>
      <c r="C198" s="403">
        <v>108414</v>
      </c>
      <c r="D198" s="403">
        <v>10003500</v>
      </c>
      <c r="E198" s="403" t="s">
        <v>2824</v>
      </c>
      <c r="F198" s="403" t="s">
        <v>105</v>
      </c>
      <c r="G198" s="403" t="s">
        <v>12</v>
      </c>
      <c r="H198" s="403" t="s">
        <v>553</v>
      </c>
      <c r="I198" s="403" t="s">
        <v>122</v>
      </c>
      <c r="J198" s="403" t="s">
        <v>122</v>
      </c>
      <c r="K198" s="403">
        <v>10030887</v>
      </c>
      <c r="L198" s="403" t="s">
        <v>108</v>
      </c>
      <c r="M198" s="403" t="s">
        <v>29</v>
      </c>
      <c r="N198" s="403" t="s">
        <v>109</v>
      </c>
      <c r="O198" s="403" t="s">
        <v>99</v>
      </c>
      <c r="P198" s="404">
        <v>43011</v>
      </c>
      <c r="Q198" s="404">
        <v>43014</v>
      </c>
      <c r="R198" s="404">
        <v>43047</v>
      </c>
      <c r="S198" s="403">
        <v>3</v>
      </c>
      <c r="T198" s="403">
        <v>3</v>
      </c>
      <c r="U198" s="403">
        <v>3</v>
      </c>
      <c r="V198" s="403">
        <v>2</v>
      </c>
      <c r="W198" s="403">
        <v>3</v>
      </c>
      <c r="X198" s="403">
        <v>3</v>
      </c>
      <c r="Y198" s="403" t="s">
        <v>99</v>
      </c>
      <c r="Z198" s="403">
        <v>3</v>
      </c>
      <c r="AA198" s="403" t="s">
        <v>99</v>
      </c>
      <c r="AB198" s="403" t="s">
        <v>99</v>
      </c>
      <c r="AC198" s="403" t="s">
        <v>99</v>
      </c>
      <c r="AD198" s="403" t="s">
        <v>100</v>
      </c>
      <c r="AE198" s="403" t="s">
        <v>2825</v>
      </c>
      <c r="AF198" s="404">
        <v>41551</v>
      </c>
      <c r="AG198" s="403">
        <v>1</v>
      </c>
      <c r="AH198" s="403" t="s">
        <v>148</v>
      </c>
    </row>
    <row r="199" spans="1:34" x14ac:dyDescent="0.2">
      <c r="A199" s="434" t="str">
        <f t="shared" si="3"/>
        <v>Ofsted Webpage</v>
      </c>
      <c r="B199" s="403">
        <v>58841</v>
      </c>
      <c r="C199" s="403">
        <v>118467</v>
      </c>
      <c r="D199" s="403">
        <v>10019383</v>
      </c>
      <c r="E199" s="403" t="s">
        <v>1929</v>
      </c>
      <c r="F199" s="403" t="s">
        <v>278</v>
      </c>
      <c r="G199" s="403" t="s">
        <v>15</v>
      </c>
      <c r="H199" s="403" t="s">
        <v>144</v>
      </c>
      <c r="I199" s="403" t="s">
        <v>122</v>
      </c>
      <c r="J199" s="403" t="s">
        <v>122</v>
      </c>
      <c r="K199" s="403">
        <v>10030696</v>
      </c>
      <c r="L199" s="403" t="s">
        <v>280</v>
      </c>
      <c r="M199" s="403" t="s">
        <v>29</v>
      </c>
      <c r="N199" s="403" t="s">
        <v>109</v>
      </c>
      <c r="O199" s="403" t="s">
        <v>99</v>
      </c>
      <c r="P199" s="404">
        <v>43011</v>
      </c>
      <c r="Q199" s="404">
        <v>43014</v>
      </c>
      <c r="R199" s="404">
        <v>43046</v>
      </c>
      <c r="S199" s="403">
        <v>3</v>
      </c>
      <c r="T199" s="403">
        <v>3</v>
      </c>
      <c r="U199" s="403">
        <v>3</v>
      </c>
      <c r="V199" s="403">
        <v>3</v>
      </c>
      <c r="W199" s="403">
        <v>3</v>
      </c>
      <c r="X199" s="403" t="s">
        <v>99</v>
      </c>
      <c r="Y199" s="403">
        <v>3</v>
      </c>
      <c r="Z199" s="403">
        <v>3</v>
      </c>
      <c r="AA199" s="403" t="s">
        <v>99</v>
      </c>
      <c r="AB199" s="403" t="s">
        <v>99</v>
      </c>
      <c r="AC199" s="403" t="s">
        <v>99</v>
      </c>
      <c r="AD199" s="403" t="s">
        <v>100</v>
      </c>
      <c r="AE199" s="403" t="s">
        <v>1930</v>
      </c>
      <c r="AF199" s="404">
        <v>42082</v>
      </c>
      <c r="AG199" s="403">
        <v>2</v>
      </c>
      <c r="AH199" s="403" t="s">
        <v>148</v>
      </c>
    </row>
    <row r="200" spans="1:34" x14ac:dyDescent="0.2">
      <c r="A200" s="434" t="str">
        <f t="shared" si="3"/>
        <v>Ofsted Webpage</v>
      </c>
      <c r="B200" s="403">
        <v>130478</v>
      </c>
      <c r="C200" s="403">
        <v>108365</v>
      </c>
      <c r="D200" s="403">
        <v>10003625</v>
      </c>
      <c r="E200" s="403" t="s">
        <v>4504</v>
      </c>
      <c r="F200" s="403" t="s">
        <v>105</v>
      </c>
      <c r="G200" s="403" t="s">
        <v>12</v>
      </c>
      <c r="H200" s="403" t="s">
        <v>758</v>
      </c>
      <c r="I200" s="403" t="s">
        <v>172</v>
      </c>
      <c r="J200" s="403" t="s">
        <v>172</v>
      </c>
      <c r="K200" s="403">
        <v>10037333</v>
      </c>
      <c r="L200" s="403" t="s">
        <v>108</v>
      </c>
      <c r="M200" s="403" t="s">
        <v>29</v>
      </c>
      <c r="N200" s="403" t="s">
        <v>109</v>
      </c>
      <c r="O200" s="403" t="s">
        <v>99</v>
      </c>
      <c r="P200" s="404">
        <v>43011</v>
      </c>
      <c r="Q200" s="404">
        <v>43014</v>
      </c>
      <c r="R200" s="404">
        <v>43046</v>
      </c>
      <c r="S200" s="403">
        <v>2</v>
      </c>
      <c r="T200" s="403">
        <v>2</v>
      </c>
      <c r="U200" s="403">
        <v>2</v>
      </c>
      <c r="V200" s="403">
        <v>2</v>
      </c>
      <c r="W200" s="403">
        <v>2</v>
      </c>
      <c r="X200" s="403">
        <v>2</v>
      </c>
      <c r="Y200" s="403" t="s">
        <v>99</v>
      </c>
      <c r="Z200" s="403" t="s">
        <v>99</v>
      </c>
      <c r="AA200" s="403" t="s">
        <v>99</v>
      </c>
      <c r="AB200" s="403" t="s">
        <v>99</v>
      </c>
      <c r="AC200" s="403" t="s">
        <v>99</v>
      </c>
      <c r="AD200" s="403" t="s">
        <v>100</v>
      </c>
      <c r="AE200" s="403" t="s">
        <v>4505</v>
      </c>
      <c r="AF200" s="404">
        <v>39484</v>
      </c>
      <c r="AG200" s="403">
        <v>1</v>
      </c>
      <c r="AH200" s="403" t="s">
        <v>148</v>
      </c>
    </row>
    <row r="201" spans="1:34" x14ac:dyDescent="0.2">
      <c r="A201" s="434" t="str">
        <f t="shared" si="3"/>
        <v>Ofsted Webpage</v>
      </c>
      <c r="B201" s="403">
        <v>130493</v>
      </c>
      <c r="C201" s="403">
        <v>108474</v>
      </c>
      <c r="D201" s="403">
        <v>10007553</v>
      </c>
      <c r="E201" s="403" t="s">
        <v>1336</v>
      </c>
      <c r="F201" s="403" t="s">
        <v>113</v>
      </c>
      <c r="G201" s="403" t="s">
        <v>12</v>
      </c>
      <c r="H201" s="403" t="s">
        <v>357</v>
      </c>
      <c r="I201" s="403" t="s">
        <v>140</v>
      </c>
      <c r="J201" s="403" t="s">
        <v>140</v>
      </c>
      <c r="K201" s="403">
        <v>10037400</v>
      </c>
      <c r="L201" s="403" t="s">
        <v>155</v>
      </c>
      <c r="M201" s="403" t="s">
        <v>29</v>
      </c>
      <c r="N201" s="403" t="s">
        <v>109</v>
      </c>
      <c r="O201" s="403" t="s">
        <v>99</v>
      </c>
      <c r="P201" s="404">
        <v>43011</v>
      </c>
      <c r="Q201" s="404">
        <v>43014</v>
      </c>
      <c r="R201" s="404">
        <v>43046</v>
      </c>
      <c r="S201" s="403">
        <v>2</v>
      </c>
      <c r="T201" s="403">
        <v>2</v>
      </c>
      <c r="U201" s="403">
        <v>2</v>
      </c>
      <c r="V201" s="403">
        <v>2</v>
      </c>
      <c r="W201" s="403">
        <v>2</v>
      </c>
      <c r="X201" s="403">
        <v>2</v>
      </c>
      <c r="Y201" s="403">
        <v>2</v>
      </c>
      <c r="Z201" s="403">
        <v>3</v>
      </c>
      <c r="AA201" s="403">
        <v>2</v>
      </c>
      <c r="AB201" s="403">
        <v>1</v>
      </c>
      <c r="AC201" s="403" t="s">
        <v>99</v>
      </c>
      <c r="AD201" s="403" t="s">
        <v>100</v>
      </c>
      <c r="AE201" s="403">
        <v>10004692</v>
      </c>
      <c r="AF201" s="404">
        <v>42347</v>
      </c>
      <c r="AG201" s="403">
        <v>3</v>
      </c>
      <c r="AH201" s="403" t="s">
        <v>127</v>
      </c>
    </row>
    <row r="202" spans="1:34" x14ac:dyDescent="0.2">
      <c r="A202" s="434" t="str">
        <f t="shared" si="3"/>
        <v>Ofsted Webpage</v>
      </c>
      <c r="B202" s="403">
        <v>50213</v>
      </c>
      <c r="C202" s="403">
        <v>108141</v>
      </c>
      <c r="D202" s="403">
        <v>10000703</v>
      </c>
      <c r="E202" s="403" t="s">
        <v>2284</v>
      </c>
      <c r="F202" s="403" t="s">
        <v>170</v>
      </c>
      <c r="G202" s="403" t="s">
        <v>15</v>
      </c>
      <c r="H202" s="403" t="s">
        <v>186</v>
      </c>
      <c r="I202" s="403" t="s">
        <v>172</v>
      </c>
      <c r="J202" s="403" t="s">
        <v>172</v>
      </c>
      <c r="K202" s="403">
        <v>10037350</v>
      </c>
      <c r="L202" s="403" t="s">
        <v>276</v>
      </c>
      <c r="M202" s="403" t="s">
        <v>29</v>
      </c>
      <c r="N202" s="403" t="s">
        <v>124</v>
      </c>
      <c r="O202" s="403" t="s">
        <v>100</v>
      </c>
      <c r="P202" s="404">
        <v>43004</v>
      </c>
      <c r="Q202" s="404">
        <v>43007</v>
      </c>
      <c r="R202" s="404">
        <v>43042</v>
      </c>
      <c r="S202" s="403">
        <v>3</v>
      </c>
      <c r="T202" s="403">
        <v>3</v>
      </c>
      <c r="U202" s="403">
        <v>3</v>
      </c>
      <c r="V202" s="403">
        <v>2</v>
      </c>
      <c r="W202" s="403">
        <v>3</v>
      </c>
      <c r="X202" s="403" t="s">
        <v>99</v>
      </c>
      <c r="Y202" s="403">
        <v>3</v>
      </c>
      <c r="Z202" s="403" t="s">
        <v>99</v>
      </c>
      <c r="AA202" s="403" t="s">
        <v>99</v>
      </c>
      <c r="AB202" s="403" t="s">
        <v>99</v>
      </c>
      <c r="AC202" s="403" t="s">
        <v>99</v>
      </c>
      <c r="AD202" s="403" t="s">
        <v>100</v>
      </c>
      <c r="AE202" s="403" t="s">
        <v>2285</v>
      </c>
      <c r="AF202" s="404">
        <v>41698</v>
      </c>
      <c r="AG202" s="403">
        <v>2</v>
      </c>
      <c r="AH202" s="403" t="s">
        <v>148</v>
      </c>
    </row>
    <row r="203" spans="1:34" x14ac:dyDescent="0.2">
      <c r="A203" s="434" t="str">
        <f t="shared" si="3"/>
        <v>Ofsted Webpage</v>
      </c>
      <c r="B203" s="403">
        <v>52843</v>
      </c>
      <c r="C203" s="403">
        <v>106963</v>
      </c>
      <c r="D203" s="403">
        <v>10003586</v>
      </c>
      <c r="E203" s="403" t="s">
        <v>935</v>
      </c>
      <c r="F203" s="403" t="s">
        <v>170</v>
      </c>
      <c r="G203" s="403" t="s">
        <v>15</v>
      </c>
      <c r="H203" s="403" t="s">
        <v>255</v>
      </c>
      <c r="I203" s="403" t="s">
        <v>161</v>
      </c>
      <c r="J203" s="403" t="s">
        <v>161</v>
      </c>
      <c r="K203" s="403">
        <v>10030708</v>
      </c>
      <c r="L203" s="403" t="s">
        <v>212</v>
      </c>
      <c r="M203" s="403" t="s">
        <v>29</v>
      </c>
      <c r="N203" s="403" t="s">
        <v>109</v>
      </c>
      <c r="O203" s="403" t="s">
        <v>99</v>
      </c>
      <c r="P203" s="404">
        <v>42998</v>
      </c>
      <c r="Q203" s="404">
        <v>43000</v>
      </c>
      <c r="R203" s="404">
        <v>43041</v>
      </c>
      <c r="S203" s="403">
        <v>3</v>
      </c>
      <c r="T203" s="403">
        <v>3</v>
      </c>
      <c r="U203" s="403">
        <v>3</v>
      </c>
      <c r="V203" s="403">
        <v>3</v>
      </c>
      <c r="W203" s="403">
        <v>3</v>
      </c>
      <c r="X203" s="403">
        <v>3</v>
      </c>
      <c r="Y203" s="403" t="s">
        <v>99</v>
      </c>
      <c r="Z203" s="403" t="s">
        <v>99</v>
      </c>
      <c r="AA203" s="403" t="s">
        <v>99</v>
      </c>
      <c r="AB203" s="403" t="s">
        <v>99</v>
      </c>
      <c r="AC203" s="403" t="s">
        <v>99</v>
      </c>
      <c r="AD203" s="403" t="s">
        <v>100</v>
      </c>
      <c r="AE203" s="403">
        <v>10005149</v>
      </c>
      <c r="AF203" s="404">
        <v>42285</v>
      </c>
      <c r="AG203" s="403">
        <v>3</v>
      </c>
      <c r="AH203" s="403" t="s">
        <v>111</v>
      </c>
    </row>
    <row r="204" spans="1:34" x14ac:dyDescent="0.2">
      <c r="A204" s="434" t="str">
        <f t="shared" si="3"/>
        <v>Ofsted Webpage</v>
      </c>
      <c r="B204" s="403">
        <v>58929</v>
      </c>
      <c r="C204" s="403">
        <v>118800</v>
      </c>
      <c r="D204" s="403">
        <v>10026072</v>
      </c>
      <c r="E204" s="403" t="s">
        <v>1228</v>
      </c>
      <c r="F204" s="403" t="s">
        <v>183</v>
      </c>
      <c r="G204" s="403" t="s">
        <v>14</v>
      </c>
      <c r="H204" s="403" t="s">
        <v>171</v>
      </c>
      <c r="I204" s="403" t="s">
        <v>172</v>
      </c>
      <c r="J204" s="403" t="s">
        <v>172</v>
      </c>
      <c r="K204" s="403">
        <v>10037418</v>
      </c>
      <c r="L204" s="403" t="s">
        <v>141</v>
      </c>
      <c r="M204" s="403" t="s">
        <v>29</v>
      </c>
      <c r="N204" s="403" t="s">
        <v>109</v>
      </c>
      <c r="O204" s="403" t="s">
        <v>99</v>
      </c>
      <c r="P204" s="404">
        <v>42997</v>
      </c>
      <c r="Q204" s="404">
        <v>43000</v>
      </c>
      <c r="R204" s="404">
        <v>43041</v>
      </c>
      <c r="S204" s="403">
        <v>4</v>
      </c>
      <c r="T204" s="403">
        <v>4</v>
      </c>
      <c r="U204" s="403">
        <v>4</v>
      </c>
      <c r="V204" s="403">
        <v>4</v>
      </c>
      <c r="W204" s="403">
        <v>4</v>
      </c>
      <c r="X204" s="403" t="s">
        <v>99</v>
      </c>
      <c r="Y204" s="403" t="s">
        <v>99</v>
      </c>
      <c r="Z204" s="403">
        <v>4</v>
      </c>
      <c r="AA204" s="403" t="s">
        <v>99</v>
      </c>
      <c r="AB204" s="403" t="s">
        <v>99</v>
      </c>
      <c r="AC204" s="403" t="s">
        <v>99</v>
      </c>
      <c r="AD204" s="403" t="s">
        <v>98</v>
      </c>
      <c r="AE204" s="403">
        <v>10005082</v>
      </c>
      <c r="AF204" s="404">
        <v>42419</v>
      </c>
      <c r="AG204" s="403">
        <v>3</v>
      </c>
      <c r="AH204" s="403" t="s">
        <v>148</v>
      </c>
    </row>
    <row r="205" spans="1:34" x14ac:dyDescent="0.2">
      <c r="A205" s="434" t="str">
        <f t="shared" si="3"/>
        <v>Ofsted Webpage</v>
      </c>
      <c r="B205" s="403">
        <v>50795</v>
      </c>
      <c r="C205" s="403">
        <v>109371</v>
      </c>
      <c r="D205" s="403">
        <v>10000831</v>
      </c>
      <c r="E205" s="403" t="s">
        <v>807</v>
      </c>
      <c r="F205" s="403" t="s">
        <v>92</v>
      </c>
      <c r="G205" s="403" t="s">
        <v>14</v>
      </c>
      <c r="H205" s="403" t="s">
        <v>248</v>
      </c>
      <c r="I205" s="403" t="s">
        <v>190</v>
      </c>
      <c r="J205" s="403" t="s">
        <v>190</v>
      </c>
      <c r="K205" s="403">
        <v>10039585</v>
      </c>
      <c r="L205" s="403" t="s">
        <v>145</v>
      </c>
      <c r="M205" s="403" t="s">
        <v>29</v>
      </c>
      <c r="N205" s="403" t="s">
        <v>109</v>
      </c>
      <c r="O205" s="403" t="s">
        <v>99</v>
      </c>
      <c r="P205" s="404">
        <v>43004</v>
      </c>
      <c r="Q205" s="404">
        <v>43007</v>
      </c>
      <c r="R205" s="404">
        <v>43041</v>
      </c>
      <c r="S205" s="403">
        <v>2</v>
      </c>
      <c r="T205" s="403">
        <v>2</v>
      </c>
      <c r="U205" s="403">
        <v>2</v>
      </c>
      <c r="V205" s="403">
        <v>2</v>
      </c>
      <c r="W205" s="403">
        <v>2</v>
      </c>
      <c r="X205" s="403" t="s">
        <v>99</v>
      </c>
      <c r="Y205" s="403" t="s">
        <v>99</v>
      </c>
      <c r="Z205" s="403">
        <v>2</v>
      </c>
      <c r="AA205" s="403" t="s">
        <v>99</v>
      </c>
      <c r="AB205" s="403" t="s">
        <v>99</v>
      </c>
      <c r="AC205" s="403" t="s">
        <v>99</v>
      </c>
      <c r="AD205" s="403" t="s">
        <v>100</v>
      </c>
      <c r="AE205" s="403" t="s">
        <v>4210</v>
      </c>
      <c r="AF205" s="404">
        <v>40445</v>
      </c>
      <c r="AG205" s="403">
        <v>2</v>
      </c>
      <c r="AH205" s="403" t="s">
        <v>111</v>
      </c>
    </row>
    <row r="206" spans="1:34" x14ac:dyDescent="0.2">
      <c r="A206" s="434" t="str">
        <f t="shared" si="3"/>
        <v>Ofsted Webpage</v>
      </c>
      <c r="B206" s="403">
        <v>50128</v>
      </c>
      <c r="C206" s="403">
        <v>105505</v>
      </c>
      <c r="D206" s="403">
        <v>10002697</v>
      </c>
      <c r="E206" s="403" t="s">
        <v>2270</v>
      </c>
      <c r="F206" s="403" t="s">
        <v>170</v>
      </c>
      <c r="G206" s="403" t="s">
        <v>15</v>
      </c>
      <c r="H206" s="403" t="s">
        <v>362</v>
      </c>
      <c r="I206" s="403" t="s">
        <v>166</v>
      </c>
      <c r="J206" s="403" t="s">
        <v>166</v>
      </c>
      <c r="K206" s="403">
        <v>10037328</v>
      </c>
      <c r="L206" s="403" t="s">
        <v>173</v>
      </c>
      <c r="M206" s="403" t="s">
        <v>42</v>
      </c>
      <c r="N206" s="403" t="s">
        <v>97</v>
      </c>
      <c r="O206" s="403" t="s">
        <v>98</v>
      </c>
      <c r="P206" s="404">
        <v>43011</v>
      </c>
      <c r="Q206" s="404">
        <v>43012</v>
      </c>
      <c r="R206" s="404">
        <v>43040</v>
      </c>
      <c r="S206" s="403">
        <v>9</v>
      </c>
      <c r="T206" s="403" t="s">
        <v>99</v>
      </c>
      <c r="U206" s="403" t="s">
        <v>99</v>
      </c>
      <c r="V206" s="403" t="s">
        <v>99</v>
      </c>
      <c r="W206" s="403" t="s">
        <v>99</v>
      </c>
      <c r="X206" s="403" t="s">
        <v>99</v>
      </c>
      <c r="Y206" s="403" t="s">
        <v>99</v>
      </c>
      <c r="Z206" s="403" t="s">
        <v>99</v>
      </c>
      <c r="AA206" s="403" t="s">
        <v>99</v>
      </c>
      <c r="AB206" s="403" t="s">
        <v>99</v>
      </c>
      <c r="AC206" s="403" t="s">
        <v>99</v>
      </c>
      <c r="AD206" s="403" t="s">
        <v>100</v>
      </c>
      <c r="AE206" s="403" t="s">
        <v>2271</v>
      </c>
      <c r="AF206" s="404">
        <v>41670</v>
      </c>
      <c r="AG206" s="403">
        <v>2</v>
      </c>
      <c r="AH206" s="403" t="s">
        <v>103</v>
      </c>
    </row>
    <row r="207" spans="1:34" x14ac:dyDescent="0.2">
      <c r="A207" s="434" t="str">
        <f t="shared" si="3"/>
        <v>Ofsted Webpage</v>
      </c>
      <c r="B207" s="403">
        <v>54719</v>
      </c>
      <c r="C207" s="403">
        <v>110161</v>
      </c>
      <c r="D207" s="403">
        <v>10006462</v>
      </c>
      <c r="E207" s="403" t="s">
        <v>2604</v>
      </c>
      <c r="F207" s="403" t="s">
        <v>170</v>
      </c>
      <c r="G207" s="403" t="s">
        <v>15</v>
      </c>
      <c r="H207" s="403" t="s">
        <v>460</v>
      </c>
      <c r="I207" s="403" t="s">
        <v>166</v>
      </c>
      <c r="J207" s="403" t="s">
        <v>166</v>
      </c>
      <c r="K207" s="403">
        <v>10039739</v>
      </c>
      <c r="L207" s="403" t="s">
        <v>276</v>
      </c>
      <c r="M207" s="403" t="s">
        <v>29</v>
      </c>
      <c r="N207" s="403" t="s">
        <v>124</v>
      </c>
      <c r="O207" s="403" t="s">
        <v>100</v>
      </c>
      <c r="P207" s="404">
        <v>43004</v>
      </c>
      <c r="Q207" s="404">
        <v>43019</v>
      </c>
      <c r="R207" s="404">
        <v>43040</v>
      </c>
      <c r="S207" s="403">
        <v>3</v>
      </c>
      <c r="T207" s="403">
        <v>3</v>
      </c>
      <c r="U207" s="403">
        <v>3</v>
      </c>
      <c r="V207" s="403">
        <v>2</v>
      </c>
      <c r="W207" s="403">
        <v>3</v>
      </c>
      <c r="X207" s="403" t="s">
        <v>99</v>
      </c>
      <c r="Y207" s="403">
        <v>3</v>
      </c>
      <c r="Z207" s="403" t="s">
        <v>99</v>
      </c>
      <c r="AA207" s="403" t="s">
        <v>99</v>
      </c>
      <c r="AB207" s="403" t="s">
        <v>99</v>
      </c>
      <c r="AC207" s="403" t="s">
        <v>99</v>
      </c>
      <c r="AD207" s="403" t="s">
        <v>100</v>
      </c>
      <c r="AE207" s="403" t="s">
        <v>2605</v>
      </c>
      <c r="AF207" s="404">
        <v>41551</v>
      </c>
      <c r="AG207" s="403">
        <v>2</v>
      </c>
      <c r="AH207" s="403" t="s">
        <v>148</v>
      </c>
    </row>
    <row r="208" spans="1:34" x14ac:dyDescent="0.2">
      <c r="A208" s="434" t="str">
        <f t="shared" si="3"/>
        <v>Ofsted Webpage</v>
      </c>
      <c r="B208" s="403">
        <v>51097</v>
      </c>
      <c r="C208" s="403">
        <v>121224</v>
      </c>
      <c r="D208" s="403">
        <v>10032017</v>
      </c>
      <c r="E208" s="403" t="s">
        <v>2345</v>
      </c>
      <c r="F208" s="403" t="s">
        <v>278</v>
      </c>
      <c r="G208" s="403" t="s">
        <v>15</v>
      </c>
      <c r="H208" s="403" t="s">
        <v>239</v>
      </c>
      <c r="I208" s="403" t="s">
        <v>161</v>
      </c>
      <c r="J208" s="403" t="s">
        <v>161</v>
      </c>
      <c r="K208" s="403">
        <v>10037352</v>
      </c>
      <c r="L208" s="403" t="s">
        <v>476</v>
      </c>
      <c r="M208" s="403" t="s">
        <v>42</v>
      </c>
      <c r="N208" s="403" t="s">
        <v>97</v>
      </c>
      <c r="O208" s="403" t="s">
        <v>98</v>
      </c>
      <c r="P208" s="404">
        <v>43012</v>
      </c>
      <c r="Q208" s="404">
        <v>43012</v>
      </c>
      <c r="R208" s="404">
        <v>43040</v>
      </c>
      <c r="S208" s="403">
        <v>9</v>
      </c>
      <c r="T208" s="403" t="s">
        <v>99</v>
      </c>
      <c r="U208" s="403" t="s">
        <v>99</v>
      </c>
      <c r="V208" s="403" t="s">
        <v>99</v>
      </c>
      <c r="W208" s="403" t="s">
        <v>99</v>
      </c>
      <c r="X208" s="403" t="s">
        <v>99</v>
      </c>
      <c r="Y208" s="403" t="s">
        <v>99</v>
      </c>
      <c r="Z208" s="403" t="s">
        <v>99</v>
      </c>
      <c r="AA208" s="403" t="s">
        <v>99</v>
      </c>
      <c r="AB208" s="403" t="s">
        <v>99</v>
      </c>
      <c r="AC208" s="403" t="s">
        <v>99</v>
      </c>
      <c r="AD208" s="403" t="s">
        <v>100</v>
      </c>
      <c r="AE208" s="403" t="s">
        <v>2346</v>
      </c>
      <c r="AF208" s="404">
        <v>41677</v>
      </c>
      <c r="AG208" s="403">
        <v>2</v>
      </c>
      <c r="AH208" s="403" t="s">
        <v>103</v>
      </c>
    </row>
    <row r="209" spans="1:34" x14ac:dyDescent="0.2">
      <c r="A209" s="434" t="str">
        <f t="shared" si="3"/>
        <v>Ofsted Webpage</v>
      </c>
      <c r="B209" s="403">
        <v>130655</v>
      </c>
      <c r="C209" s="403">
        <v>106536</v>
      </c>
      <c r="D209" s="403">
        <v>10003676</v>
      </c>
      <c r="E209" s="403" t="s">
        <v>2135</v>
      </c>
      <c r="F209" s="403" t="s">
        <v>293</v>
      </c>
      <c r="G209" s="403" t="s">
        <v>12</v>
      </c>
      <c r="H209" s="403" t="s">
        <v>597</v>
      </c>
      <c r="I209" s="403" t="s">
        <v>166</v>
      </c>
      <c r="J209" s="403" t="s">
        <v>166</v>
      </c>
      <c r="K209" s="403">
        <v>10037373</v>
      </c>
      <c r="L209" s="403" t="s">
        <v>436</v>
      </c>
      <c r="M209" s="403" t="s">
        <v>42</v>
      </c>
      <c r="N209" s="403" t="s">
        <v>97</v>
      </c>
      <c r="O209" s="403" t="s">
        <v>98</v>
      </c>
      <c r="P209" s="404">
        <v>43018</v>
      </c>
      <c r="Q209" s="404">
        <v>43019</v>
      </c>
      <c r="R209" s="404">
        <v>43040</v>
      </c>
      <c r="S209" s="403">
        <v>9</v>
      </c>
      <c r="T209" s="403" t="s">
        <v>99</v>
      </c>
      <c r="U209" s="403" t="s">
        <v>99</v>
      </c>
      <c r="V209" s="403" t="s">
        <v>99</v>
      </c>
      <c r="W209" s="403" t="s">
        <v>99</v>
      </c>
      <c r="X209" s="403" t="s">
        <v>99</v>
      </c>
      <c r="Y209" s="403" t="s">
        <v>99</v>
      </c>
      <c r="Z209" s="403" t="s">
        <v>99</v>
      </c>
      <c r="AA209" s="403" t="s">
        <v>99</v>
      </c>
      <c r="AB209" s="403" t="s">
        <v>99</v>
      </c>
      <c r="AC209" s="403" t="s">
        <v>99</v>
      </c>
      <c r="AD209" s="403" t="s">
        <v>100</v>
      </c>
      <c r="AE209" s="403" t="s">
        <v>2136</v>
      </c>
      <c r="AF209" s="404">
        <v>41915</v>
      </c>
      <c r="AG209" s="403">
        <v>2</v>
      </c>
      <c r="AH209" s="403" t="s">
        <v>103</v>
      </c>
    </row>
    <row r="210" spans="1:34" x14ac:dyDescent="0.2">
      <c r="A210" s="434" t="str">
        <f t="shared" si="3"/>
        <v>Ofsted Webpage</v>
      </c>
      <c r="B210" s="403">
        <v>53774</v>
      </c>
      <c r="C210" s="403">
        <v>108852</v>
      </c>
      <c r="D210" s="403">
        <v>10002331</v>
      </c>
      <c r="E210" s="403" t="s">
        <v>2523</v>
      </c>
      <c r="F210" s="403" t="s">
        <v>92</v>
      </c>
      <c r="G210" s="403" t="s">
        <v>14</v>
      </c>
      <c r="H210" s="403" t="s">
        <v>364</v>
      </c>
      <c r="I210" s="403" t="s">
        <v>190</v>
      </c>
      <c r="J210" s="403" t="s">
        <v>190</v>
      </c>
      <c r="K210" s="403">
        <v>10037347</v>
      </c>
      <c r="L210" s="403" t="s">
        <v>96</v>
      </c>
      <c r="M210" s="403" t="s">
        <v>42</v>
      </c>
      <c r="N210" s="403" t="s">
        <v>97</v>
      </c>
      <c r="O210" s="403" t="s">
        <v>98</v>
      </c>
      <c r="P210" s="404">
        <v>43012</v>
      </c>
      <c r="Q210" s="404">
        <v>43013</v>
      </c>
      <c r="R210" s="404">
        <v>43040</v>
      </c>
      <c r="S210" s="403">
        <v>9</v>
      </c>
      <c r="T210" s="403" t="s">
        <v>99</v>
      </c>
      <c r="U210" s="403" t="s">
        <v>99</v>
      </c>
      <c r="V210" s="403" t="s">
        <v>99</v>
      </c>
      <c r="W210" s="403" t="s">
        <v>99</v>
      </c>
      <c r="X210" s="403" t="s">
        <v>99</v>
      </c>
      <c r="Y210" s="403" t="s">
        <v>99</v>
      </c>
      <c r="Z210" s="403" t="s">
        <v>99</v>
      </c>
      <c r="AA210" s="403" t="s">
        <v>99</v>
      </c>
      <c r="AB210" s="403" t="s">
        <v>99</v>
      </c>
      <c r="AC210" s="403" t="s">
        <v>99</v>
      </c>
      <c r="AD210" s="403" t="s">
        <v>100</v>
      </c>
      <c r="AE210" s="403" t="s">
        <v>2524</v>
      </c>
      <c r="AF210" s="404">
        <v>41621</v>
      </c>
      <c r="AG210" s="403">
        <v>2</v>
      </c>
      <c r="AH210" s="403" t="s">
        <v>103</v>
      </c>
    </row>
    <row r="211" spans="1:34" x14ac:dyDescent="0.2">
      <c r="A211" s="434" t="str">
        <f t="shared" si="3"/>
        <v>Ofsted Webpage</v>
      </c>
      <c r="B211" s="403">
        <v>130759</v>
      </c>
      <c r="C211" s="403">
        <v>110215</v>
      </c>
      <c r="D211" s="403">
        <v>10002743</v>
      </c>
      <c r="E211" s="403" t="s">
        <v>1452</v>
      </c>
      <c r="F211" s="403" t="s">
        <v>113</v>
      </c>
      <c r="G211" s="403" t="s">
        <v>12</v>
      </c>
      <c r="H211" s="403" t="s">
        <v>239</v>
      </c>
      <c r="I211" s="403" t="s">
        <v>161</v>
      </c>
      <c r="J211" s="403" t="s">
        <v>161</v>
      </c>
      <c r="K211" s="403">
        <v>10030741</v>
      </c>
      <c r="L211" s="403" t="s">
        <v>155</v>
      </c>
      <c r="M211" s="403" t="s">
        <v>29</v>
      </c>
      <c r="N211" s="403" t="s">
        <v>109</v>
      </c>
      <c r="O211" s="403" t="s">
        <v>99</v>
      </c>
      <c r="P211" s="404">
        <v>42997</v>
      </c>
      <c r="Q211" s="404">
        <v>43000</v>
      </c>
      <c r="R211" s="404">
        <v>43039</v>
      </c>
      <c r="S211" s="403">
        <v>2</v>
      </c>
      <c r="T211" s="403">
        <v>2</v>
      </c>
      <c r="U211" s="403">
        <v>2</v>
      </c>
      <c r="V211" s="403">
        <v>2</v>
      </c>
      <c r="W211" s="403">
        <v>2</v>
      </c>
      <c r="X211" s="403">
        <v>2</v>
      </c>
      <c r="Y211" s="403">
        <v>2</v>
      </c>
      <c r="Z211" s="403">
        <v>2</v>
      </c>
      <c r="AA211" s="403" t="s">
        <v>99</v>
      </c>
      <c r="AB211" s="403">
        <v>2</v>
      </c>
      <c r="AC211" s="403" t="s">
        <v>99</v>
      </c>
      <c r="AD211" s="403" t="s">
        <v>100</v>
      </c>
      <c r="AE211" s="403">
        <v>10004759</v>
      </c>
      <c r="AF211" s="404">
        <v>42356</v>
      </c>
      <c r="AG211" s="403">
        <v>3</v>
      </c>
      <c r="AH211" s="403" t="s">
        <v>127</v>
      </c>
    </row>
    <row r="212" spans="1:34" x14ac:dyDescent="0.2">
      <c r="A212" s="434" t="str">
        <f t="shared" si="3"/>
        <v>Ofsted Webpage</v>
      </c>
      <c r="B212" s="403">
        <v>133785</v>
      </c>
      <c r="C212" s="403">
        <v>106349</v>
      </c>
      <c r="D212" s="403">
        <v>10000712</v>
      </c>
      <c r="E212" s="403" t="s">
        <v>4122</v>
      </c>
      <c r="F212" s="403" t="s">
        <v>120</v>
      </c>
      <c r="G212" s="403" t="s">
        <v>18</v>
      </c>
      <c r="H212" s="403" t="s">
        <v>186</v>
      </c>
      <c r="I212" s="403" t="s">
        <v>172</v>
      </c>
      <c r="J212" s="403" t="s">
        <v>172</v>
      </c>
      <c r="K212" s="403">
        <v>10037421</v>
      </c>
      <c r="L212" s="403" t="s">
        <v>618</v>
      </c>
      <c r="M212" s="403" t="s">
        <v>29</v>
      </c>
      <c r="N212" s="403" t="s">
        <v>109</v>
      </c>
      <c r="O212" s="403" t="s">
        <v>99</v>
      </c>
      <c r="P212" s="404">
        <v>43011</v>
      </c>
      <c r="Q212" s="404">
        <v>43014</v>
      </c>
      <c r="R212" s="404">
        <v>43038</v>
      </c>
      <c r="S212" s="403">
        <v>2</v>
      </c>
      <c r="T212" s="403">
        <v>2</v>
      </c>
      <c r="U212" s="403">
        <v>2</v>
      </c>
      <c r="V212" s="403">
        <v>1</v>
      </c>
      <c r="W212" s="403">
        <v>2</v>
      </c>
      <c r="X212" s="403">
        <v>2</v>
      </c>
      <c r="Y212" s="403">
        <v>2</v>
      </c>
      <c r="Z212" s="403">
        <v>2</v>
      </c>
      <c r="AA212" s="403" t="s">
        <v>99</v>
      </c>
      <c r="AB212" s="403" t="s">
        <v>99</v>
      </c>
      <c r="AC212" s="403" t="s">
        <v>99</v>
      </c>
      <c r="AD212" s="403" t="s">
        <v>100</v>
      </c>
      <c r="AE212" s="403" t="s">
        <v>4123</v>
      </c>
      <c r="AF212" s="404">
        <v>40949</v>
      </c>
      <c r="AG212" s="403">
        <v>1</v>
      </c>
      <c r="AH212" s="403" t="s">
        <v>148</v>
      </c>
    </row>
    <row r="213" spans="1:34" x14ac:dyDescent="0.2">
      <c r="A213" s="434" t="str">
        <f t="shared" si="3"/>
        <v>Ofsted Webpage</v>
      </c>
      <c r="B213" s="403">
        <v>130837</v>
      </c>
      <c r="C213" s="403">
        <v>106445</v>
      </c>
      <c r="D213" s="403">
        <v>10006002</v>
      </c>
      <c r="E213" s="403" t="s">
        <v>2187</v>
      </c>
      <c r="F213" s="403" t="s">
        <v>113</v>
      </c>
      <c r="G213" s="403" t="s">
        <v>12</v>
      </c>
      <c r="H213" s="403" t="s">
        <v>337</v>
      </c>
      <c r="I213" s="403" t="s">
        <v>172</v>
      </c>
      <c r="J213" s="403" t="s">
        <v>172</v>
      </c>
      <c r="K213" s="403">
        <v>10037376</v>
      </c>
      <c r="L213" s="403" t="s">
        <v>115</v>
      </c>
      <c r="M213" s="403" t="s">
        <v>29</v>
      </c>
      <c r="N213" s="403" t="s">
        <v>109</v>
      </c>
      <c r="O213" s="403" t="s">
        <v>99</v>
      </c>
      <c r="P213" s="404">
        <v>42997</v>
      </c>
      <c r="Q213" s="404">
        <v>43000</v>
      </c>
      <c r="R213" s="404">
        <v>43038</v>
      </c>
      <c r="S213" s="403">
        <v>3</v>
      </c>
      <c r="T213" s="403">
        <v>3</v>
      </c>
      <c r="U213" s="403">
        <v>3</v>
      </c>
      <c r="V213" s="403">
        <v>2</v>
      </c>
      <c r="W213" s="403">
        <v>3</v>
      </c>
      <c r="X213" s="403">
        <v>3</v>
      </c>
      <c r="Y213" s="403">
        <v>2</v>
      </c>
      <c r="Z213" s="403">
        <v>3</v>
      </c>
      <c r="AA213" s="403" t="s">
        <v>99</v>
      </c>
      <c r="AB213" s="403">
        <v>2</v>
      </c>
      <c r="AC213" s="403" t="s">
        <v>99</v>
      </c>
      <c r="AD213" s="403" t="s">
        <v>100</v>
      </c>
      <c r="AE213" s="403" t="s">
        <v>2188</v>
      </c>
      <c r="AF213" s="404">
        <v>42083</v>
      </c>
      <c r="AG213" s="403">
        <v>2</v>
      </c>
      <c r="AH213" s="403" t="s">
        <v>148</v>
      </c>
    </row>
    <row r="214" spans="1:34" x14ac:dyDescent="0.2">
      <c r="A214" s="434" t="str">
        <f t="shared" si="3"/>
        <v>Ofsted Webpage</v>
      </c>
      <c r="B214" s="403">
        <v>50227</v>
      </c>
      <c r="C214" s="403">
        <v>115318</v>
      </c>
      <c r="D214" s="403">
        <v>10002910</v>
      </c>
      <c r="E214" s="403" t="s">
        <v>2292</v>
      </c>
      <c r="F214" s="403" t="s">
        <v>170</v>
      </c>
      <c r="G214" s="403" t="s">
        <v>15</v>
      </c>
      <c r="H214" s="403" t="s">
        <v>231</v>
      </c>
      <c r="I214" s="403" t="s">
        <v>122</v>
      </c>
      <c r="J214" s="403" t="s">
        <v>122</v>
      </c>
      <c r="K214" s="403">
        <v>10037351</v>
      </c>
      <c r="L214" s="403" t="s">
        <v>173</v>
      </c>
      <c r="M214" s="403" t="s">
        <v>42</v>
      </c>
      <c r="N214" s="403" t="s">
        <v>97</v>
      </c>
      <c r="O214" s="403" t="s">
        <v>98</v>
      </c>
      <c r="P214" s="404">
        <v>43005</v>
      </c>
      <c r="Q214" s="404">
        <v>43006</v>
      </c>
      <c r="R214" s="404">
        <v>43035</v>
      </c>
      <c r="S214" s="403">
        <v>9</v>
      </c>
      <c r="T214" s="403" t="s">
        <v>99</v>
      </c>
      <c r="U214" s="403" t="s">
        <v>99</v>
      </c>
      <c r="V214" s="403" t="s">
        <v>99</v>
      </c>
      <c r="W214" s="403" t="s">
        <v>99</v>
      </c>
      <c r="X214" s="403" t="s">
        <v>99</v>
      </c>
      <c r="Y214" s="403" t="s">
        <v>99</v>
      </c>
      <c r="Z214" s="403" t="s">
        <v>99</v>
      </c>
      <c r="AA214" s="403" t="s">
        <v>99</v>
      </c>
      <c r="AB214" s="403" t="s">
        <v>99</v>
      </c>
      <c r="AC214" s="403" t="s">
        <v>99</v>
      </c>
      <c r="AD214" s="403" t="s">
        <v>100</v>
      </c>
      <c r="AE214" s="403" t="s">
        <v>2293</v>
      </c>
      <c r="AF214" s="404">
        <v>41565</v>
      </c>
      <c r="AG214" s="403">
        <v>2</v>
      </c>
      <c r="AH214" s="403" t="s">
        <v>103</v>
      </c>
    </row>
    <row r="215" spans="1:34" x14ac:dyDescent="0.2">
      <c r="A215" s="434" t="str">
        <f t="shared" si="3"/>
        <v>Ofsted Webpage</v>
      </c>
      <c r="B215" s="403">
        <v>59094</v>
      </c>
      <c r="C215" s="403">
        <v>119924</v>
      </c>
      <c r="D215" s="403">
        <v>10034309</v>
      </c>
      <c r="E215" s="403" t="s">
        <v>2765</v>
      </c>
      <c r="F215" s="403" t="s">
        <v>92</v>
      </c>
      <c r="G215" s="403" t="s">
        <v>14</v>
      </c>
      <c r="H215" s="403" t="s">
        <v>198</v>
      </c>
      <c r="I215" s="403" t="s">
        <v>199</v>
      </c>
      <c r="J215" s="403" t="s">
        <v>95</v>
      </c>
      <c r="K215" s="403">
        <v>10033381</v>
      </c>
      <c r="L215" s="403" t="s">
        <v>167</v>
      </c>
      <c r="M215" s="403" t="s">
        <v>42</v>
      </c>
      <c r="N215" s="403" t="s">
        <v>97</v>
      </c>
      <c r="O215" s="403" t="s">
        <v>98</v>
      </c>
      <c r="P215" s="404">
        <v>43004</v>
      </c>
      <c r="Q215" s="404">
        <v>43005</v>
      </c>
      <c r="R215" s="404">
        <v>43035</v>
      </c>
      <c r="S215" s="403">
        <v>9</v>
      </c>
      <c r="T215" s="403" t="s">
        <v>99</v>
      </c>
      <c r="U215" s="403" t="s">
        <v>99</v>
      </c>
      <c r="V215" s="403" t="s">
        <v>99</v>
      </c>
      <c r="W215" s="403" t="s">
        <v>99</v>
      </c>
      <c r="X215" s="403" t="s">
        <v>99</v>
      </c>
      <c r="Y215" s="403" t="s">
        <v>99</v>
      </c>
      <c r="Z215" s="403" t="s">
        <v>99</v>
      </c>
      <c r="AA215" s="403" t="s">
        <v>99</v>
      </c>
      <c r="AB215" s="403" t="s">
        <v>99</v>
      </c>
      <c r="AC215" s="403" t="s">
        <v>99</v>
      </c>
      <c r="AD215" s="403" t="s">
        <v>100</v>
      </c>
      <c r="AE215" s="403" t="s">
        <v>2766</v>
      </c>
      <c r="AF215" s="404">
        <v>41621</v>
      </c>
      <c r="AG215" s="403">
        <v>2</v>
      </c>
      <c r="AH215" s="403" t="s">
        <v>103</v>
      </c>
    </row>
    <row r="216" spans="1:34" x14ac:dyDescent="0.2">
      <c r="A216" s="434" t="str">
        <f t="shared" si="3"/>
        <v>Ofsted Webpage</v>
      </c>
      <c r="B216" s="403">
        <v>58791</v>
      </c>
      <c r="C216" s="403">
        <v>118709</v>
      </c>
      <c r="D216" s="403">
        <v>10024426</v>
      </c>
      <c r="E216" s="403" t="s">
        <v>2720</v>
      </c>
      <c r="F216" s="403" t="s">
        <v>92</v>
      </c>
      <c r="G216" s="403" t="s">
        <v>14</v>
      </c>
      <c r="H216" s="403" t="s">
        <v>234</v>
      </c>
      <c r="I216" s="403" t="s">
        <v>190</v>
      </c>
      <c r="J216" s="403" t="s">
        <v>190</v>
      </c>
      <c r="K216" s="403">
        <v>10039584</v>
      </c>
      <c r="L216" s="403" t="s">
        <v>96</v>
      </c>
      <c r="M216" s="403" t="s">
        <v>42</v>
      </c>
      <c r="N216" s="403" t="s">
        <v>97</v>
      </c>
      <c r="O216" s="403" t="s">
        <v>98</v>
      </c>
      <c r="P216" s="404">
        <v>43005</v>
      </c>
      <c r="Q216" s="404">
        <v>43005</v>
      </c>
      <c r="R216" s="404">
        <v>43035</v>
      </c>
      <c r="S216" s="403">
        <v>9</v>
      </c>
      <c r="T216" s="403" t="s">
        <v>99</v>
      </c>
      <c r="U216" s="403" t="s">
        <v>99</v>
      </c>
      <c r="V216" s="403" t="s">
        <v>99</v>
      </c>
      <c r="W216" s="403" t="s">
        <v>99</v>
      </c>
      <c r="X216" s="403" t="s">
        <v>99</v>
      </c>
      <c r="Y216" s="403" t="s">
        <v>99</v>
      </c>
      <c r="Z216" s="403" t="s">
        <v>99</v>
      </c>
      <c r="AA216" s="403" t="s">
        <v>99</v>
      </c>
      <c r="AB216" s="403" t="s">
        <v>99</v>
      </c>
      <c r="AC216" s="403" t="s">
        <v>99</v>
      </c>
      <c r="AD216" s="403" t="s">
        <v>100</v>
      </c>
      <c r="AE216" s="403" t="s">
        <v>2721</v>
      </c>
      <c r="AF216" s="404">
        <v>41831</v>
      </c>
      <c r="AG216" s="403">
        <v>2</v>
      </c>
      <c r="AH216" s="403" t="s">
        <v>103</v>
      </c>
    </row>
    <row r="217" spans="1:34" x14ac:dyDescent="0.2">
      <c r="A217" s="434" t="str">
        <f t="shared" si="3"/>
        <v>Ofsted Webpage</v>
      </c>
      <c r="B217" s="403">
        <v>1237204</v>
      </c>
      <c r="C217" s="403">
        <v>115088</v>
      </c>
      <c r="D217" s="403">
        <v>10007706</v>
      </c>
      <c r="E217" s="403" t="s">
        <v>4768</v>
      </c>
      <c r="F217" s="403" t="s">
        <v>92</v>
      </c>
      <c r="G217" s="403" t="s">
        <v>14</v>
      </c>
      <c r="H217" s="403" t="s">
        <v>1141</v>
      </c>
      <c r="I217" s="403" t="s">
        <v>199</v>
      </c>
      <c r="J217" s="403" t="s">
        <v>95</v>
      </c>
      <c r="K217" s="403">
        <v>10037429</v>
      </c>
      <c r="L217" s="403" t="s">
        <v>130</v>
      </c>
      <c r="M217" s="403" t="s">
        <v>29</v>
      </c>
      <c r="N217" s="403" t="s">
        <v>109</v>
      </c>
      <c r="O217" s="403" t="s">
        <v>99</v>
      </c>
      <c r="P217" s="404">
        <v>42998</v>
      </c>
      <c r="Q217" s="404">
        <v>43000</v>
      </c>
      <c r="R217" s="404">
        <v>43035</v>
      </c>
      <c r="S217" s="403">
        <v>4</v>
      </c>
      <c r="T217" s="403">
        <v>4</v>
      </c>
      <c r="U217" s="403">
        <v>4</v>
      </c>
      <c r="V217" s="403">
        <v>4</v>
      </c>
      <c r="W217" s="403">
        <v>4</v>
      </c>
      <c r="X217" s="403" t="s">
        <v>99</v>
      </c>
      <c r="Y217" s="403">
        <v>4</v>
      </c>
      <c r="Z217" s="403" t="s">
        <v>99</v>
      </c>
      <c r="AA217" s="403" t="s">
        <v>99</v>
      </c>
      <c r="AB217" s="403" t="s">
        <v>99</v>
      </c>
      <c r="AC217" s="403" t="s">
        <v>99</v>
      </c>
      <c r="AD217" s="403" t="s">
        <v>100</v>
      </c>
      <c r="AE217" s="403" t="s">
        <v>210</v>
      </c>
      <c r="AF217" s="404" t="s">
        <v>210</v>
      </c>
      <c r="AG217" s="403" t="s">
        <v>210</v>
      </c>
      <c r="AH217" s="403" t="s">
        <v>103</v>
      </c>
    </row>
    <row r="218" spans="1:34" x14ac:dyDescent="0.2">
      <c r="A218" s="434" t="str">
        <f t="shared" si="3"/>
        <v>Ofsted Webpage</v>
      </c>
      <c r="B218" s="403">
        <v>130476</v>
      </c>
      <c r="C218" s="403">
        <v>108457</v>
      </c>
      <c r="D218" s="403">
        <v>10002852</v>
      </c>
      <c r="E218" s="403" t="s">
        <v>3764</v>
      </c>
      <c r="F218" s="403" t="s">
        <v>113</v>
      </c>
      <c r="G218" s="403" t="s">
        <v>12</v>
      </c>
      <c r="H218" s="403" t="s">
        <v>758</v>
      </c>
      <c r="I218" s="403" t="s">
        <v>172</v>
      </c>
      <c r="J218" s="403" t="s">
        <v>172</v>
      </c>
      <c r="K218" s="403">
        <v>10022584</v>
      </c>
      <c r="L218" s="403" t="s">
        <v>115</v>
      </c>
      <c r="M218" s="403" t="s">
        <v>29</v>
      </c>
      <c r="N218" s="403" t="s">
        <v>109</v>
      </c>
      <c r="O218" s="403" t="s">
        <v>99</v>
      </c>
      <c r="P218" s="404">
        <v>42996</v>
      </c>
      <c r="Q218" s="404">
        <v>42999</v>
      </c>
      <c r="R218" s="404">
        <v>43034</v>
      </c>
      <c r="S218" s="403">
        <v>2</v>
      </c>
      <c r="T218" s="403">
        <v>2</v>
      </c>
      <c r="U218" s="403">
        <v>2</v>
      </c>
      <c r="V218" s="403">
        <v>2</v>
      </c>
      <c r="W218" s="403">
        <v>2</v>
      </c>
      <c r="X218" s="403">
        <v>2</v>
      </c>
      <c r="Y218" s="403" t="s">
        <v>99</v>
      </c>
      <c r="Z218" s="403">
        <v>2</v>
      </c>
      <c r="AA218" s="403" t="s">
        <v>99</v>
      </c>
      <c r="AB218" s="403" t="s">
        <v>99</v>
      </c>
      <c r="AC218" s="403" t="s">
        <v>99</v>
      </c>
      <c r="AD218" s="403" t="s">
        <v>100</v>
      </c>
      <c r="AE218" s="403" t="s">
        <v>3765</v>
      </c>
      <c r="AF218" s="404">
        <v>41432</v>
      </c>
      <c r="AG218" s="403">
        <v>2</v>
      </c>
      <c r="AH218" s="403" t="s">
        <v>111</v>
      </c>
    </row>
    <row r="219" spans="1:34" x14ac:dyDescent="0.2">
      <c r="A219" s="434" t="str">
        <f t="shared" si="3"/>
        <v>Ofsted Webpage</v>
      </c>
      <c r="B219" s="403">
        <v>58362</v>
      </c>
      <c r="C219" s="403">
        <v>117665</v>
      </c>
      <c r="D219" s="403">
        <v>10009491</v>
      </c>
      <c r="E219" s="403" t="s">
        <v>1886</v>
      </c>
      <c r="F219" s="403" t="s">
        <v>92</v>
      </c>
      <c r="G219" s="403" t="s">
        <v>14</v>
      </c>
      <c r="H219" s="403" t="s">
        <v>237</v>
      </c>
      <c r="I219" s="403" t="s">
        <v>190</v>
      </c>
      <c r="J219" s="403" t="s">
        <v>190</v>
      </c>
      <c r="K219" s="403">
        <v>10040411</v>
      </c>
      <c r="L219" s="403" t="s">
        <v>96</v>
      </c>
      <c r="M219" s="403" t="s">
        <v>42</v>
      </c>
      <c r="N219" s="403" t="s">
        <v>97</v>
      </c>
      <c r="O219" s="403" t="s">
        <v>98</v>
      </c>
      <c r="P219" s="404">
        <v>42997</v>
      </c>
      <c r="Q219" s="404">
        <v>42998</v>
      </c>
      <c r="R219" s="404">
        <v>43033</v>
      </c>
      <c r="S219" s="403">
        <v>9</v>
      </c>
      <c r="T219" s="403" t="s">
        <v>99</v>
      </c>
      <c r="U219" s="403" t="s">
        <v>99</v>
      </c>
      <c r="V219" s="403" t="s">
        <v>99</v>
      </c>
      <c r="W219" s="403" t="s">
        <v>99</v>
      </c>
      <c r="X219" s="403" t="s">
        <v>99</v>
      </c>
      <c r="Y219" s="403" t="s">
        <v>99</v>
      </c>
      <c r="Z219" s="403" t="s">
        <v>99</v>
      </c>
      <c r="AA219" s="403" t="s">
        <v>99</v>
      </c>
      <c r="AB219" s="403" t="s">
        <v>99</v>
      </c>
      <c r="AC219" s="403" t="s">
        <v>99</v>
      </c>
      <c r="AD219" s="403" t="s">
        <v>100</v>
      </c>
      <c r="AE219" s="403" t="s">
        <v>1887</v>
      </c>
      <c r="AF219" s="404">
        <v>41978</v>
      </c>
      <c r="AG219" s="403">
        <v>2</v>
      </c>
      <c r="AH219" s="403" t="s">
        <v>103</v>
      </c>
    </row>
    <row r="220" spans="1:34" x14ac:dyDescent="0.2">
      <c r="A220" s="434" t="str">
        <f t="shared" si="3"/>
        <v>Ofsted Webpage</v>
      </c>
      <c r="B220" s="403">
        <v>50245</v>
      </c>
      <c r="C220" s="403">
        <v>110145</v>
      </c>
      <c r="D220" s="403">
        <v>10007528</v>
      </c>
      <c r="E220" s="403" t="s">
        <v>344</v>
      </c>
      <c r="F220" s="403" t="s">
        <v>170</v>
      </c>
      <c r="G220" s="403" t="s">
        <v>15</v>
      </c>
      <c r="H220" s="403" t="s">
        <v>209</v>
      </c>
      <c r="I220" s="403" t="s">
        <v>166</v>
      </c>
      <c r="J220" s="403" t="s">
        <v>166</v>
      </c>
      <c r="K220" s="403">
        <v>10039743</v>
      </c>
      <c r="L220" s="403" t="s">
        <v>312</v>
      </c>
      <c r="M220" s="403" t="s">
        <v>40</v>
      </c>
      <c r="N220" s="403" t="s">
        <v>180</v>
      </c>
      <c r="O220" s="403" t="s">
        <v>99</v>
      </c>
      <c r="P220" s="404">
        <v>43012</v>
      </c>
      <c r="Q220" s="404">
        <v>43013</v>
      </c>
      <c r="R220" s="404">
        <v>43032</v>
      </c>
      <c r="S220" s="403" t="s">
        <v>99</v>
      </c>
      <c r="T220" s="403" t="s">
        <v>99</v>
      </c>
      <c r="U220" s="403" t="s">
        <v>99</v>
      </c>
      <c r="V220" s="403" t="s">
        <v>99</v>
      </c>
      <c r="W220" s="403" t="s">
        <v>99</v>
      </c>
      <c r="X220" s="403" t="s">
        <v>99</v>
      </c>
      <c r="Y220" s="403" t="s">
        <v>99</v>
      </c>
      <c r="Z220" s="403" t="s">
        <v>99</v>
      </c>
      <c r="AA220" s="403" t="s">
        <v>99</v>
      </c>
      <c r="AB220" s="403" t="s">
        <v>99</v>
      </c>
      <c r="AC220" s="403" t="s">
        <v>99</v>
      </c>
      <c r="AD220" s="403" t="s">
        <v>99</v>
      </c>
      <c r="AE220" s="403">
        <v>10020100</v>
      </c>
      <c r="AF220" s="404">
        <v>42664</v>
      </c>
      <c r="AG220" s="403">
        <v>4</v>
      </c>
      <c r="AH220" s="403" t="s">
        <v>103</v>
      </c>
    </row>
    <row r="221" spans="1:34" x14ac:dyDescent="0.2">
      <c r="A221" s="434" t="str">
        <f t="shared" si="3"/>
        <v>Ofsted Webpage</v>
      </c>
      <c r="B221" s="403">
        <v>130757</v>
      </c>
      <c r="C221" s="403">
        <v>108327</v>
      </c>
      <c r="D221" s="403">
        <v>10005429</v>
      </c>
      <c r="E221" s="403" t="s">
        <v>1450</v>
      </c>
      <c r="F221" s="403" t="s">
        <v>105</v>
      </c>
      <c r="G221" s="403" t="s">
        <v>12</v>
      </c>
      <c r="H221" s="403" t="s">
        <v>297</v>
      </c>
      <c r="I221" s="403" t="s">
        <v>161</v>
      </c>
      <c r="J221" s="403" t="s">
        <v>161</v>
      </c>
      <c r="K221" s="403">
        <v>10040628</v>
      </c>
      <c r="L221" s="403" t="s">
        <v>268</v>
      </c>
      <c r="M221" s="403" t="s">
        <v>29</v>
      </c>
      <c r="N221" s="403" t="s">
        <v>109</v>
      </c>
      <c r="O221" s="403" t="s">
        <v>99</v>
      </c>
      <c r="P221" s="404">
        <v>42997</v>
      </c>
      <c r="Q221" s="404">
        <v>43000</v>
      </c>
      <c r="R221" s="404">
        <v>43032</v>
      </c>
      <c r="S221" s="403">
        <v>2</v>
      </c>
      <c r="T221" s="403">
        <v>2</v>
      </c>
      <c r="U221" s="403">
        <v>2</v>
      </c>
      <c r="V221" s="403">
        <v>2</v>
      </c>
      <c r="W221" s="403">
        <v>2</v>
      </c>
      <c r="X221" s="403">
        <v>2</v>
      </c>
      <c r="Y221" s="403" t="s">
        <v>99</v>
      </c>
      <c r="Z221" s="403">
        <v>3</v>
      </c>
      <c r="AA221" s="403" t="s">
        <v>99</v>
      </c>
      <c r="AB221" s="403" t="s">
        <v>99</v>
      </c>
      <c r="AC221" s="403" t="s">
        <v>99</v>
      </c>
      <c r="AD221" s="403" t="s">
        <v>100</v>
      </c>
      <c r="AE221" s="403">
        <v>10004758</v>
      </c>
      <c r="AF221" s="404">
        <v>42453</v>
      </c>
      <c r="AG221" s="403">
        <v>3</v>
      </c>
      <c r="AH221" s="403" t="s">
        <v>127</v>
      </c>
    </row>
    <row r="222" spans="1:34" x14ac:dyDescent="0.2">
      <c r="A222" s="434" t="str">
        <f t="shared" si="3"/>
        <v>Ofsted Webpage</v>
      </c>
      <c r="B222" s="403">
        <v>138966</v>
      </c>
      <c r="C222" s="403">
        <v>122727</v>
      </c>
      <c r="D222" s="403">
        <v>10039420</v>
      </c>
      <c r="E222" s="403" t="s">
        <v>4904</v>
      </c>
      <c r="F222" s="403" t="s">
        <v>682</v>
      </c>
      <c r="G222" s="403" t="s">
        <v>16</v>
      </c>
      <c r="H222" s="403" t="s">
        <v>717</v>
      </c>
      <c r="I222" s="403" t="s">
        <v>122</v>
      </c>
      <c r="J222" s="403" t="s">
        <v>122</v>
      </c>
      <c r="K222" s="403">
        <v>10037410</v>
      </c>
      <c r="L222" s="403" t="s">
        <v>194</v>
      </c>
      <c r="M222" s="403" t="s">
        <v>29</v>
      </c>
      <c r="N222" s="403" t="s">
        <v>109</v>
      </c>
      <c r="O222" s="403" t="s">
        <v>99</v>
      </c>
      <c r="P222" s="404">
        <v>42996</v>
      </c>
      <c r="Q222" s="404">
        <v>42999</v>
      </c>
      <c r="R222" s="404">
        <v>43031</v>
      </c>
      <c r="S222" s="403">
        <v>3</v>
      </c>
      <c r="T222" s="403">
        <v>3</v>
      </c>
      <c r="U222" s="403">
        <v>3</v>
      </c>
      <c r="V222" s="403">
        <v>3</v>
      </c>
      <c r="W222" s="403">
        <v>3</v>
      </c>
      <c r="X222" s="403">
        <v>3</v>
      </c>
      <c r="Y222" s="403" t="s">
        <v>99</v>
      </c>
      <c r="Z222" s="403" t="s">
        <v>99</v>
      </c>
      <c r="AA222" s="403" t="s">
        <v>99</v>
      </c>
      <c r="AB222" s="403">
        <v>2</v>
      </c>
      <c r="AC222" s="403" t="s">
        <v>99</v>
      </c>
      <c r="AD222" s="403" t="s">
        <v>100</v>
      </c>
      <c r="AE222" s="403">
        <v>10004818</v>
      </c>
      <c r="AF222" s="404">
        <v>42299</v>
      </c>
      <c r="AG222" s="403">
        <v>3</v>
      </c>
      <c r="AH222" s="403" t="s">
        <v>111</v>
      </c>
    </row>
    <row r="223" spans="1:34" x14ac:dyDescent="0.2">
      <c r="A223" s="434" t="str">
        <f t="shared" si="3"/>
        <v>Ofsted Webpage</v>
      </c>
      <c r="B223" s="403">
        <v>58472</v>
      </c>
      <c r="C223" s="403">
        <v>117799</v>
      </c>
      <c r="D223" s="403">
        <v>10010940</v>
      </c>
      <c r="E223" s="403" t="s">
        <v>2697</v>
      </c>
      <c r="F223" s="403" t="s">
        <v>92</v>
      </c>
      <c r="G223" s="403" t="s">
        <v>14</v>
      </c>
      <c r="H223" s="403" t="s">
        <v>1141</v>
      </c>
      <c r="I223" s="403" t="s">
        <v>199</v>
      </c>
      <c r="J223" s="403" t="s">
        <v>95</v>
      </c>
      <c r="K223" s="403">
        <v>10037380</v>
      </c>
      <c r="L223" s="403" t="s">
        <v>145</v>
      </c>
      <c r="M223" s="403" t="s">
        <v>29</v>
      </c>
      <c r="N223" s="403" t="s">
        <v>124</v>
      </c>
      <c r="O223" s="403" t="s">
        <v>100</v>
      </c>
      <c r="P223" s="404">
        <v>42990</v>
      </c>
      <c r="Q223" s="404">
        <v>42993</v>
      </c>
      <c r="R223" s="404">
        <v>43031</v>
      </c>
      <c r="S223" s="403">
        <v>3</v>
      </c>
      <c r="T223" s="403">
        <v>3</v>
      </c>
      <c r="U223" s="403">
        <v>3</v>
      </c>
      <c r="V223" s="403">
        <v>2</v>
      </c>
      <c r="W223" s="403">
        <v>3</v>
      </c>
      <c r="X223" s="403" t="s">
        <v>99</v>
      </c>
      <c r="Y223" s="403">
        <v>2</v>
      </c>
      <c r="Z223" s="403">
        <v>3</v>
      </c>
      <c r="AA223" s="403" t="s">
        <v>99</v>
      </c>
      <c r="AB223" s="403" t="s">
        <v>99</v>
      </c>
      <c r="AC223" s="403" t="s">
        <v>99</v>
      </c>
      <c r="AD223" s="403" t="s">
        <v>100</v>
      </c>
      <c r="AE223" s="403" t="s">
        <v>2698</v>
      </c>
      <c r="AF223" s="404">
        <v>41824</v>
      </c>
      <c r="AG223" s="403">
        <v>2</v>
      </c>
      <c r="AH223" s="403" t="s">
        <v>148</v>
      </c>
    </row>
    <row r="224" spans="1:34" x14ac:dyDescent="0.2">
      <c r="A224" s="434" t="str">
        <f t="shared" si="3"/>
        <v>Ofsted Webpage</v>
      </c>
      <c r="B224" s="403">
        <v>58177</v>
      </c>
      <c r="C224" s="403">
        <v>117987</v>
      </c>
      <c r="D224" s="403">
        <v>10001149</v>
      </c>
      <c r="E224" s="403" t="s">
        <v>3609</v>
      </c>
      <c r="F224" s="403" t="s">
        <v>183</v>
      </c>
      <c r="G224" s="403" t="s">
        <v>14</v>
      </c>
      <c r="H224" s="403" t="s">
        <v>388</v>
      </c>
      <c r="I224" s="403" t="s">
        <v>122</v>
      </c>
      <c r="J224" s="403" t="s">
        <v>122</v>
      </c>
      <c r="K224" s="403">
        <v>10022581</v>
      </c>
      <c r="L224" s="403" t="s">
        <v>145</v>
      </c>
      <c r="M224" s="403" t="s">
        <v>29</v>
      </c>
      <c r="N224" s="403" t="s">
        <v>109</v>
      </c>
      <c r="O224" s="403" t="s">
        <v>99</v>
      </c>
      <c r="P224" s="404">
        <v>42990</v>
      </c>
      <c r="Q224" s="404">
        <v>42993</v>
      </c>
      <c r="R224" s="404">
        <v>43028</v>
      </c>
      <c r="S224" s="403">
        <v>2</v>
      </c>
      <c r="T224" s="403">
        <v>2</v>
      </c>
      <c r="U224" s="403">
        <v>2</v>
      </c>
      <c r="V224" s="403">
        <v>1</v>
      </c>
      <c r="W224" s="403">
        <v>2</v>
      </c>
      <c r="X224" s="403" t="s">
        <v>99</v>
      </c>
      <c r="Y224" s="403">
        <v>2</v>
      </c>
      <c r="Z224" s="403">
        <v>2</v>
      </c>
      <c r="AA224" s="403">
        <v>3</v>
      </c>
      <c r="AB224" s="403" t="s">
        <v>99</v>
      </c>
      <c r="AC224" s="403" t="s">
        <v>99</v>
      </c>
      <c r="AD224" s="403" t="s">
        <v>100</v>
      </c>
      <c r="AE224" s="403" t="s">
        <v>3610</v>
      </c>
      <c r="AF224" s="404">
        <v>41208</v>
      </c>
      <c r="AG224" s="403">
        <v>2</v>
      </c>
      <c r="AH224" s="403" t="s">
        <v>111</v>
      </c>
    </row>
    <row r="225" spans="1:34" x14ac:dyDescent="0.2">
      <c r="A225" s="434" t="str">
        <f t="shared" si="3"/>
        <v>Ofsted Webpage</v>
      </c>
      <c r="B225" s="403">
        <v>130809</v>
      </c>
      <c r="C225" s="403">
        <v>105347</v>
      </c>
      <c r="D225" s="403">
        <v>10001004</v>
      </c>
      <c r="E225" s="403" t="s">
        <v>1470</v>
      </c>
      <c r="F225" s="403" t="s">
        <v>113</v>
      </c>
      <c r="G225" s="403" t="s">
        <v>12</v>
      </c>
      <c r="H225" s="403" t="s">
        <v>171</v>
      </c>
      <c r="I225" s="403" t="s">
        <v>172</v>
      </c>
      <c r="J225" s="403" t="s">
        <v>172</v>
      </c>
      <c r="K225" s="403">
        <v>10037406</v>
      </c>
      <c r="L225" s="403" t="s">
        <v>155</v>
      </c>
      <c r="M225" s="403" t="s">
        <v>29</v>
      </c>
      <c r="N225" s="403" t="s">
        <v>109</v>
      </c>
      <c r="O225" s="403" t="s">
        <v>99</v>
      </c>
      <c r="P225" s="404">
        <v>43004</v>
      </c>
      <c r="Q225" s="404">
        <v>43007</v>
      </c>
      <c r="R225" s="404">
        <v>43028</v>
      </c>
      <c r="S225" s="403">
        <v>2</v>
      </c>
      <c r="T225" s="403">
        <v>2</v>
      </c>
      <c r="U225" s="403">
        <v>2</v>
      </c>
      <c r="V225" s="403">
        <v>2</v>
      </c>
      <c r="W225" s="403">
        <v>2</v>
      </c>
      <c r="X225" s="403">
        <v>2</v>
      </c>
      <c r="Y225" s="403">
        <v>2</v>
      </c>
      <c r="Z225" s="403">
        <v>2</v>
      </c>
      <c r="AA225" s="403" t="s">
        <v>99</v>
      </c>
      <c r="AB225" s="403">
        <v>2</v>
      </c>
      <c r="AC225" s="403" t="s">
        <v>99</v>
      </c>
      <c r="AD225" s="403" t="s">
        <v>100</v>
      </c>
      <c r="AE225" s="403">
        <v>10008495</v>
      </c>
      <c r="AF225" s="404">
        <v>42433</v>
      </c>
      <c r="AG225" s="403">
        <v>3</v>
      </c>
      <c r="AH225" s="403" t="s">
        <v>127</v>
      </c>
    </row>
    <row r="226" spans="1:34" x14ac:dyDescent="0.2">
      <c r="A226" s="434" t="str">
        <f t="shared" si="3"/>
        <v>Ofsted Webpage</v>
      </c>
      <c r="B226" s="403">
        <v>58277</v>
      </c>
      <c r="C226" s="403">
        <v>118148</v>
      </c>
      <c r="D226" s="403">
        <v>10018942</v>
      </c>
      <c r="E226" s="403" t="s">
        <v>2677</v>
      </c>
      <c r="F226" s="403" t="s">
        <v>92</v>
      </c>
      <c r="G226" s="403" t="s">
        <v>14</v>
      </c>
      <c r="H226" s="403" t="s">
        <v>239</v>
      </c>
      <c r="I226" s="403" t="s">
        <v>161</v>
      </c>
      <c r="J226" s="403" t="s">
        <v>161</v>
      </c>
      <c r="K226" s="403">
        <v>10037341</v>
      </c>
      <c r="L226" s="403" t="s">
        <v>96</v>
      </c>
      <c r="M226" s="403" t="s">
        <v>42</v>
      </c>
      <c r="N226" s="403" t="s">
        <v>97</v>
      </c>
      <c r="O226" s="403" t="s">
        <v>98</v>
      </c>
      <c r="P226" s="404">
        <v>43005</v>
      </c>
      <c r="Q226" s="404">
        <v>43006</v>
      </c>
      <c r="R226" s="404">
        <v>43028</v>
      </c>
      <c r="S226" s="403">
        <v>9</v>
      </c>
      <c r="T226" s="403" t="s">
        <v>99</v>
      </c>
      <c r="U226" s="403" t="s">
        <v>99</v>
      </c>
      <c r="V226" s="403" t="s">
        <v>99</v>
      </c>
      <c r="W226" s="403" t="s">
        <v>99</v>
      </c>
      <c r="X226" s="403" t="s">
        <v>99</v>
      </c>
      <c r="Y226" s="403" t="s">
        <v>99</v>
      </c>
      <c r="Z226" s="403" t="s">
        <v>99</v>
      </c>
      <c r="AA226" s="403" t="s">
        <v>99</v>
      </c>
      <c r="AB226" s="403" t="s">
        <v>99</v>
      </c>
      <c r="AC226" s="403" t="s">
        <v>99</v>
      </c>
      <c r="AD226" s="403" t="s">
        <v>100</v>
      </c>
      <c r="AE226" s="403" t="s">
        <v>2678</v>
      </c>
      <c r="AF226" s="404">
        <v>41824</v>
      </c>
      <c r="AG226" s="403">
        <v>2</v>
      </c>
      <c r="AH226" s="403" t="s">
        <v>103</v>
      </c>
    </row>
    <row r="227" spans="1:34" x14ac:dyDescent="0.2">
      <c r="A227" s="434" t="str">
        <f t="shared" si="3"/>
        <v>Ofsted Webpage</v>
      </c>
      <c r="B227" s="403">
        <v>130414</v>
      </c>
      <c r="C227" s="403">
        <v>108352</v>
      </c>
      <c r="D227" s="403">
        <v>10004204</v>
      </c>
      <c r="E227" s="403" t="s">
        <v>1290</v>
      </c>
      <c r="F227" s="403" t="s">
        <v>391</v>
      </c>
      <c r="G227" s="403" t="s">
        <v>15</v>
      </c>
      <c r="H227" s="403" t="s">
        <v>493</v>
      </c>
      <c r="I227" s="403" t="s">
        <v>122</v>
      </c>
      <c r="J227" s="403" t="s">
        <v>122</v>
      </c>
      <c r="K227" s="403">
        <v>10037396</v>
      </c>
      <c r="L227" s="403" t="s">
        <v>4948</v>
      </c>
      <c r="M227" s="403" t="s">
        <v>29</v>
      </c>
      <c r="N227" s="403" t="s">
        <v>109</v>
      </c>
      <c r="O227" s="403" t="s">
        <v>99</v>
      </c>
      <c r="P227" s="404">
        <v>43006</v>
      </c>
      <c r="Q227" s="404">
        <v>43007</v>
      </c>
      <c r="R227" s="404">
        <v>43027</v>
      </c>
      <c r="S227" s="403">
        <v>2</v>
      </c>
      <c r="T227" s="403">
        <v>2</v>
      </c>
      <c r="U227" s="403">
        <v>2</v>
      </c>
      <c r="V227" s="403">
        <v>2</v>
      </c>
      <c r="W227" s="403">
        <v>2</v>
      </c>
      <c r="X227" s="403" t="s">
        <v>99</v>
      </c>
      <c r="Y227" s="403">
        <v>2</v>
      </c>
      <c r="Z227" s="403" t="s">
        <v>99</v>
      </c>
      <c r="AA227" s="403" t="s">
        <v>99</v>
      </c>
      <c r="AB227" s="403" t="s">
        <v>99</v>
      </c>
      <c r="AC227" s="403" t="s">
        <v>99</v>
      </c>
      <c r="AD227" s="403" t="s">
        <v>100</v>
      </c>
      <c r="AE227" s="403">
        <v>10004667</v>
      </c>
      <c r="AF227" s="404">
        <v>42391</v>
      </c>
      <c r="AG227" s="403">
        <v>3</v>
      </c>
      <c r="AH227" s="403" t="s">
        <v>127</v>
      </c>
    </row>
    <row r="228" spans="1:34" x14ac:dyDescent="0.2">
      <c r="A228" s="434" t="str">
        <f t="shared" si="3"/>
        <v>Ofsted Webpage</v>
      </c>
      <c r="B228" s="403">
        <v>130519</v>
      </c>
      <c r="C228" s="403">
        <v>108484</v>
      </c>
      <c r="D228" s="403">
        <v>10005998</v>
      </c>
      <c r="E228" s="403" t="s">
        <v>2092</v>
      </c>
      <c r="F228" s="403" t="s">
        <v>113</v>
      </c>
      <c r="G228" s="403" t="s">
        <v>12</v>
      </c>
      <c r="H228" s="403" t="s">
        <v>1059</v>
      </c>
      <c r="I228" s="403" t="s">
        <v>140</v>
      </c>
      <c r="J228" s="403" t="s">
        <v>140</v>
      </c>
      <c r="K228" s="403">
        <v>10040550</v>
      </c>
      <c r="L228" s="403" t="s">
        <v>436</v>
      </c>
      <c r="M228" s="403" t="s">
        <v>42</v>
      </c>
      <c r="N228" s="403" t="s">
        <v>97</v>
      </c>
      <c r="O228" s="403" t="s">
        <v>98</v>
      </c>
      <c r="P228" s="404">
        <v>42997</v>
      </c>
      <c r="Q228" s="404">
        <v>42998</v>
      </c>
      <c r="R228" s="404">
        <v>43026</v>
      </c>
      <c r="S228" s="403">
        <v>9</v>
      </c>
      <c r="T228" s="403" t="s">
        <v>99</v>
      </c>
      <c r="U228" s="403" t="s">
        <v>99</v>
      </c>
      <c r="V228" s="403" t="s">
        <v>99</v>
      </c>
      <c r="W228" s="403" t="s">
        <v>99</v>
      </c>
      <c r="X228" s="403" t="s">
        <v>99</v>
      </c>
      <c r="Y228" s="403" t="s">
        <v>99</v>
      </c>
      <c r="Z228" s="403" t="s">
        <v>99</v>
      </c>
      <c r="AA228" s="403" t="s">
        <v>99</v>
      </c>
      <c r="AB228" s="403" t="s">
        <v>99</v>
      </c>
      <c r="AC228" s="403" t="s">
        <v>99</v>
      </c>
      <c r="AD228" s="403" t="s">
        <v>100</v>
      </c>
      <c r="AE228" s="403" t="s">
        <v>2093</v>
      </c>
      <c r="AF228" s="404">
        <v>42027</v>
      </c>
      <c r="AG228" s="403">
        <v>2</v>
      </c>
      <c r="AH228" s="403" t="s">
        <v>103</v>
      </c>
    </row>
    <row r="229" spans="1:34" x14ac:dyDescent="0.2">
      <c r="A229" s="434" t="str">
        <f t="shared" si="3"/>
        <v>Ofsted Webpage</v>
      </c>
      <c r="B229" s="403">
        <v>130492</v>
      </c>
      <c r="C229" s="403">
        <v>109307</v>
      </c>
      <c r="D229" s="403">
        <v>10003640</v>
      </c>
      <c r="E229" s="403" t="s">
        <v>1334</v>
      </c>
      <c r="F229" s="403" t="s">
        <v>105</v>
      </c>
      <c r="G229" s="403" t="s">
        <v>12</v>
      </c>
      <c r="H229" s="403" t="s">
        <v>790</v>
      </c>
      <c r="I229" s="403" t="s">
        <v>140</v>
      </c>
      <c r="J229" s="403" t="s">
        <v>140</v>
      </c>
      <c r="K229" s="403">
        <v>10037399</v>
      </c>
      <c r="L229" s="403" t="s">
        <v>268</v>
      </c>
      <c r="M229" s="403" t="s">
        <v>29</v>
      </c>
      <c r="N229" s="403" t="s">
        <v>109</v>
      </c>
      <c r="O229" s="403" t="s">
        <v>99</v>
      </c>
      <c r="P229" s="404">
        <v>42998</v>
      </c>
      <c r="Q229" s="404">
        <v>43000</v>
      </c>
      <c r="R229" s="404">
        <v>43020</v>
      </c>
      <c r="S229" s="403">
        <v>2</v>
      </c>
      <c r="T229" s="403">
        <v>2</v>
      </c>
      <c r="U229" s="403">
        <v>2</v>
      </c>
      <c r="V229" s="403">
        <v>2</v>
      </c>
      <c r="W229" s="403">
        <v>2</v>
      </c>
      <c r="X229" s="403">
        <v>2</v>
      </c>
      <c r="Y229" s="403" t="s">
        <v>99</v>
      </c>
      <c r="Z229" s="403" t="s">
        <v>99</v>
      </c>
      <c r="AA229" s="403" t="s">
        <v>99</v>
      </c>
      <c r="AB229" s="403" t="s">
        <v>99</v>
      </c>
      <c r="AC229" s="403" t="s">
        <v>99</v>
      </c>
      <c r="AD229" s="403" t="s">
        <v>100</v>
      </c>
      <c r="AE229" s="403">
        <v>10004690</v>
      </c>
      <c r="AF229" s="404">
        <v>42341</v>
      </c>
      <c r="AG229" s="403">
        <v>3</v>
      </c>
      <c r="AH229" s="403" t="s">
        <v>127</v>
      </c>
    </row>
    <row r="230" spans="1:34" x14ac:dyDescent="0.2">
      <c r="A230" s="434" t="str">
        <f t="shared" si="3"/>
        <v>Ofsted Webpage</v>
      </c>
      <c r="B230" s="403">
        <v>58719</v>
      </c>
      <c r="C230" s="403">
        <v>117927</v>
      </c>
      <c r="D230" s="403">
        <v>10010571</v>
      </c>
      <c r="E230" s="403" t="s">
        <v>1212</v>
      </c>
      <c r="F230" s="403" t="s">
        <v>92</v>
      </c>
      <c r="G230" s="403" t="s">
        <v>14</v>
      </c>
      <c r="H230" s="403" t="s">
        <v>460</v>
      </c>
      <c r="I230" s="403" t="s">
        <v>166</v>
      </c>
      <c r="J230" s="403" t="s">
        <v>166</v>
      </c>
      <c r="K230" s="403">
        <v>10030750</v>
      </c>
      <c r="L230" s="403" t="s">
        <v>331</v>
      </c>
      <c r="M230" s="403" t="s">
        <v>29</v>
      </c>
      <c r="N230" s="403" t="s">
        <v>109</v>
      </c>
      <c r="O230" s="403" t="s">
        <v>99</v>
      </c>
      <c r="P230" s="404">
        <v>42990</v>
      </c>
      <c r="Q230" s="404">
        <v>42992</v>
      </c>
      <c r="R230" s="404">
        <v>43020</v>
      </c>
      <c r="S230" s="403">
        <v>4</v>
      </c>
      <c r="T230" s="403">
        <v>4</v>
      </c>
      <c r="U230" s="403">
        <v>4</v>
      </c>
      <c r="V230" s="403">
        <v>3</v>
      </c>
      <c r="W230" s="403">
        <v>4</v>
      </c>
      <c r="X230" s="403" t="s">
        <v>99</v>
      </c>
      <c r="Y230" s="403">
        <v>3</v>
      </c>
      <c r="Z230" s="403">
        <v>4</v>
      </c>
      <c r="AA230" s="403" t="s">
        <v>99</v>
      </c>
      <c r="AB230" s="403" t="s">
        <v>99</v>
      </c>
      <c r="AC230" s="403" t="s">
        <v>99</v>
      </c>
      <c r="AD230" s="403" t="s">
        <v>98</v>
      </c>
      <c r="AE230" s="403">
        <v>10005075</v>
      </c>
      <c r="AF230" s="404">
        <v>42391</v>
      </c>
      <c r="AG230" s="403">
        <v>3</v>
      </c>
      <c r="AH230" s="403" t="s">
        <v>148</v>
      </c>
    </row>
    <row r="231" spans="1:34" x14ac:dyDescent="0.2">
      <c r="A231" s="434" t="str">
        <f t="shared" si="3"/>
        <v>Ofsted Webpage</v>
      </c>
      <c r="B231" s="403">
        <v>53422</v>
      </c>
      <c r="C231" s="403">
        <v>107028</v>
      </c>
      <c r="D231" s="403">
        <v>10004434</v>
      </c>
      <c r="E231" s="403" t="s">
        <v>1727</v>
      </c>
      <c r="F231" s="403" t="s">
        <v>278</v>
      </c>
      <c r="G231" s="403" t="s">
        <v>15</v>
      </c>
      <c r="H231" s="403" t="s">
        <v>549</v>
      </c>
      <c r="I231" s="403" t="s">
        <v>199</v>
      </c>
      <c r="J231" s="403" t="s">
        <v>95</v>
      </c>
      <c r="K231" s="403">
        <v>10022480</v>
      </c>
      <c r="L231" s="403" t="s">
        <v>280</v>
      </c>
      <c r="M231" s="403" t="s">
        <v>29</v>
      </c>
      <c r="N231" s="403" t="s">
        <v>109</v>
      </c>
      <c r="O231" s="403" t="s">
        <v>99</v>
      </c>
      <c r="P231" s="404">
        <v>42990</v>
      </c>
      <c r="Q231" s="404">
        <v>42993</v>
      </c>
      <c r="R231" s="404">
        <v>43019</v>
      </c>
      <c r="S231" s="403">
        <v>2</v>
      </c>
      <c r="T231" s="403">
        <v>2</v>
      </c>
      <c r="U231" s="403">
        <v>2</v>
      </c>
      <c r="V231" s="403">
        <v>2</v>
      </c>
      <c r="W231" s="403">
        <v>2</v>
      </c>
      <c r="X231" s="403">
        <v>2</v>
      </c>
      <c r="Y231" s="403" t="s">
        <v>99</v>
      </c>
      <c r="Z231" s="403" t="s">
        <v>99</v>
      </c>
      <c r="AA231" s="403" t="s">
        <v>99</v>
      </c>
      <c r="AB231" s="403" t="s">
        <v>99</v>
      </c>
      <c r="AC231" s="403" t="s">
        <v>99</v>
      </c>
      <c r="AD231" s="403" t="s">
        <v>100</v>
      </c>
      <c r="AE231" s="403" t="s">
        <v>1728</v>
      </c>
      <c r="AF231" s="404">
        <v>41929</v>
      </c>
      <c r="AG231" s="403">
        <v>2</v>
      </c>
      <c r="AH231" s="403" t="s">
        <v>111</v>
      </c>
    </row>
    <row r="232" spans="1:34" x14ac:dyDescent="0.2">
      <c r="A232" s="434" t="str">
        <f t="shared" si="3"/>
        <v>Ofsted Webpage</v>
      </c>
      <c r="B232" s="403">
        <v>59172</v>
      </c>
      <c r="C232" s="403">
        <v>106939</v>
      </c>
      <c r="D232" s="403">
        <v>10013122</v>
      </c>
      <c r="E232" s="403" t="s">
        <v>2785</v>
      </c>
      <c r="F232" s="403" t="s">
        <v>92</v>
      </c>
      <c r="G232" s="403" t="s">
        <v>14</v>
      </c>
      <c r="H232" s="403" t="s">
        <v>139</v>
      </c>
      <c r="I232" s="403" t="s">
        <v>140</v>
      </c>
      <c r="J232" s="403" t="s">
        <v>140</v>
      </c>
      <c r="K232" s="403">
        <v>10030737</v>
      </c>
      <c r="L232" s="403" t="s">
        <v>96</v>
      </c>
      <c r="M232" s="403" t="s">
        <v>42</v>
      </c>
      <c r="N232" s="403" t="s">
        <v>97</v>
      </c>
      <c r="O232" s="403" t="s">
        <v>98</v>
      </c>
      <c r="P232" s="404">
        <v>42989</v>
      </c>
      <c r="Q232" s="404">
        <v>42990</v>
      </c>
      <c r="R232" s="404">
        <v>43019</v>
      </c>
      <c r="S232" s="403">
        <v>9</v>
      </c>
      <c r="T232" s="403" t="s">
        <v>99</v>
      </c>
      <c r="U232" s="403" t="s">
        <v>99</v>
      </c>
      <c r="V232" s="403" t="s">
        <v>99</v>
      </c>
      <c r="W232" s="403" t="s">
        <v>99</v>
      </c>
      <c r="X232" s="403" t="s">
        <v>99</v>
      </c>
      <c r="Y232" s="403" t="s">
        <v>99</v>
      </c>
      <c r="Z232" s="403" t="s">
        <v>99</v>
      </c>
      <c r="AA232" s="403" t="s">
        <v>99</v>
      </c>
      <c r="AB232" s="403" t="s">
        <v>99</v>
      </c>
      <c r="AC232" s="403" t="s">
        <v>99</v>
      </c>
      <c r="AD232" s="403" t="s">
        <v>100</v>
      </c>
      <c r="AE232" s="403" t="s">
        <v>2786</v>
      </c>
      <c r="AF232" s="404">
        <v>41593</v>
      </c>
      <c r="AG232" s="403">
        <v>2</v>
      </c>
      <c r="AH232" s="403" t="s">
        <v>103</v>
      </c>
    </row>
    <row r="233" spans="1:34" x14ac:dyDescent="0.2">
      <c r="A233" s="434" t="str">
        <f t="shared" si="3"/>
        <v>Ofsted Webpage</v>
      </c>
      <c r="B233" s="403">
        <v>53574</v>
      </c>
      <c r="C233" s="403">
        <v>106183</v>
      </c>
      <c r="D233" s="403">
        <v>10004547</v>
      </c>
      <c r="E233" s="403" t="s">
        <v>2503</v>
      </c>
      <c r="F233" s="403" t="s">
        <v>92</v>
      </c>
      <c r="G233" s="403" t="s">
        <v>14</v>
      </c>
      <c r="H233" s="403" t="s">
        <v>1100</v>
      </c>
      <c r="I233" s="403" t="s">
        <v>94</v>
      </c>
      <c r="J233" s="403" t="s">
        <v>95</v>
      </c>
      <c r="K233" s="403">
        <v>10037337</v>
      </c>
      <c r="L233" s="403" t="s">
        <v>96</v>
      </c>
      <c r="M233" s="403" t="s">
        <v>42</v>
      </c>
      <c r="N233" s="403" t="s">
        <v>97</v>
      </c>
      <c r="O233" s="403" t="s">
        <v>98</v>
      </c>
      <c r="P233" s="404">
        <v>42990</v>
      </c>
      <c r="Q233" s="404">
        <v>42991</v>
      </c>
      <c r="R233" s="404">
        <v>43017</v>
      </c>
      <c r="S233" s="403">
        <v>9</v>
      </c>
      <c r="T233" s="403" t="s">
        <v>99</v>
      </c>
      <c r="U233" s="403" t="s">
        <v>99</v>
      </c>
      <c r="V233" s="403" t="s">
        <v>99</v>
      </c>
      <c r="W233" s="403" t="s">
        <v>99</v>
      </c>
      <c r="X233" s="403" t="s">
        <v>99</v>
      </c>
      <c r="Y233" s="403" t="s">
        <v>99</v>
      </c>
      <c r="Z233" s="403" t="s">
        <v>99</v>
      </c>
      <c r="AA233" s="403" t="s">
        <v>99</v>
      </c>
      <c r="AB233" s="403" t="s">
        <v>99</v>
      </c>
      <c r="AC233" s="403" t="s">
        <v>99</v>
      </c>
      <c r="AD233" s="403" t="s">
        <v>100</v>
      </c>
      <c r="AE233" s="403" t="s">
        <v>2504</v>
      </c>
      <c r="AF233" s="404">
        <v>41817</v>
      </c>
      <c r="AG233" s="403">
        <v>2</v>
      </c>
      <c r="AH233" s="403" t="s">
        <v>103</v>
      </c>
    </row>
    <row r="234" spans="1:34" x14ac:dyDescent="0.2">
      <c r="A234" s="434" t="str">
        <f t="shared" si="3"/>
        <v>Ofsted Webpage</v>
      </c>
      <c r="B234" s="403">
        <v>130512</v>
      </c>
      <c r="C234" s="403">
        <v>106863</v>
      </c>
      <c r="D234" s="403">
        <v>10006331</v>
      </c>
      <c r="E234" s="403" t="s">
        <v>350</v>
      </c>
      <c r="F234" s="403" t="s">
        <v>113</v>
      </c>
      <c r="G234" s="403" t="s">
        <v>12</v>
      </c>
      <c r="H234" s="403" t="s">
        <v>320</v>
      </c>
      <c r="I234" s="403" t="s">
        <v>140</v>
      </c>
      <c r="J234" s="403" t="s">
        <v>140</v>
      </c>
      <c r="K234" s="403">
        <v>10035886</v>
      </c>
      <c r="L234" s="403" t="s">
        <v>179</v>
      </c>
      <c r="M234" s="403" t="s">
        <v>40</v>
      </c>
      <c r="N234" s="403" t="s">
        <v>180</v>
      </c>
      <c r="O234" s="403" t="s">
        <v>99</v>
      </c>
      <c r="P234" s="404">
        <v>42991</v>
      </c>
      <c r="Q234" s="404">
        <v>42992</v>
      </c>
      <c r="R234" s="404">
        <v>43014</v>
      </c>
      <c r="S234" s="403" t="s">
        <v>99</v>
      </c>
      <c r="T234" s="403" t="s">
        <v>99</v>
      </c>
      <c r="U234" s="403" t="s">
        <v>99</v>
      </c>
      <c r="V234" s="403" t="s">
        <v>99</v>
      </c>
      <c r="W234" s="403" t="s">
        <v>99</v>
      </c>
      <c r="X234" s="403" t="s">
        <v>99</v>
      </c>
      <c r="Y234" s="403" t="s">
        <v>99</v>
      </c>
      <c r="Z234" s="403" t="s">
        <v>99</v>
      </c>
      <c r="AA234" s="403" t="s">
        <v>99</v>
      </c>
      <c r="AB234" s="403" t="s">
        <v>99</v>
      </c>
      <c r="AC234" s="403" t="s">
        <v>99</v>
      </c>
      <c r="AD234" s="403" t="s">
        <v>99</v>
      </c>
      <c r="AE234" s="403">
        <v>10004695</v>
      </c>
      <c r="AF234" s="404">
        <v>42657</v>
      </c>
      <c r="AG234" s="403">
        <v>4</v>
      </c>
      <c r="AH234" s="403" t="s">
        <v>103</v>
      </c>
    </row>
    <row r="235" spans="1:34" x14ac:dyDescent="0.2">
      <c r="A235" s="434" t="str">
        <f t="shared" si="3"/>
        <v>Ofsted Webpage</v>
      </c>
      <c r="B235" s="403">
        <v>145005</v>
      </c>
      <c r="C235" s="403">
        <v>139400</v>
      </c>
      <c r="D235" s="403">
        <v>10065148</v>
      </c>
      <c r="E235" s="403" t="s">
        <v>4658</v>
      </c>
      <c r="F235" s="403" t="s">
        <v>682</v>
      </c>
      <c r="G235" s="403" t="s">
        <v>16</v>
      </c>
      <c r="H235" s="403" t="s">
        <v>399</v>
      </c>
      <c r="I235" s="403" t="s">
        <v>190</v>
      </c>
      <c r="J235" s="403" t="s">
        <v>190</v>
      </c>
      <c r="K235" s="403">
        <v>10041084</v>
      </c>
      <c r="L235" s="403" t="s">
        <v>4954</v>
      </c>
      <c r="M235" s="403" t="s">
        <v>38</v>
      </c>
      <c r="N235" s="403" t="s">
        <v>180</v>
      </c>
      <c r="O235" s="403" t="s">
        <v>99</v>
      </c>
      <c r="P235" s="404">
        <v>42993</v>
      </c>
      <c r="Q235" s="404">
        <v>42993</v>
      </c>
      <c r="R235" s="404">
        <v>43012</v>
      </c>
      <c r="S235" s="403" t="s">
        <v>99</v>
      </c>
      <c r="T235" s="403" t="s">
        <v>99</v>
      </c>
      <c r="U235" s="403" t="s">
        <v>99</v>
      </c>
      <c r="V235" s="403" t="s">
        <v>99</v>
      </c>
      <c r="W235" s="403" t="s">
        <v>99</v>
      </c>
      <c r="X235" s="403" t="s">
        <v>99</v>
      </c>
      <c r="Y235" s="403" t="s">
        <v>99</v>
      </c>
      <c r="Z235" s="403" t="s">
        <v>99</v>
      </c>
      <c r="AA235" s="403" t="s">
        <v>99</v>
      </c>
      <c r="AB235" s="403" t="s">
        <v>99</v>
      </c>
      <c r="AC235" s="403" t="s">
        <v>99</v>
      </c>
      <c r="AD235" s="403" t="s">
        <v>99</v>
      </c>
      <c r="AE235" s="403" t="s">
        <v>4659</v>
      </c>
      <c r="AF235" s="404">
        <v>39743</v>
      </c>
      <c r="AG235" s="403">
        <v>1</v>
      </c>
      <c r="AH235" s="403" t="s">
        <v>103</v>
      </c>
    </row>
    <row r="236" spans="1:34" x14ac:dyDescent="0.2">
      <c r="A236" s="434" t="str">
        <f t="shared" si="3"/>
        <v>Ofsted Webpage</v>
      </c>
      <c r="B236" s="403">
        <v>58805</v>
      </c>
      <c r="C236" s="403">
        <v>118703</v>
      </c>
      <c r="D236" s="403">
        <v>10024317</v>
      </c>
      <c r="E236" s="403" t="s">
        <v>1922</v>
      </c>
      <c r="F236" s="403" t="s">
        <v>183</v>
      </c>
      <c r="G236" s="403" t="s">
        <v>14</v>
      </c>
      <c r="H236" s="403" t="s">
        <v>186</v>
      </c>
      <c r="I236" s="403" t="s">
        <v>172</v>
      </c>
      <c r="J236" s="403" t="s">
        <v>172</v>
      </c>
      <c r="K236" s="403">
        <v>10038876</v>
      </c>
      <c r="L236" s="403" t="s">
        <v>4899</v>
      </c>
      <c r="M236" s="403" t="s">
        <v>40</v>
      </c>
      <c r="N236" s="403" t="s">
        <v>180</v>
      </c>
      <c r="O236" s="403" t="s">
        <v>99</v>
      </c>
      <c r="P236" s="404">
        <v>42991</v>
      </c>
      <c r="Q236" s="404">
        <v>42992</v>
      </c>
      <c r="R236" s="404">
        <v>43011</v>
      </c>
      <c r="S236" s="403" t="s">
        <v>99</v>
      </c>
      <c r="T236" s="403" t="s">
        <v>99</v>
      </c>
      <c r="U236" s="403" t="s">
        <v>99</v>
      </c>
      <c r="V236" s="403" t="s">
        <v>99</v>
      </c>
      <c r="W236" s="403" t="s">
        <v>99</v>
      </c>
      <c r="X236" s="403" t="s">
        <v>99</v>
      </c>
      <c r="Y236" s="403" t="s">
        <v>99</v>
      </c>
      <c r="Z236" s="403" t="s">
        <v>99</v>
      </c>
      <c r="AA236" s="403" t="s">
        <v>99</v>
      </c>
      <c r="AB236" s="403" t="s">
        <v>99</v>
      </c>
      <c r="AC236" s="403" t="s">
        <v>99</v>
      </c>
      <c r="AD236" s="403" t="s">
        <v>99</v>
      </c>
      <c r="AE236" s="403">
        <v>10030714</v>
      </c>
      <c r="AF236" s="404">
        <v>42902</v>
      </c>
      <c r="AG236" s="403">
        <v>4</v>
      </c>
      <c r="AH236" s="403" t="s">
        <v>103</v>
      </c>
    </row>
    <row r="237" spans="1:34" x14ac:dyDescent="0.2">
      <c r="A237" s="434" t="str">
        <f t="shared" si="3"/>
        <v>Ofsted Webpage</v>
      </c>
      <c r="B237" s="403">
        <v>59227</v>
      </c>
      <c r="C237" s="403">
        <v>129862</v>
      </c>
      <c r="D237" s="403">
        <v>10043571</v>
      </c>
      <c r="E237" s="403" t="s">
        <v>2794</v>
      </c>
      <c r="F237" s="403" t="s">
        <v>92</v>
      </c>
      <c r="G237" s="403" t="s">
        <v>14</v>
      </c>
      <c r="H237" s="403" t="s">
        <v>186</v>
      </c>
      <c r="I237" s="403" t="s">
        <v>172</v>
      </c>
      <c r="J237" s="403" t="s">
        <v>172</v>
      </c>
      <c r="K237" s="403">
        <v>10030966</v>
      </c>
      <c r="L237" s="403" t="s">
        <v>130</v>
      </c>
      <c r="M237" s="403" t="s">
        <v>29</v>
      </c>
      <c r="N237" s="403" t="s">
        <v>124</v>
      </c>
      <c r="O237" s="403" t="s">
        <v>100</v>
      </c>
      <c r="P237" s="404">
        <v>42963</v>
      </c>
      <c r="Q237" s="404">
        <v>42991</v>
      </c>
      <c r="R237" s="404">
        <v>43010</v>
      </c>
      <c r="S237" s="403">
        <v>2</v>
      </c>
      <c r="T237" s="403">
        <v>2</v>
      </c>
      <c r="U237" s="403">
        <v>2</v>
      </c>
      <c r="V237" s="403">
        <v>2</v>
      </c>
      <c r="W237" s="403">
        <v>2</v>
      </c>
      <c r="X237" s="403">
        <v>2</v>
      </c>
      <c r="Y237" s="403" t="s">
        <v>99</v>
      </c>
      <c r="Z237" s="403">
        <v>2</v>
      </c>
      <c r="AA237" s="403" t="s">
        <v>99</v>
      </c>
      <c r="AB237" s="403" t="s">
        <v>99</v>
      </c>
      <c r="AC237" s="403" t="s">
        <v>99</v>
      </c>
      <c r="AD237" s="403" t="s">
        <v>100</v>
      </c>
      <c r="AE237" s="403" t="s">
        <v>2795</v>
      </c>
      <c r="AF237" s="404">
        <v>41712</v>
      </c>
      <c r="AG237" s="403">
        <v>2</v>
      </c>
      <c r="AH237" s="403" t="s">
        <v>111</v>
      </c>
    </row>
  </sheetData>
  <autoFilter ref="A4:AH5">
    <sortState ref="A5:AH431">
      <sortCondition descending="1" ref="R4:R431"/>
    </sortState>
  </autoFilter>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818"/>
  <sheetViews>
    <sheetView zoomScaleNormal="100" workbookViewId="0"/>
  </sheetViews>
  <sheetFormatPr defaultColWidth="8.85546875" defaultRowHeight="12.75" x14ac:dyDescent="0.2"/>
  <cols>
    <col min="1" max="1" width="8" style="403" bestFit="1" customWidth="1"/>
    <col min="2" max="2" width="7" style="403" bestFit="1" customWidth="1"/>
    <col min="3" max="3" width="9" style="403" bestFit="1" customWidth="1"/>
    <col min="4" max="4" width="72.140625" style="403" bestFit="1" customWidth="1"/>
    <col min="5" max="5" width="30.85546875" style="403" bestFit="1" customWidth="1"/>
    <col min="6" max="6" width="53.28515625" style="403" bestFit="1" customWidth="1"/>
    <col min="7" max="7" width="26.42578125" style="403" bestFit="1" customWidth="1"/>
    <col min="8" max="8" width="23.28515625" style="403" bestFit="1" customWidth="1"/>
    <col min="9" max="9" width="33.28515625" style="403" bestFit="1" customWidth="1"/>
    <col min="10" max="10" width="16.42578125" style="403" bestFit="1" customWidth="1"/>
    <col min="11" max="11" width="19.28515625" style="404" bestFit="1" customWidth="1"/>
    <col min="12" max="12" width="19.140625" style="404" bestFit="1" customWidth="1"/>
    <col min="13" max="13" width="78.7109375" style="403" bestFit="1" customWidth="1"/>
    <col min="14" max="14" width="28.42578125" style="403" bestFit="1" customWidth="1"/>
    <col min="15" max="15" width="18.28515625" style="403" bestFit="1" customWidth="1"/>
    <col min="16" max="16" width="13.28515625" style="403" bestFit="1" customWidth="1"/>
    <col min="17" max="17" width="25.7109375" style="403" bestFit="1" customWidth="1"/>
    <col min="18" max="16384" width="8.85546875" style="403"/>
  </cols>
  <sheetData>
    <row r="1" spans="1:33" s="419" customFormat="1" ht="15" x14ac:dyDescent="0.2">
      <c r="A1" s="173" t="s">
        <v>4941</v>
      </c>
      <c r="D1" s="173"/>
      <c r="O1" s="172"/>
      <c r="P1" s="172"/>
      <c r="Q1" s="172"/>
    </row>
    <row r="2" spans="1:33" s="419" customFormat="1" ht="15" x14ac:dyDescent="0.2">
      <c r="A2" s="174" t="s">
        <v>4942</v>
      </c>
      <c r="D2" s="174"/>
      <c r="O2" s="172"/>
      <c r="P2" s="172"/>
      <c r="Q2" s="172"/>
    </row>
    <row r="3" spans="1:33" x14ac:dyDescent="0.2">
      <c r="A3" s="426"/>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row>
    <row r="4" spans="1:33" s="419" customFormat="1" ht="51" customHeight="1" x14ac:dyDescent="0.2">
      <c r="A4" s="420" t="s">
        <v>704</v>
      </c>
      <c r="B4" s="420" t="s">
        <v>705</v>
      </c>
      <c r="C4" s="420" t="s">
        <v>706</v>
      </c>
      <c r="D4" s="420" t="s">
        <v>57</v>
      </c>
      <c r="E4" s="420" t="s">
        <v>58</v>
      </c>
      <c r="F4" s="420" t="s">
        <v>59</v>
      </c>
      <c r="G4" s="420" t="s">
        <v>60</v>
      </c>
      <c r="H4" s="420" t="s">
        <v>61</v>
      </c>
      <c r="I4" s="420" t="s">
        <v>707</v>
      </c>
      <c r="J4" s="420" t="s">
        <v>63</v>
      </c>
      <c r="K4" s="420" t="s">
        <v>67</v>
      </c>
      <c r="L4" s="420" t="s">
        <v>68</v>
      </c>
      <c r="M4" s="420" t="s">
        <v>64</v>
      </c>
      <c r="N4" s="420" t="s">
        <v>65</v>
      </c>
      <c r="O4" s="420" t="s">
        <v>70</v>
      </c>
      <c r="P4" s="420" t="s">
        <v>708</v>
      </c>
      <c r="Q4" s="420" t="s">
        <v>85</v>
      </c>
    </row>
    <row r="5" spans="1:33" x14ac:dyDescent="0.2">
      <c r="A5" s="403">
        <v>50098</v>
      </c>
      <c r="B5" s="403">
        <v>106945</v>
      </c>
      <c r="C5" s="403">
        <v>10000941</v>
      </c>
      <c r="D5" s="403" t="s">
        <v>211</v>
      </c>
      <c r="E5" s="403" t="s">
        <v>170</v>
      </c>
      <c r="F5" s="403" t="s">
        <v>15</v>
      </c>
      <c r="G5" s="403" t="s">
        <v>114</v>
      </c>
      <c r="H5" s="403" t="s">
        <v>107</v>
      </c>
      <c r="I5" s="403" t="s">
        <v>107</v>
      </c>
      <c r="J5" s="403">
        <v>10022597</v>
      </c>
      <c r="K5" s="404">
        <v>42759</v>
      </c>
      <c r="L5" s="404">
        <v>42762</v>
      </c>
      <c r="M5" s="403" t="s">
        <v>212</v>
      </c>
      <c r="N5" s="403" t="s">
        <v>109</v>
      </c>
      <c r="O5" s="403">
        <v>2</v>
      </c>
      <c r="P5" s="403" t="s">
        <v>5146</v>
      </c>
      <c r="Q5" s="403">
        <v>3</v>
      </c>
    </row>
    <row r="6" spans="1:33" x14ac:dyDescent="0.2">
      <c r="A6" s="403">
        <v>50103</v>
      </c>
      <c r="B6" s="403">
        <v>116968</v>
      </c>
      <c r="C6" s="403">
        <v>10001055</v>
      </c>
      <c r="D6" s="403" t="s">
        <v>351</v>
      </c>
      <c r="E6" s="403" t="s">
        <v>92</v>
      </c>
      <c r="F6" s="403" t="s">
        <v>14</v>
      </c>
      <c r="G6" s="403" t="s">
        <v>352</v>
      </c>
      <c r="H6" s="403" t="s">
        <v>172</v>
      </c>
      <c r="I6" s="403" t="s">
        <v>172</v>
      </c>
      <c r="J6" s="403">
        <v>10022588</v>
      </c>
      <c r="K6" s="404">
        <v>42745</v>
      </c>
      <c r="L6" s="404">
        <v>42748</v>
      </c>
      <c r="M6" s="403" t="s">
        <v>145</v>
      </c>
      <c r="N6" s="403" t="s">
        <v>109</v>
      </c>
      <c r="O6" s="403">
        <v>2</v>
      </c>
      <c r="P6" s="403" t="s">
        <v>5146</v>
      </c>
      <c r="Q6" s="403">
        <v>2</v>
      </c>
    </row>
    <row r="7" spans="1:33" x14ac:dyDescent="0.2">
      <c r="A7" s="403">
        <v>50116</v>
      </c>
      <c r="B7" s="403">
        <v>116831</v>
      </c>
      <c r="C7" s="403">
        <v>10001927</v>
      </c>
      <c r="D7" s="403" t="s">
        <v>5152</v>
      </c>
      <c r="E7" s="403" t="s">
        <v>92</v>
      </c>
      <c r="F7" s="403" t="s">
        <v>14</v>
      </c>
      <c r="G7" s="403" t="s">
        <v>731</v>
      </c>
      <c r="H7" s="403" t="s">
        <v>161</v>
      </c>
      <c r="I7" s="403" t="s">
        <v>161</v>
      </c>
      <c r="J7" s="403">
        <v>10022564</v>
      </c>
      <c r="K7" s="404">
        <v>42906</v>
      </c>
      <c r="L7" s="404">
        <v>42909</v>
      </c>
      <c r="M7" s="403" t="s">
        <v>130</v>
      </c>
      <c r="N7" s="403" t="s">
        <v>109</v>
      </c>
      <c r="O7" s="403">
        <v>3</v>
      </c>
      <c r="P7" s="403" t="s">
        <v>5146</v>
      </c>
      <c r="Q7" s="403">
        <v>2</v>
      </c>
    </row>
    <row r="8" spans="1:33" x14ac:dyDescent="0.2">
      <c r="A8" s="403">
        <v>50120</v>
      </c>
      <c r="B8" s="403">
        <v>114813</v>
      </c>
      <c r="C8" s="403">
        <v>10002131</v>
      </c>
      <c r="D8" s="403" t="s">
        <v>4169</v>
      </c>
      <c r="E8" s="403" t="s">
        <v>170</v>
      </c>
      <c r="F8" s="403" t="s">
        <v>15</v>
      </c>
      <c r="G8" s="403" t="s">
        <v>1410</v>
      </c>
      <c r="H8" s="403" t="s">
        <v>190</v>
      </c>
      <c r="I8" s="403" t="s">
        <v>190</v>
      </c>
      <c r="J8" s="403">
        <v>10022519</v>
      </c>
      <c r="K8" s="404">
        <v>42872</v>
      </c>
      <c r="L8" s="404">
        <v>42872</v>
      </c>
      <c r="M8" s="403" t="s">
        <v>173</v>
      </c>
      <c r="N8" s="403" t="s">
        <v>97</v>
      </c>
      <c r="O8" s="403">
        <v>9</v>
      </c>
      <c r="P8" s="403" t="s">
        <v>5146</v>
      </c>
      <c r="Q8" s="403">
        <v>2</v>
      </c>
    </row>
    <row r="9" spans="1:33" x14ac:dyDescent="0.2">
      <c r="A9" s="403">
        <v>50129</v>
      </c>
      <c r="B9" s="403">
        <v>106585</v>
      </c>
      <c r="C9" s="403">
        <v>10002704</v>
      </c>
      <c r="D9" s="403" t="s">
        <v>573</v>
      </c>
      <c r="E9" s="403" t="s">
        <v>278</v>
      </c>
      <c r="F9" s="403" t="s">
        <v>15</v>
      </c>
      <c r="G9" s="403" t="s">
        <v>362</v>
      </c>
      <c r="H9" s="403" t="s">
        <v>166</v>
      </c>
      <c r="I9" s="403" t="s">
        <v>166</v>
      </c>
      <c r="J9" s="403">
        <v>10020151</v>
      </c>
      <c r="K9" s="404">
        <v>42647</v>
      </c>
      <c r="L9" s="404">
        <v>42650</v>
      </c>
      <c r="M9" s="403" t="s">
        <v>280</v>
      </c>
      <c r="N9" s="403" t="s">
        <v>109</v>
      </c>
      <c r="O9" s="403">
        <v>2</v>
      </c>
      <c r="P9" s="403" t="s">
        <v>5146</v>
      </c>
      <c r="Q9" s="403">
        <v>2</v>
      </c>
    </row>
    <row r="10" spans="1:33" x14ac:dyDescent="0.2">
      <c r="A10" s="403">
        <v>50133</v>
      </c>
      <c r="B10" s="403">
        <v>110147</v>
      </c>
      <c r="C10" s="403">
        <v>10003039</v>
      </c>
      <c r="D10" s="403" t="s">
        <v>3999</v>
      </c>
      <c r="E10" s="403" t="s">
        <v>170</v>
      </c>
      <c r="F10" s="403" t="s">
        <v>15</v>
      </c>
      <c r="G10" s="403" t="s">
        <v>785</v>
      </c>
      <c r="H10" s="403" t="s">
        <v>107</v>
      </c>
      <c r="I10" s="403" t="s">
        <v>107</v>
      </c>
      <c r="J10" s="403">
        <v>10030722</v>
      </c>
      <c r="K10" s="404">
        <v>42907</v>
      </c>
      <c r="L10" s="404">
        <v>42908</v>
      </c>
      <c r="M10" s="403" t="s">
        <v>173</v>
      </c>
      <c r="N10" s="403" t="s">
        <v>97</v>
      </c>
      <c r="O10" s="403">
        <v>9</v>
      </c>
      <c r="P10" s="403" t="s">
        <v>5146</v>
      </c>
      <c r="Q10" s="403">
        <v>2</v>
      </c>
    </row>
    <row r="11" spans="1:33" x14ac:dyDescent="0.2">
      <c r="A11" s="403">
        <v>50165</v>
      </c>
      <c r="B11" s="403">
        <v>107736</v>
      </c>
      <c r="C11" s="403">
        <v>10005926</v>
      </c>
      <c r="D11" s="403" t="s">
        <v>542</v>
      </c>
      <c r="E11" s="403" t="s">
        <v>92</v>
      </c>
      <c r="F11" s="403" t="s">
        <v>14</v>
      </c>
      <c r="G11" s="403" t="s">
        <v>543</v>
      </c>
      <c r="H11" s="403" t="s">
        <v>122</v>
      </c>
      <c r="I11" s="403" t="s">
        <v>122</v>
      </c>
      <c r="J11" s="403">
        <v>10011464</v>
      </c>
      <c r="K11" s="404">
        <v>42661</v>
      </c>
      <c r="L11" s="404">
        <v>42664</v>
      </c>
      <c r="M11" s="403" t="s">
        <v>145</v>
      </c>
      <c r="N11" s="403" t="s">
        <v>109</v>
      </c>
      <c r="O11" s="403">
        <v>3</v>
      </c>
      <c r="P11" s="403" t="s">
        <v>5146</v>
      </c>
      <c r="Q11" s="403">
        <v>2</v>
      </c>
    </row>
    <row r="12" spans="1:33" x14ac:dyDescent="0.2">
      <c r="A12" s="403">
        <v>50169</v>
      </c>
      <c r="B12" s="403">
        <v>108148</v>
      </c>
      <c r="C12" s="403">
        <v>10004376</v>
      </c>
      <c r="D12" s="403" t="s">
        <v>643</v>
      </c>
      <c r="E12" s="403" t="s">
        <v>170</v>
      </c>
      <c r="F12" s="403" t="s">
        <v>15</v>
      </c>
      <c r="G12" s="403" t="s">
        <v>644</v>
      </c>
      <c r="H12" s="403" t="s">
        <v>190</v>
      </c>
      <c r="I12" s="403" t="s">
        <v>190</v>
      </c>
      <c r="J12" s="403">
        <v>10020138</v>
      </c>
      <c r="K12" s="404">
        <v>42640</v>
      </c>
      <c r="L12" s="404">
        <v>42641</v>
      </c>
      <c r="M12" s="403" t="s">
        <v>173</v>
      </c>
      <c r="N12" s="403" t="s">
        <v>97</v>
      </c>
      <c r="O12" s="403">
        <v>9</v>
      </c>
      <c r="P12" s="403" t="s">
        <v>5146</v>
      </c>
      <c r="Q12" s="403">
        <v>2</v>
      </c>
    </row>
    <row r="13" spans="1:33" x14ac:dyDescent="0.2">
      <c r="A13" s="403">
        <v>50170</v>
      </c>
      <c r="B13" s="403">
        <v>105008</v>
      </c>
      <c r="C13" s="403">
        <v>10004486</v>
      </c>
      <c r="D13" s="403" t="s">
        <v>2278</v>
      </c>
      <c r="E13" s="403" t="s">
        <v>278</v>
      </c>
      <c r="F13" s="403" t="s">
        <v>15</v>
      </c>
      <c r="G13" s="403" t="s">
        <v>805</v>
      </c>
      <c r="H13" s="403" t="s">
        <v>122</v>
      </c>
      <c r="I13" s="403" t="s">
        <v>122</v>
      </c>
      <c r="J13" s="403">
        <v>10022545</v>
      </c>
      <c r="K13" s="404">
        <v>42864</v>
      </c>
      <c r="L13" s="404">
        <v>42867</v>
      </c>
      <c r="M13" s="403" t="s">
        <v>280</v>
      </c>
      <c r="N13" s="403" t="s">
        <v>109</v>
      </c>
      <c r="O13" s="403">
        <v>3</v>
      </c>
      <c r="P13" s="403" t="s">
        <v>5146</v>
      </c>
      <c r="Q13" s="403">
        <v>2</v>
      </c>
    </row>
    <row r="14" spans="1:33" x14ac:dyDescent="0.2">
      <c r="A14" s="403">
        <v>50178</v>
      </c>
      <c r="B14" s="403">
        <v>110164</v>
      </c>
      <c r="C14" s="403">
        <v>10004733</v>
      </c>
      <c r="D14" s="403" t="s">
        <v>610</v>
      </c>
      <c r="E14" s="403" t="s">
        <v>170</v>
      </c>
      <c r="F14" s="403" t="s">
        <v>15</v>
      </c>
      <c r="G14" s="403" t="s">
        <v>255</v>
      </c>
      <c r="H14" s="403" t="s">
        <v>161</v>
      </c>
      <c r="I14" s="403" t="s">
        <v>161</v>
      </c>
      <c r="J14" s="403">
        <v>10020183</v>
      </c>
      <c r="K14" s="404">
        <v>42640</v>
      </c>
      <c r="L14" s="404">
        <v>42641</v>
      </c>
      <c r="M14" s="403" t="s">
        <v>173</v>
      </c>
      <c r="N14" s="403" t="s">
        <v>97</v>
      </c>
      <c r="O14" s="403">
        <v>9</v>
      </c>
      <c r="P14" s="403" t="s">
        <v>5146</v>
      </c>
      <c r="Q14" s="403">
        <v>2</v>
      </c>
    </row>
    <row r="15" spans="1:33" x14ac:dyDescent="0.2">
      <c r="A15" s="403">
        <v>50193</v>
      </c>
      <c r="B15" s="403">
        <v>105498</v>
      </c>
      <c r="C15" s="403">
        <v>10005735</v>
      </c>
      <c r="D15" s="403" t="s">
        <v>2281</v>
      </c>
      <c r="E15" s="403" t="s">
        <v>92</v>
      </c>
      <c r="F15" s="403" t="s">
        <v>14</v>
      </c>
      <c r="G15" s="403" t="s">
        <v>178</v>
      </c>
      <c r="H15" s="403" t="s">
        <v>107</v>
      </c>
      <c r="I15" s="403" t="s">
        <v>107</v>
      </c>
      <c r="J15" s="403">
        <v>10030723</v>
      </c>
      <c r="K15" s="404">
        <v>42942</v>
      </c>
      <c r="L15" s="404">
        <v>42943</v>
      </c>
      <c r="M15" s="403" t="s">
        <v>167</v>
      </c>
      <c r="N15" s="403" t="s">
        <v>97</v>
      </c>
      <c r="O15" s="403">
        <v>9</v>
      </c>
      <c r="P15" s="403" t="s">
        <v>5146</v>
      </c>
      <c r="Q15" s="403">
        <v>2</v>
      </c>
    </row>
    <row r="16" spans="1:33" x14ac:dyDescent="0.2">
      <c r="A16" s="403">
        <v>50208</v>
      </c>
      <c r="B16" s="403">
        <v>107962</v>
      </c>
      <c r="C16" s="403">
        <v>10007432</v>
      </c>
      <c r="D16" s="403" t="s">
        <v>273</v>
      </c>
      <c r="E16" s="403" t="s">
        <v>170</v>
      </c>
      <c r="F16" s="403" t="s">
        <v>15</v>
      </c>
      <c r="G16" s="403" t="s">
        <v>274</v>
      </c>
      <c r="H16" s="403" t="s">
        <v>190</v>
      </c>
      <c r="I16" s="403" t="s">
        <v>190</v>
      </c>
      <c r="J16" s="403">
        <v>10022533</v>
      </c>
      <c r="K16" s="404">
        <v>42759</v>
      </c>
      <c r="L16" s="404">
        <v>42762</v>
      </c>
      <c r="M16" s="403" t="s">
        <v>275</v>
      </c>
      <c r="N16" s="403" t="s">
        <v>109</v>
      </c>
      <c r="O16" s="403">
        <v>2</v>
      </c>
      <c r="P16" s="403" t="s">
        <v>5146</v>
      </c>
      <c r="Q16" s="403">
        <v>4</v>
      </c>
    </row>
    <row r="17" spans="1:17" x14ac:dyDescent="0.2">
      <c r="A17" s="403">
        <v>50217</v>
      </c>
      <c r="B17" s="403">
        <v>112616</v>
      </c>
      <c r="C17" s="403">
        <v>10001928</v>
      </c>
      <c r="D17" s="403" t="s">
        <v>4005</v>
      </c>
      <c r="E17" s="403" t="s">
        <v>170</v>
      </c>
      <c r="F17" s="403" t="s">
        <v>15</v>
      </c>
      <c r="G17" s="403" t="s">
        <v>731</v>
      </c>
      <c r="H17" s="403" t="s">
        <v>161</v>
      </c>
      <c r="I17" s="403" t="s">
        <v>161</v>
      </c>
      <c r="J17" s="403">
        <v>10030706</v>
      </c>
      <c r="K17" s="404">
        <v>42907</v>
      </c>
      <c r="L17" s="404">
        <v>42908</v>
      </c>
      <c r="M17" s="403" t="s">
        <v>173</v>
      </c>
      <c r="N17" s="403" t="s">
        <v>97</v>
      </c>
      <c r="O17" s="403">
        <v>9</v>
      </c>
      <c r="P17" s="403" t="s">
        <v>5146</v>
      </c>
      <c r="Q17" s="403">
        <v>2</v>
      </c>
    </row>
    <row r="18" spans="1:17" x14ac:dyDescent="0.2">
      <c r="A18" s="403">
        <v>50229</v>
      </c>
      <c r="B18" s="403">
        <v>108029</v>
      </c>
      <c r="C18" s="403">
        <v>10004727</v>
      </c>
      <c r="D18" s="403" t="s">
        <v>1603</v>
      </c>
      <c r="E18" s="403" t="s">
        <v>170</v>
      </c>
      <c r="F18" s="403" t="s">
        <v>15</v>
      </c>
      <c r="G18" s="403" t="s">
        <v>602</v>
      </c>
      <c r="H18" s="403" t="s">
        <v>199</v>
      </c>
      <c r="I18" s="403" t="s">
        <v>95</v>
      </c>
      <c r="J18" s="403">
        <v>10022479</v>
      </c>
      <c r="K18" s="404">
        <v>42892</v>
      </c>
      <c r="L18" s="404">
        <v>42895</v>
      </c>
      <c r="M18" s="403" t="s">
        <v>276</v>
      </c>
      <c r="N18" s="403" t="s">
        <v>109</v>
      </c>
      <c r="O18" s="403">
        <v>3</v>
      </c>
      <c r="P18" s="403" t="s">
        <v>5146</v>
      </c>
      <c r="Q18" s="403">
        <v>2</v>
      </c>
    </row>
    <row r="19" spans="1:17" x14ac:dyDescent="0.2">
      <c r="A19" s="403">
        <v>50230</v>
      </c>
      <c r="B19" s="403">
        <v>108012</v>
      </c>
      <c r="C19" s="403">
        <v>10000239</v>
      </c>
      <c r="D19" s="403" t="s">
        <v>624</v>
      </c>
      <c r="E19" s="403" t="s">
        <v>278</v>
      </c>
      <c r="F19" s="403" t="s">
        <v>15</v>
      </c>
      <c r="G19" s="403" t="s">
        <v>150</v>
      </c>
      <c r="H19" s="403" t="s">
        <v>122</v>
      </c>
      <c r="I19" s="403" t="s">
        <v>122</v>
      </c>
      <c r="J19" s="403">
        <v>10011465</v>
      </c>
      <c r="K19" s="404">
        <v>42633</v>
      </c>
      <c r="L19" s="404">
        <v>42634</v>
      </c>
      <c r="M19" s="403" t="s">
        <v>476</v>
      </c>
      <c r="N19" s="403" t="s">
        <v>97</v>
      </c>
      <c r="O19" s="403">
        <v>9</v>
      </c>
      <c r="P19" s="403" t="s">
        <v>5146</v>
      </c>
      <c r="Q19" s="403">
        <v>2</v>
      </c>
    </row>
    <row r="20" spans="1:17" x14ac:dyDescent="0.2">
      <c r="A20" s="403">
        <v>50234</v>
      </c>
      <c r="B20" s="403">
        <v>106055</v>
      </c>
      <c r="C20" s="403">
        <v>10005535</v>
      </c>
      <c r="D20" s="403" t="s">
        <v>2295</v>
      </c>
      <c r="E20" s="403" t="s">
        <v>170</v>
      </c>
      <c r="F20" s="403" t="s">
        <v>15</v>
      </c>
      <c r="G20" s="403" t="s">
        <v>549</v>
      </c>
      <c r="H20" s="403" t="s">
        <v>199</v>
      </c>
      <c r="I20" s="403" t="s">
        <v>95</v>
      </c>
      <c r="J20" s="403">
        <v>10030663</v>
      </c>
      <c r="K20" s="404">
        <v>42906</v>
      </c>
      <c r="L20" s="404">
        <v>42909</v>
      </c>
      <c r="M20" s="403" t="s">
        <v>276</v>
      </c>
      <c r="N20" s="403" t="s">
        <v>109</v>
      </c>
      <c r="O20" s="403">
        <v>4</v>
      </c>
      <c r="P20" s="403" t="s">
        <v>5146</v>
      </c>
      <c r="Q20" s="403">
        <v>2</v>
      </c>
    </row>
    <row r="21" spans="1:17" x14ac:dyDescent="0.2">
      <c r="A21" s="403">
        <v>50245</v>
      </c>
      <c r="B21" s="403">
        <v>110145</v>
      </c>
      <c r="C21" s="403">
        <v>10007528</v>
      </c>
      <c r="D21" s="403" t="s">
        <v>344</v>
      </c>
      <c r="E21" s="403" t="s">
        <v>170</v>
      </c>
      <c r="F21" s="403" t="s">
        <v>15</v>
      </c>
      <c r="G21" s="403" t="s">
        <v>209</v>
      </c>
      <c r="H21" s="403" t="s">
        <v>166</v>
      </c>
      <c r="I21" s="403" t="s">
        <v>166</v>
      </c>
      <c r="J21" s="403">
        <v>10020100</v>
      </c>
      <c r="K21" s="404">
        <v>42661</v>
      </c>
      <c r="L21" s="404">
        <v>42664</v>
      </c>
      <c r="M21" s="403" t="s">
        <v>276</v>
      </c>
      <c r="N21" s="403" t="s">
        <v>109</v>
      </c>
      <c r="O21" s="403">
        <v>4</v>
      </c>
      <c r="P21" s="403" t="s">
        <v>5146</v>
      </c>
      <c r="Q21" s="403">
        <v>2</v>
      </c>
    </row>
    <row r="22" spans="1:17" x14ac:dyDescent="0.2">
      <c r="A22" s="403">
        <v>50262</v>
      </c>
      <c r="B22" s="403">
        <v>108702</v>
      </c>
      <c r="C22" s="403">
        <v>10000028</v>
      </c>
      <c r="D22" s="403" t="s">
        <v>1608</v>
      </c>
      <c r="E22" s="403" t="s">
        <v>92</v>
      </c>
      <c r="F22" s="403" t="s">
        <v>14</v>
      </c>
      <c r="G22" s="403" t="s">
        <v>867</v>
      </c>
      <c r="H22" s="403" t="s">
        <v>199</v>
      </c>
      <c r="I22" s="403" t="s">
        <v>95</v>
      </c>
      <c r="J22" s="403">
        <v>10040419</v>
      </c>
      <c r="K22" s="404">
        <v>42968</v>
      </c>
      <c r="L22" s="404">
        <v>42971</v>
      </c>
      <c r="M22" s="403" t="s">
        <v>145</v>
      </c>
      <c r="N22" s="403" t="s">
        <v>109</v>
      </c>
      <c r="O22" s="403">
        <v>3</v>
      </c>
      <c r="P22" s="403" t="s">
        <v>5146</v>
      </c>
      <c r="Q22" s="403">
        <v>2</v>
      </c>
    </row>
    <row r="23" spans="1:17" x14ac:dyDescent="0.2">
      <c r="A23" s="403">
        <v>50315</v>
      </c>
      <c r="B23" s="403">
        <v>115666</v>
      </c>
      <c r="C23" s="403">
        <v>10000082</v>
      </c>
      <c r="D23" s="403" t="s">
        <v>91</v>
      </c>
      <c r="E23" s="403" t="s">
        <v>92</v>
      </c>
      <c r="F23" s="403" t="s">
        <v>14</v>
      </c>
      <c r="G23" s="403" t="s">
        <v>93</v>
      </c>
      <c r="H23" s="403" t="s">
        <v>94</v>
      </c>
      <c r="I23" s="403" t="s">
        <v>95</v>
      </c>
      <c r="J23" s="403">
        <v>10030668</v>
      </c>
      <c r="K23" s="404">
        <v>42787</v>
      </c>
      <c r="L23" s="404">
        <v>42788</v>
      </c>
      <c r="M23" s="403" t="s">
        <v>96</v>
      </c>
      <c r="N23" s="403" t="s">
        <v>97</v>
      </c>
      <c r="O23" s="403">
        <v>9</v>
      </c>
      <c r="P23" s="403" t="s">
        <v>5146</v>
      </c>
      <c r="Q23" s="403">
        <v>2</v>
      </c>
    </row>
    <row r="24" spans="1:17" x14ac:dyDescent="0.2">
      <c r="A24" s="403">
        <v>50387</v>
      </c>
      <c r="B24" s="403">
        <v>105765</v>
      </c>
      <c r="C24" s="403">
        <v>10000238</v>
      </c>
      <c r="D24" s="403" t="s">
        <v>3230</v>
      </c>
      <c r="E24" s="403" t="s">
        <v>278</v>
      </c>
      <c r="F24" s="403" t="s">
        <v>15</v>
      </c>
      <c r="G24" s="403" t="s">
        <v>202</v>
      </c>
      <c r="H24" s="403" t="s">
        <v>140</v>
      </c>
      <c r="I24" s="403" t="s">
        <v>140</v>
      </c>
      <c r="J24" s="403">
        <v>10030728</v>
      </c>
      <c r="K24" s="404">
        <v>42878</v>
      </c>
      <c r="L24" s="404">
        <v>42879</v>
      </c>
      <c r="M24" s="403" t="s">
        <v>476</v>
      </c>
      <c r="N24" s="403" t="s">
        <v>97</v>
      </c>
      <c r="O24" s="403">
        <v>9</v>
      </c>
      <c r="P24" s="403" t="s">
        <v>5146</v>
      </c>
      <c r="Q24" s="403">
        <v>2</v>
      </c>
    </row>
    <row r="25" spans="1:17" x14ac:dyDescent="0.2">
      <c r="A25" s="403">
        <v>50410</v>
      </c>
      <c r="B25" s="403">
        <v>118821</v>
      </c>
      <c r="C25" s="403">
        <v>10023918</v>
      </c>
      <c r="D25" s="403" t="s">
        <v>288</v>
      </c>
      <c r="E25" s="403" t="s">
        <v>92</v>
      </c>
      <c r="F25" s="403" t="s">
        <v>14</v>
      </c>
      <c r="G25" s="403" t="s">
        <v>255</v>
      </c>
      <c r="H25" s="403" t="s">
        <v>161</v>
      </c>
      <c r="I25" s="403" t="s">
        <v>161</v>
      </c>
      <c r="J25" s="403">
        <v>10011469</v>
      </c>
      <c r="K25" s="404">
        <v>42759</v>
      </c>
      <c r="L25" s="404">
        <v>42762</v>
      </c>
      <c r="M25" s="403" t="s">
        <v>141</v>
      </c>
      <c r="N25" s="403" t="s">
        <v>109</v>
      </c>
      <c r="O25" s="403">
        <v>2</v>
      </c>
      <c r="P25" s="403" t="s">
        <v>5146</v>
      </c>
      <c r="Q25" s="403">
        <v>3</v>
      </c>
    </row>
    <row r="26" spans="1:17" x14ac:dyDescent="0.2">
      <c r="A26" s="403">
        <v>50411</v>
      </c>
      <c r="B26" s="403">
        <v>105859</v>
      </c>
      <c r="C26" s="403">
        <v>10000285</v>
      </c>
      <c r="D26" s="403" t="s">
        <v>4194</v>
      </c>
      <c r="E26" s="403" t="s">
        <v>92</v>
      </c>
      <c r="F26" s="403" t="s">
        <v>14</v>
      </c>
      <c r="G26" s="403" t="s">
        <v>139</v>
      </c>
      <c r="H26" s="403" t="s">
        <v>140</v>
      </c>
      <c r="I26" s="403" t="s">
        <v>140</v>
      </c>
      <c r="J26" s="403">
        <v>10030789</v>
      </c>
      <c r="K26" s="404">
        <v>42906</v>
      </c>
      <c r="L26" s="404">
        <v>42909</v>
      </c>
      <c r="M26" s="403" t="s">
        <v>130</v>
      </c>
      <c r="N26" s="403" t="s">
        <v>109</v>
      </c>
      <c r="O26" s="403">
        <v>2</v>
      </c>
      <c r="P26" s="403" t="s">
        <v>5146</v>
      </c>
      <c r="Q26" s="403">
        <v>1</v>
      </c>
    </row>
    <row r="27" spans="1:17" x14ac:dyDescent="0.2">
      <c r="A27" s="403">
        <v>50442</v>
      </c>
      <c r="B27" s="403">
        <v>116562</v>
      </c>
      <c r="C27" s="403">
        <v>10000348</v>
      </c>
      <c r="D27" s="403" t="s">
        <v>1617</v>
      </c>
      <c r="E27" s="403" t="s">
        <v>92</v>
      </c>
      <c r="F27" s="403" t="s">
        <v>14</v>
      </c>
      <c r="G27" s="403" t="s">
        <v>186</v>
      </c>
      <c r="H27" s="403" t="s">
        <v>172</v>
      </c>
      <c r="I27" s="403" t="s">
        <v>172</v>
      </c>
      <c r="J27" s="403">
        <v>10030711</v>
      </c>
      <c r="K27" s="404">
        <v>42913</v>
      </c>
      <c r="L27" s="404">
        <v>42916</v>
      </c>
      <c r="M27" s="403" t="s">
        <v>130</v>
      </c>
      <c r="N27" s="403" t="s">
        <v>109</v>
      </c>
      <c r="O27" s="403">
        <v>3</v>
      </c>
      <c r="P27" s="403" t="s">
        <v>5146</v>
      </c>
      <c r="Q27" s="403">
        <v>2</v>
      </c>
    </row>
    <row r="28" spans="1:17" x14ac:dyDescent="0.2">
      <c r="A28" s="403">
        <v>50609</v>
      </c>
      <c r="B28" s="403">
        <v>107015</v>
      </c>
      <c r="C28" s="403">
        <v>10000538</v>
      </c>
      <c r="D28" s="403" t="s">
        <v>368</v>
      </c>
      <c r="E28" s="403" t="s">
        <v>170</v>
      </c>
      <c r="F28" s="403" t="s">
        <v>15</v>
      </c>
      <c r="G28" s="403" t="s">
        <v>369</v>
      </c>
      <c r="H28" s="403" t="s">
        <v>199</v>
      </c>
      <c r="I28" s="403" t="s">
        <v>95</v>
      </c>
      <c r="J28" s="403">
        <v>10020192</v>
      </c>
      <c r="K28" s="404">
        <v>42710</v>
      </c>
      <c r="L28" s="404">
        <v>42713</v>
      </c>
      <c r="M28" s="403" t="s">
        <v>276</v>
      </c>
      <c r="N28" s="403" t="s">
        <v>109</v>
      </c>
      <c r="O28" s="403">
        <v>3</v>
      </c>
      <c r="P28" s="403" t="s">
        <v>5146</v>
      </c>
      <c r="Q28" s="403">
        <v>2</v>
      </c>
    </row>
    <row r="29" spans="1:17" x14ac:dyDescent="0.2">
      <c r="A29" s="403">
        <v>50621</v>
      </c>
      <c r="B29" s="403">
        <v>107690</v>
      </c>
      <c r="C29" s="403">
        <v>10000561</v>
      </c>
      <c r="D29" s="403" t="s">
        <v>3241</v>
      </c>
      <c r="E29" s="403" t="s">
        <v>278</v>
      </c>
      <c r="F29" s="403" t="s">
        <v>15</v>
      </c>
      <c r="G29" s="403" t="s">
        <v>234</v>
      </c>
      <c r="H29" s="403" t="s">
        <v>190</v>
      </c>
      <c r="I29" s="403" t="s">
        <v>190</v>
      </c>
      <c r="J29" s="403">
        <v>10030680</v>
      </c>
      <c r="K29" s="404">
        <v>42859</v>
      </c>
      <c r="L29" s="404">
        <v>42860</v>
      </c>
      <c r="M29" s="403" t="s">
        <v>476</v>
      </c>
      <c r="N29" s="403" t="s">
        <v>97</v>
      </c>
      <c r="O29" s="403">
        <v>9</v>
      </c>
      <c r="P29" s="403" t="s">
        <v>5146</v>
      </c>
      <c r="Q29" s="403">
        <v>2</v>
      </c>
    </row>
    <row r="30" spans="1:17" x14ac:dyDescent="0.2">
      <c r="A30" s="403">
        <v>50656</v>
      </c>
      <c r="B30" s="403">
        <v>106343</v>
      </c>
      <c r="C30" s="403">
        <v>10000631</v>
      </c>
      <c r="D30" s="403" t="s">
        <v>263</v>
      </c>
      <c r="E30" s="403" t="s">
        <v>92</v>
      </c>
      <c r="F30" s="403" t="s">
        <v>14</v>
      </c>
      <c r="G30" s="403" t="s">
        <v>186</v>
      </c>
      <c r="H30" s="403" t="s">
        <v>172</v>
      </c>
      <c r="I30" s="403" t="s">
        <v>172</v>
      </c>
      <c r="J30" s="403">
        <v>10022585</v>
      </c>
      <c r="K30" s="404">
        <v>42766</v>
      </c>
      <c r="L30" s="404">
        <v>42768</v>
      </c>
      <c r="M30" s="403" t="s">
        <v>130</v>
      </c>
      <c r="N30" s="403" t="s">
        <v>109</v>
      </c>
      <c r="O30" s="403">
        <v>2</v>
      </c>
      <c r="P30" s="403" t="s">
        <v>5146</v>
      </c>
      <c r="Q30" s="403">
        <v>2</v>
      </c>
    </row>
    <row r="31" spans="1:17" x14ac:dyDescent="0.2">
      <c r="A31" s="403">
        <v>50729</v>
      </c>
      <c r="B31" s="403">
        <v>111994</v>
      </c>
      <c r="C31" s="403">
        <v>10006600</v>
      </c>
      <c r="D31" s="403" t="s">
        <v>581</v>
      </c>
      <c r="E31" s="403" t="s">
        <v>92</v>
      </c>
      <c r="F31" s="403" t="s">
        <v>14</v>
      </c>
      <c r="G31" s="403" t="s">
        <v>582</v>
      </c>
      <c r="H31" s="403" t="s">
        <v>172</v>
      </c>
      <c r="I31" s="403" t="s">
        <v>172</v>
      </c>
      <c r="J31" s="403">
        <v>10020081</v>
      </c>
      <c r="K31" s="404">
        <v>42647</v>
      </c>
      <c r="L31" s="404">
        <v>42650</v>
      </c>
      <c r="M31" s="403" t="s">
        <v>145</v>
      </c>
      <c r="N31" s="403" t="s">
        <v>109</v>
      </c>
      <c r="O31" s="403">
        <v>3</v>
      </c>
      <c r="P31" s="403" t="s">
        <v>5146</v>
      </c>
      <c r="Q31" s="403">
        <v>2</v>
      </c>
    </row>
    <row r="32" spans="1:17" x14ac:dyDescent="0.2">
      <c r="A32" s="403">
        <v>50737</v>
      </c>
      <c r="B32" s="403">
        <v>115094</v>
      </c>
      <c r="C32" s="403">
        <v>10000755</v>
      </c>
      <c r="D32" s="403" t="s">
        <v>3249</v>
      </c>
      <c r="E32" s="403" t="s">
        <v>170</v>
      </c>
      <c r="F32" s="403" t="s">
        <v>15</v>
      </c>
      <c r="G32" s="403" t="s">
        <v>2996</v>
      </c>
      <c r="H32" s="403" t="s">
        <v>140</v>
      </c>
      <c r="I32" s="403" t="s">
        <v>140</v>
      </c>
      <c r="J32" s="403">
        <v>10022617</v>
      </c>
      <c r="K32" s="404">
        <v>42913</v>
      </c>
      <c r="L32" s="404">
        <v>42921</v>
      </c>
      <c r="M32" s="403" t="s">
        <v>276</v>
      </c>
      <c r="N32" s="403" t="s">
        <v>124</v>
      </c>
      <c r="O32" s="403">
        <v>3</v>
      </c>
      <c r="P32" s="403" t="s">
        <v>5146</v>
      </c>
      <c r="Q32" s="403">
        <v>2</v>
      </c>
    </row>
    <row r="33" spans="1:17" x14ac:dyDescent="0.2">
      <c r="A33" s="403">
        <v>50743</v>
      </c>
      <c r="B33" s="403">
        <v>119224</v>
      </c>
      <c r="C33" s="403">
        <v>10030748</v>
      </c>
      <c r="D33" s="403" t="s">
        <v>149</v>
      </c>
      <c r="E33" s="403" t="s">
        <v>92</v>
      </c>
      <c r="F33" s="403" t="s">
        <v>14</v>
      </c>
      <c r="G33" s="403" t="s">
        <v>150</v>
      </c>
      <c r="H33" s="403" t="s">
        <v>122</v>
      </c>
      <c r="I33" s="403" t="s">
        <v>122</v>
      </c>
      <c r="J33" s="403">
        <v>10020111</v>
      </c>
      <c r="K33" s="404">
        <v>42653</v>
      </c>
      <c r="L33" s="404">
        <v>42655</v>
      </c>
      <c r="M33" s="403" t="s">
        <v>130</v>
      </c>
      <c r="N33" s="403" t="s">
        <v>109</v>
      </c>
      <c r="O33" s="403">
        <v>4</v>
      </c>
      <c r="P33" s="403" t="s">
        <v>5146</v>
      </c>
      <c r="Q33" s="403">
        <v>2</v>
      </c>
    </row>
    <row r="34" spans="1:17" x14ac:dyDescent="0.2">
      <c r="A34" s="403">
        <v>50766</v>
      </c>
      <c r="B34" s="403">
        <v>116165</v>
      </c>
      <c r="C34" s="403">
        <v>10000795</v>
      </c>
      <c r="D34" s="403" t="s">
        <v>440</v>
      </c>
      <c r="E34" s="403" t="s">
        <v>170</v>
      </c>
      <c r="F34" s="403" t="s">
        <v>15</v>
      </c>
      <c r="G34" s="403" t="s">
        <v>202</v>
      </c>
      <c r="H34" s="403" t="s">
        <v>140</v>
      </c>
      <c r="I34" s="403" t="s">
        <v>140</v>
      </c>
      <c r="J34" s="403">
        <v>10022095</v>
      </c>
      <c r="K34" s="404">
        <v>42696</v>
      </c>
      <c r="L34" s="404">
        <v>42699</v>
      </c>
      <c r="M34" s="403" t="s">
        <v>276</v>
      </c>
      <c r="N34" s="403" t="s">
        <v>109</v>
      </c>
      <c r="O34" s="403">
        <v>3</v>
      </c>
      <c r="P34" s="403" t="s">
        <v>5146</v>
      </c>
      <c r="Q34" s="403">
        <v>2</v>
      </c>
    </row>
    <row r="35" spans="1:17" x14ac:dyDescent="0.2">
      <c r="A35" s="403">
        <v>50827</v>
      </c>
      <c r="B35" s="403">
        <v>106578</v>
      </c>
      <c r="C35" s="403">
        <v>10000874</v>
      </c>
      <c r="D35" s="403" t="s">
        <v>814</v>
      </c>
      <c r="E35" s="403" t="s">
        <v>92</v>
      </c>
      <c r="F35" s="403" t="s">
        <v>14</v>
      </c>
      <c r="G35" s="403" t="s">
        <v>362</v>
      </c>
      <c r="H35" s="403" t="s">
        <v>166</v>
      </c>
      <c r="I35" s="403" t="s">
        <v>166</v>
      </c>
      <c r="J35" s="403">
        <v>10030676</v>
      </c>
      <c r="K35" s="404">
        <v>42870</v>
      </c>
      <c r="L35" s="404">
        <v>42873</v>
      </c>
      <c r="M35" s="403" t="s">
        <v>410</v>
      </c>
      <c r="N35" s="403" t="s">
        <v>109</v>
      </c>
      <c r="O35" s="403">
        <v>2</v>
      </c>
      <c r="P35" s="403" t="s">
        <v>5146</v>
      </c>
      <c r="Q35" s="403">
        <v>3</v>
      </c>
    </row>
    <row r="36" spans="1:17" x14ac:dyDescent="0.2">
      <c r="A36" s="403">
        <v>50888</v>
      </c>
      <c r="B36" s="403">
        <v>108146</v>
      </c>
      <c r="C36" s="403">
        <v>10009063</v>
      </c>
      <c r="D36" s="403" t="s">
        <v>2334</v>
      </c>
      <c r="E36" s="403" t="s">
        <v>278</v>
      </c>
      <c r="F36" s="403" t="s">
        <v>15</v>
      </c>
      <c r="G36" s="403" t="s">
        <v>481</v>
      </c>
      <c r="H36" s="403" t="s">
        <v>122</v>
      </c>
      <c r="I36" s="403" t="s">
        <v>122</v>
      </c>
      <c r="J36" s="403">
        <v>10022550</v>
      </c>
      <c r="K36" s="404">
        <v>42899</v>
      </c>
      <c r="L36" s="404">
        <v>42900</v>
      </c>
      <c r="M36" s="403" t="s">
        <v>476</v>
      </c>
      <c r="N36" s="403" t="s">
        <v>97</v>
      </c>
      <c r="O36" s="403">
        <v>9</v>
      </c>
      <c r="P36" s="403" t="s">
        <v>5146</v>
      </c>
      <c r="Q36" s="403">
        <v>2</v>
      </c>
    </row>
    <row r="37" spans="1:17" x14ac:dyDescent="0.2">
      <c r="A37" s="403">
        <v>50936</v>
      </c>
      <c r="B37" s="403">
        <v>119214</v>
      </c>
      <c r="C37" s="403">
        <v>10030637</v>
      </c>
      <c r="D37" s="403" t="s">
        <v>182</v>
      </c>
      <c r="E37" s="403" t="s">
        <v>183</v>
      </c>
      <c r="F37" s="403" t="s">
        <v>14</v>
      </c>
      <c r="G37" s="403" t="s">
        <v>171</v>
      </c>
      <c r="H37" s="403" t="s">
        <v>172</v>
      </c>
      <c r="I37" s="403" t="s">
        <v>172</v>
      </c>
      <c r="J37" s="403">
        <v>10022580</v>
      </c>
      <c r="K37" s="404">
        <v>42767</v>
      </c>
      <c r="L37" s="404">
        <v>42775</v>
      </c>
      <c r="M37" s="403" t="s">
        <v>145</v>
      </c>
      <c r="N37" s="403" t="s">
        <v>124</v>
      </c>
      <c r="O37" s="403">
        <v>1</v>
      </c>
      <c r="P37" s="403" t="s">
        <v>5146</v>
      </c>
      <c r="Q37" s="403">
        <v>2</v>
      </c>
    </row>
    <row r="38" spans="1:17" x14ac:dyDescent="0.2">
      <c r="A38" s="403">
        <v>50992</v>
      </c>
      <c r="B38" s="403">
        <v>108825</v>
      </c>
      <c r="C38" s="403">
        <v>10001145</v>
      </c>
      <c r="D38" s="403" t="s">
        <v>577</v>
      </c>
      <c r="E38" s="403" t="s">
        <v>92</v>
      </c>
      <c r="F38" s="403" t="s">
        <v>14</v>
      </c>
      <c r="G38" s="403" t="s">
        <v>255</v>
      </c>
      <c r="H38" s="403" t="s">
        <v>161</v>
      </c>
      <c r="I38" s="403" t="s">
        <v>161</v>
      </c>
      <c r="J38" s="403">
        <v>10022565</v>
      </c>
      <c r="K38" s="404">
        <v>42654</v>
      </c>
      <c r="L38" s="404">
        <v>42656</v>
      </c>
      <c r="M38" s="403" t="s">
        <v>130</v>
      </c>
      <c r="N38" s="403" t="s">
        <v>109</v>
      </c>
      <c r="O38" s="403">
        <v>2</v>
      </c>
      <c r="P38" s="403" t="s">
        <v>5146</v>
      </c>
      <c r="Q38" s="403">
        <v>2</v>
      </c>
    </row>
    <row r="39" spans="1:17" x14ac:dyDescent="0.2">
      <c r="A39" s="403">
        <v>51036</v>
      </c>
      <c r="B39" s="403">
        <v>109389</v>
      </c>
      <c r="C39" s="403">
        <v>10001193</v>
      </c>
      <c r="D39" s="403" t="s">
        <v>513</v>
      </c>
      <c r="E39" s="403" t="s">
        <v>183</v>
      </c>
      <c r="F39" s="403" t="s">
        <v>14</v>
      </c>
      <c r="G39" s="403" t="s">
        <v>514</v>
      </c>
      <c r="H39" s="403" t="s">
        <v>190</v>
      </c>
      <c r="I39" s="403" t="s">
        <v>190</v>
      </c>
      <c r="J39" s="403">
        <v>10020124</v>
      </c>
      <c r="K39" s="404">
        <v>42669</v>
      </c>
      <c r="L39" s="404">
        <v>42676</v>
      </c>
      <c r="M39" s="403" t="s">
        <v>145</v>
      </c>
      <c r="N39" s="403" t="s">
        <v>124</v>
      </c>
      <c r="O39" s="403">
        <v>3</v>
      </c>
      <c r="P39" s="403" t="s">
        <v>5146</v>
      </c>
      <c r="Q39" s="403">
        <v>2</v>
      </c>
    </row>
    <row r="40" spans="1:17" x14ac:dyDescent="0.2">
      <c r="A40" s="403">
        <v>51149</v>
      </c>
      <c r="B40" s="403">
        <v>106328</v>
      </c>
      <c r="C40" s="403">
        <v>10001394</v>
      </c>
      <c r="D40" s="403" t="s">
        <v>396</v>
      </c>
      <c r="E40" s="403" t="s">
        <v>92</v>
      </c>
      <c r="F40" s="403" t="s">
        <v>14</v>
      </c>
      <c r="G40" s="403" t="s">
        <v>248</v>
      </c>
      <c r="H40" s="403" t="s">
        <v>190</v>
      </c>
      <c r="I40" s="403" t="s">
        <v>190</v>
      </c>
      <c r="J40" s="403">
        <v>10011474</v>
      </c>
      <c r="K40" s="404">
        <v>42710</v>
      </c>
      <c r="L40" s="404">
        <v>42711</v>
      </c>
      <c r="M40" s="403" t="s">
        <v>167</v>
      </c>
      <c r="N40" s="403" t="s">
        <v>97</v>
      </c>
      <c r="O40" s="403">
        <v>9</v>
      </c>
      <c r="P40" s="403" t="s">
        <v>5146</v>
      </c>
      <c r="Q40" s="403">
        <v>2</v>
      </c>
    </row>
    <row r="41" spans="1:17" x14ac:dyDescent="0.2">
      <c r="A41" s="403">
        <v>51259</v>
      </c>
      <c r="B41" s="403">
        <v>109908</v>
      </c>
      <c r="C41" s="403">
        <v>10001602</v>
      </c>
      <c r="D41" s="403" t="s">
        <v>1638</v>
      </c>
      <c r="E41" s="403" t="s">
        <v>92</v>
      </c>
      <c r="F41" s="403" t="s">
        <v>14</v>
      </c>
      <c r="G41" s="403" t="s">
        <v>198</v>
      </c>
      <c r="H41" s="403" t="s">
        <v>199</v>
      </c>
      <c r="I41" s="403" t="s">
        <v>95</v>
      </c>
      <c r="J41" s="403">
        <v>10022471</v>
      </c>
      <c r="K41" s="404">
        <v>42787</v>
      </c>
      <c r="L41" s="404">
        <v>42790</v>
      </c>
      <c r="M41" s="403" t="s">
        <v>145</v>
      </c>
      <c r="N41" s="403" t="s">
        <v>109</v>
      </c>
      <c r="O41" s="403">
        <v>3</v>
      </c>
      <c r="P41" s="403" t="s">
        <v>5146</v>
      </c>
      <c r="Q41" s="403">
        <v>2</v>
      </c>
    </row>
    <row r="42" spans="1:17" x14ac:dyDescent="0.2">
      <c r="A42" s="403">
        <v>51385</v>
      </c>
      <c r="B42" s="403">
        <v>108101</v>
      </c>
      <c r="C42" s="403">
        <v>10001723</v>
      </c>
      <c r="D42" s="403" t="s">
        <v>2356</v>
      </c>
      <c r="E42" s="403" t="s">
        <v>170</v>
      </c>
      <c r="F42" s="403" t="s">
        <v>15</v>
      </c>
      <c r="G42" s="403" t="s">
        <v>291</v>
      </c>
      <c r="H42" s="403" t="s">
        <v>172</v>
      </c>
      <c r="I42" s="403" t="s">
        <v>172</v>
      </c>
      <c r="J42" s="403">
        <v>10030626</v>
      </c>
      <c r="K42" s="404">
        <v>42802</v>
      </c>
      <c r="L42" s="404">
        <v>42803</v>
      </c>
      <c r="M42" s="403" t="s">
        <v>173</v>
      </c>
      <c r="N42" s="403" t="s">
        <v>97</v>
      </c>
      <c r="O42" s="403">
        <v>9</v>
      </c>
      <c r="P42" s="403" t="s">
        <v>5146</v>
      </c>
      <c r="Q42" s="403">
        <v>2</v>
      </c>
    </row>
    <row r="43" spans="1:17" x14ac:dyDescent="0.2">
      <c r="A43" s="403">
        <v>51433</v>
      </c>
      <c r="B43" s="403">
        <v>116954</v>
      </c>
      <c r="C43" s="403">
        <v>10001786</v>
      </c>
      <c r="D43" s="403" t="s">
        <v>646</v>
      </c>
      <c r="E43" s="403" t="s">
        <v>92</v>
      </c>
      <c r="F43" s="403" t="s">
        <v>14</v>
      </c>
      <c r="G43" s="403" t="s">
        <v>469</v>
      </c>
      <c r="H43" s="403" t="s">
        <v>166</v>
      </c>
      <c r="I43" s="403" t="s">
        <v>166</v>
      </c>
      <c r="J43" s="403">
        <v>10020135</v>
      </c>
      <c r="K43" s="404">
        <v>42626</v>
      </c>
      <c r="L43" s="404">
        <v>42629</v>
      </c>
      <c r="M43" s="403" t="s">
        <v>145</v>
      </c>
      <c r="N43" s="403" t="s">
        <v>109</v>
      </c>
      <c r="O43" s="403">
        <v>3</v>
      </c>
      <c r="P43" s="403" t="s">
        <v>5146</v>
      </c>
      <c r="Q43" s="403">
        <v>2</v>
      </c>
    </row>
    <row r="44" spans="1:17" x14ac:dyDescent="0.2">
      <c r="A44" s="403">
        <v>51525</v>
      </c>
      <c r="B44" s="403">
        <v>117534</v>
      </c>
      <c r="C44" s="403">
        <v>10007922</v>
      </c>
      <c r="D44" s="403" t="s">
        <v>1644</v>
      </c>
      <c r="E44" s="403" t="s">
        <v>278</v>
      </c>
      <c r="F44" s="403" t="s">
        <v>15</v>
      </c>
      <c r="G44" s="403" t="s">
        <v>325</v>
      </c>
      <c r="H44" s="403" t="s">
        <v>161</v>
      </c>
      <c r="I44" s="403" t="s">
        <v>161</v>
      </c>
      <c r="J44" s="403">
        <v>10030703</v>
      </c>
      <c r="K44" s="404">
        <v>42915</v>
      </c>
      <c r="L44" s="404">
        <v>42915</v>
      </c>
      <c r="M44" s="403" t="s">
        <v>476</v>
      </c>
      <c r="N44" s="403" t="s">
        <v>97</v>
      </c>
      <c r="O44" s="403">
        <v>9</v>
      </c>
      <c r="P44" s="403" t="s">
        <v>5146</v>
      </c>
      <c r="Q44" s="403">
        <v>2</v>
      </c>
    </row>
    <row r="45" spans="1:17" x14ac:dyDescent="0.2">
      <c r="A45" s="403">
        <v>51540</v>
      </c>
      <c r="B45" s="403">
        <v>110160</v>
      </c>
      <c r="C45" s="403">
        <v>10001951</v>
      </c>
      <c r="D45" s="403" t="s">
        <v>3298</v>
      </c>
      <c r="E45" s="403" t="s">
        <v>170</v>
      </c>
      <c r="F45" s="403" t="s">
        <v>15</v>
      </c>
      <c r="G45" s="403" t="s">
        <v>270</v>
      </c>
      <c r="H45" s="403" t="s">
        <v>166</v>
      </c>
      <c r="I45" s="403" t="s">
        <v>166</v>
      </c>
      <c r="J45" s="403">
        <v>10022508</v>
      </c>
      <c r="K45" s="404">
        <v>42794</v>
      </c>
      <c r="L45" s="404">
        <v>42795</v>
      </c>
      <c r="M45" s="403" t="s">
        <v>173</v>
      </c>
      <c r="N45" s="403" t="s">
        <v>97</v>
      </c>
      <c r="O45" s="403">
        <v>9</v>
      </c>
      <c r="P45" s="403" t="s">
        <v>5146</v>
      </c>
      <c r="Q45" s="403">
        <v>2</v>
      </c>
    </row>
    <row r="46" spans="1:17" x14ac:dyDescent="0.2">
      <c r="A46" s="403">
        <v>51573</v>
      </c>
      <c r="B46" s="403">
        <v>118936</v>
      </c>
      <c r="C46" s="403">
        <v>10028930</v>
      </c>
      <c r="D46" s="403" t="s">
        <v>1650</v>
      </c>
      <c r="E46" s="403" t="s">
        <v>183</v>
      </c>
      <c r="F46" s="403" t="s">
        <v>14</v>
      </c>
      <c r="G46" s="403" t="s">
        <v>186</v>
      </c>
      <c r="H46" s="403" t="s">
        <v>172</v>
      </c>
      <c r="I46" s="403" t="s">
        <v>172</v>
      </c>
      <c r="J46" s="403">
        <v>10030712</v>
      </c>
      <c r="K46" s="404">
        <v>42864</v>
      </c>
      <c r="L46" s="404">
        <v>42867</v>
      </c>
      <c r="M46" s="403" t="s">
        <v>141</v>
      </c>
      <c r="N46" s="403" t="s">
        <v>109</v>
      </c>
      <c r="O46" s="403">
        <v>3</v>
      </c>
      <c r="P46" s="403" t="s">
        <v>5146</v>
      </c>
      <c r="Q46" s="403">
        <v>3</v>
      </c>
    </row>
    <row r="47" spans="1:17" x14ac:dyDescent="0.2">
      <c r="A47" s="403">
        <v>51578</v>
      </c>
      <c r="B47" s="403">
        <v>107022</v>
      </c>
      <c r="C47" s="403">
        <v>10002008</v>
      </c>
      <c r="D47" s="403" t="s">
        <v>1654</v>
      </c>
      <c r="E47" s="403" t="s">
        <v>170</v>
      </c>
      <c r="F47" s="403" t="s">
        <v>15</v>
      </c>
      <c r="G47" s="403" t="s">
        <v>316</v>
      </c>
      <c r="H47" s="403" t="s">
        <v>199</v>
      </c>
      <c r="I47" s="403" t="s">
        <v>95</v>
      </c>
      <c r="J47" s="403">
        <v>10030658</v>
      </c>
      <c r="K47" s="404">
        <v>42878</v>
      </c>
      <c r="L47" s="404">
        <v>42881</v>
      </c>
      <c r="M47" s="403" t="s">
        <v>276</v>
      </c>
      <c r="N47" s="403" t="s">
        <v>109</v>
      </c>
      <c r="O47" s="403">
        <v>2</v>
      </c>
      <c r="P47" s="403" t="s">
        <v>5146</v>
      </c>
      <c r="Q47" s="403">
        <v>2</v>
      </c>
    </row>
    <row r="48" spans="1:17" x14ac:dyDescent="0.2">
      <c r="A48" s="403">
        <v>51619</v>
      </c>
      <c r="B48" s="403">
        <v>110017</v>
      </c>
      <c r="C48" s="403">
        <v>10002073</v>
      </c>
      <c r="D48" s="403" t="s">
        <v>1657</v>
      </c>
      <c r="E48" s="403" t="s">
        <v>92</v>
      </c>
      <c r="F48" s="403" t="s">
        <v>14</v>
      </c>
      <c r="G48" s="403" t="s">
        <v>430</v>
      </c>
      <c r="H48" s="403" t="s">
        <v>122</v>
      </c>
      <c r="I48" s="403" t="s">
        <v>122</v>
      </c>
      <c r="J48" s="403">
        <v>10022538</v>
      </c>
      <c r="K48" s="404">
        <v>42809</v>
      </c>
      <c r="L48" s="404">
        <v>42811</v>
      </c>
      <c r="M48" s="403" t="s">
        <v>331</v>
      </c>
      <c r="N48" s="403" t="s">
        <v>109</v>
      </c>
      <c r="O48" s="403">
        <v>2</v>
      </c>
      <c r="P48" s="403" t="s">
        <v>5146</v>
      </c>
      <c r="Q48" s="403">
        <v>3</v>
      </c>
    </row>
    <row r="49" spans="1:17" x14ac:dyDescent="0.2">
      <c r="A49" s="403">
        <v>51623</v>
      </c>
      <c r="B49" s="403">
        <v>107610</v>
      </c>
      <c r="C49" s="403">
        <v>10002085</v>
      </c>
      <c r="D49" s="403" t="s">
        <v>3305</v>
      </c>
      <c r="E49" s="403" t="s">
        <v>92</v>
      </c>
      <c r="F49" s="403" t="s">
        <v>14</v>
      </c>
      <c r="G49" s="403" t="s">
        <v>171</v>
      </c>
      <c r="H49" s="403" t="s">
        <v>172</v>
      </c>
      <c r="I49" s="403" t="s">
        <v>172</v>
      </c>
      <c r="J49" s="403">
        <v>10022595</v>
      </c>
      <c r="K49" s="404">
        <v>42809</v>
      </c>
      <c r="L49" s="404">
        <v>42810</v>
      </c>
      <c r="M49" s="403" t="s">
        <v>96</v>
      </c>
      <c r="N49" s="403" t="s">
        <v>97</v>
      </c>
      <c r="O49" s="403">
        <v>9</v>
      </c>
      <c r="P49" s="403" t="s">
        <v>5146</v>
      </c>
      <c r="Q49" s="403">
        <v>2</v>
      </c>
    </row>
    <row r="50" spans="1:17" x14ac:dyDescent="0.2">
      <c r="A50" s="403">
        <v>51766</v>
      </c>
      <c r="B50" s="403">
        <v>110116</v>
      </c>
      <c r="C50" s="403">
        <v>10002327</v>
      </c>
      <c r="D50" s="403" t="s">
        <v>345</v>
      </c>
      <c r="E50" s="403" t="s">
        <v>170</v>
      </c>
      <c r="F50" s="403" t="s">
        <v>15</v>
      </c>
      <c r="G50" s="403" t="s">
        <v>178</v>
      </c>
      <c r="H50" s="403" t="s">
        <v>107</v>
      </c>
      <c r="I50" s="403" t="s">
        <v>107</v>
      </c>
      <c r="J50" s="403">
        <v>10020145</v>
      </c>
      <c r="K50" s="404">
        <v>42710</v>
      </c>
      <c r="L50" s="404">
        <v>42713</v>
      </c>
      <c r="M50" s="403" t="s">
        <v>212</v>
      </c>
      <c r="N50" s="403" t="s">
        <v>109</v>
      </c>
      <c r="O50" s="403">
        <v>4</v>
      </c>
      <c r="P50" s="403" t="s">
        <v>5146</v>
      </c>
      <c r="Q50" s="403">
        <v>3</v>
      </c>
    </row>
    <row r="51" spans="1:17" x14ac:dyDescent="0.2">
      <c r="A51" s="403">
        <v>51800</v>
      </c>
      <c r="B51" s="403">
        <v>116500</v>
      </c>
      <c r="C51" s="403">
        <v>10002375</v>
      </c>
      <c r="D51" s="403" t="s">
        <v>445</v>
      </c>
      <c r="E51" s="403" t="s">
        <v>92</v>
      </c>
      <c r="F51" s="403" t="s">
        <v>14</v>
      </c>
      <c r="G51" s="403" t="s">
        <v>241</v>
      </c>
      <c r="H51" s="403" t="s">
        <v>94</v>
      </c>
      <c r="I51" s="403" t="s">
        <v>95</v>
      </c>
      <c r="J51" s="403">
        <v>10011479</v>
      </c>
      <c r="K51" s="404">
        <v>42696</v>
      </c>
      <c r="L51" s="404">
        <v>42699</v>
      </c>
      <c r="M51" s="403" t="s">
        <v>446</v>
      </c>
      <c r="N51" s="403" t="s">
        <v>109</v>
      </c>
      <c r="O51" s="403">
        <v>4</v>
      </c>
      <c r="P51" s="403" t="s">
        <v>5146</v>
      </c>
      <c r="Q51" s="403">
        <v>3</v>
      </c>
    </row>
    <row r="52" spans="1:17" x14ac:dyDescent="0.2">
      <c r="A52" s="403">
        <v>51835</v>
      </c>
      <c r="B52" s="403">
        <v>106661</v>
      </c>
      <c r="C52" s="403">
        <v>10002463</v>
      </c>
      <c r="D52" s="403" t="s">
        <v>4141</v>
      </c>
      <c r="E52" s="403" t="s">
        <v>183</v>
      </c>
      <c r="F52" s="403" t="s">
        <v>14</v>
      </c>
      <c r="G52" s="403" t="s">
        <v>171</v>
      </c>
      <c r="H52" s="403" t="s">
        <v>172</v>
      </c>
      <c r="I52" s="403" t="s">
        <v>172</v>
      </c>
      <c r="J52" s="403">
        <v>10030778</v>
      </c>
      <c r="K52" s="404">
        <v>42871</v>
      </c>
      <c r="L52" s="404">
        <v>42873</v>
      </c>
      <c r="M52" s="403" t="s">
        <v>130</v>
      </c>
      <c r="N52" s="403" t="s">
        <v>109</v>
      </c>
      <c r="O52" s="403">
        <v>2</v>
      </c>
      <c r="P52" s="403" t="s">
        <v>5146</v>
      </c>
      <c r="Q52" s="403">
        <v>1</v>
      </c>
    </row>
    <row r="53" spans="1:17" x14ac:dyDescent="0.2">
      <c r="A53" s="403">
        <v>51850</v>
      </c>
      <c r="B53" s="403">
        <v>107942</v>
      </c>
      <c r="C53" s="403">
        <v>10002483</v>
      </c>
      <c r="D53" s="403" t="s">
        <v>418</v>
      </c>
      <c r="E53" s="403" t="s">
        <v>278</v>
      </c>
      <c r="F53" s="403" t="s">
        <v>15</v>
      </c>
      <c r="G53" s="403" t="s">
        <v>419</v>
      </c>
      <c r="H53" s="403" t="s">
        <v>122</v>
      </c>
      <c r="I53" s="403" t="s">
        <v>122</v>
      </c>
      <c r="J53" s="403">
        <v>10017525</v>
      </c>
      <c r="K53" s="404">
        <v>42696</v>
      </c>
      <c r="L53" s="404">
        <v>42699</v>
      </c>
      <c r="M53" s="403" t="s">
        <v>280</v>
      </c>
      <c r="N53" s="403" t="s">
        <v>109</v>
      </c>
      <c r="O53" s="403">
        <v>2</v>
      </c>
      <c r="P53" s="403" t="s">
        <v>5146</v>
      </c>
      <c r="Q53" s="403">
        <v>2</v>
      </c>
    </row>
    <row r="54" spans="1:17" x14ac:dyDescent="0.2">
      <c r="A54" s="403">
        <v>51873</v>
      </c>
      <c r="B54" s="403">
        <v>118244</v>
      </c>
      <c r="C54" s="403">
        <v>10010401</v>
      </c>
      <c r="D54" s="403" t="s">
        <v>4256</v>
      </c>
      <c r="E54" s="403" t="s">
        <v>92</v>
      </c>
      <c r="F54" s="403" t="s">
        <v>14</v>
      </c>
      <c r="G54" s="403" t="s">
        <v>202</v>
      </c>
      <c r="H54" s="403" t="s">
        <v>140</v>
      </c>
      <c r="I54" s="403" t="s">
        <v>140</v>
      </c>
      <c r="J54" s="403">
        <v>10030760</v>
      </c>
      <c r="K54" s="404">
        <v>42845</v>
      </c>
      <c r="L54" s="404">
        <v>42851</v>
      </c>
      <c r="M54" s="403" t="s">
        <v>145</v>
      </c>
      <c r="N54" s="403" t="s">
        <v>124</v>
      </c>
      <c r="O54" s="403">
        <v>3</v>
      </c>
      <c r="P54" s="403" t="s">
        <v>5146</v>
      </c>
      <c r="Q54" s="403">
        <v>2</v>
      </c>
    </row>
    <row r="55" spans="1:17" x14ac:dyDescent="0.2">
      <c r="A55" s="403">
        <v>51895</v>
      </c>
      <c r="B55" s="403">
        <v>106024</v>
      </c>
      <c r="C55" s="403">
        <v>10002565</v>
      </c>
      <c r="D55" s="403" t="s">
        <v>4030</v>
      </c>
      <c r="E55" s="403" t="s">
        <v>92</v>
      </c>
      <c r="F55" s="403" t="s">
        <v>14</v>
      </c>
      <c r="G55" s="403" t="s">
        <v>171</v>
      </c>
      <c r="H55" s="403" t="s">
        <v>172</v>
      </c>
      <c r="I55" s="403" t="s">
        <v>172</v>
      </c>
      <c r="J55" s="403">
        <v>10022589</v>
      </c>
      <c r="K55" s="404">
        <v>42822</v>
      </c>
      <c r="L55" s="404">
        <v>42825</v>
      </c>
      <c r="M55" s="403" t="s">
        <v>145</v>
      </c>
      <c r="N55" s="403" t="s">
        <v>109</v>
      </c>
      <c r="O55" s="403">
        <v>3</v>
      </c>
      <c r="P55" s="403" t="s">
        <v>5146</v>
      </c>
      <c r="Q55" s="403">
        <v>2</v>
      </c>
    </row>
    <row r="56" spans="1:17" x14ac:dyDescent="0.2">
      <c r="A56" s="403">
        <v>51905</v>
      </c>
      <c r="B56" s="403">
        <v>107983</v>
      </c>
      <c r="C56" s="403">
        <v>10002578</v>
      </c>
      <c r="D56" s="403" t="s">
        <v>299</v>
      </c>
      <c r="E56" s="403" t="s">
        <v>278</v>
      </c>
      <c r="F56" s="403" t="s">
        <v>15</v>
      </c>
      <c r="G56" s="403" t="s">
        <v>261</v>
      </c>
      <c r="H56" s="403" t="s">
        <v>190</v>
      </c>
      <c r="I56" s="403" t="s">
        <v>190</v>
      </c>
      <c r="J56" s="403">
        <v>10022520</v>
      </c>
      <c r="K56" s="404">
        <v>42758</v>
      </c>
      <c r="L56" s="404">
        <v>42760</v>
      </c>
      <c r="M56" s="403" t="s">
        <v>300</v>
      </c>
      <c r="N56" s="403" t="s">
        <v>109</v>
      </c>
      <c r="O56" s="403">
        <v>2</v>
      </c>
      <c r="P56" s="403" t="s">
        <v>5146</v>
      </c>
      <c r="Q56" s="403">
        <v>3</v>
      </c>
    </row>
    <row r="57" spans="1:17" x14ac:dyDescent="0.2">
      <c r="A57" s="403">
        <v>52104</v>
      </c>
      <c r="B57" s="403">
        <v>106895</v>
      </c>
      <c r="C57" s="403">
        <v>10002861</v>
      </c>
      <c r="D57" s="403" t="s">
        <v>3323</v>
      </c>
      <c r="E57" s="403" t="s">
        <v>170</v>
      </c>
      <c r="F57" s="403" t="s">
        <v>15</v>
      </c>
      <c r="G57" s="403" t="s">
        <v>1383</v>
      </c>
      <c r="H57" s="403" t="s">
        <v>140</v>
      </c>
      <c r="I57" s="403" t="s">
        <v>140</v>
      </c>
      <c r="J57" s="403">
        <v>10023038</v>
      </c>
      <c r="K57" s="404">
        <v>42809</v>
      </c>
      <c r="L57" s="404">
        <v>42810</v>
      </c>
      <c r="M57" s="403" t="s">
        <v>173</v>
      </c>
      <c r="N57" s="403" t="s">
        <v>97</v>
      </c>
      <c r="O57" s="403">
        <v>9</v>
      </c>
      <c r="P57" s="403" t="s">
        <v>5146</v>
      </c>
      <c r="Q57" s="403">
        <v>2</v>
      </c>
    </row>
    <row r="58" spans="1:17" x14ac:dyDescent="0.2">
      <c r="A58" s="403">
        <v>52163</v>
      </c>
      <c r="B58" s="403">
        <v>105055</v>
      </c>
      <c r="C58" s="403">
        <v>10002976</v>
      </c>
      <c r="D58" s="403" t="s">
        <v>4143</v>
      </c>
      <c r="E58" s="403" t="s">
        <v>92</v>
      </c>
      <c r="F58" s="403" t="s">
        <v>14</v>
      </c>
      <c r="G58" s="403" t="s">
        <v>337</v>
      </c>
      <c r="H58" s="403" t="s">
        <v>172</v>
      </c>
      <c r="I58" s="403" t="s">
        <v>172</v>
      </c>
      <c r="J58" s="403">
        <v>10030779</v>
      </c>
      <c r="K58" s="404">
        <v>42913</v>
      </c>
      <c r="L58" s="404">
        <v>42916</v>
      </c>
      <c r="M58" s="403" t="s">
        <v>130</v>
      </c>
      <c r="N58" s="403" t="s">
        <v>109</v>
      </c>
      <c r="O58" s="403">
        <v>2</v>
      </c>
      <c r="P58" s="403" t="s">
        <v>5146</v>
      </c>
      <c r="Q58" s="403">
        <v>1</v>
      </c>
    </row>
    <row r="59" spans="1:17" x14ac:dyDescent="0.2">
      <c r="A59" s="403">
        <v>52165</v>
      </c>
      <c r="B59" s="403">
        <v>107733</v>
      </c>
      <c r="C59" s="403">
        <v>10002979</v>
      </c>
      <c r="D59" s="403" t="s">
        <v>3330</v>
      </c>
      <c r="E59" s="403" t="s">
        <v>92</v>
      </c>
      <c r="F59" s="403" t="s">
        <v>14</v>
      </c>
      <c r="G59" s="403" t="s">
        <v>1410</v>
      </c>
      <c r="H59" s="403" t="s">
        <v>190</v>
      </c>
      <c r="I59" s="403" t="s">
        <v>190</v>
      </c>
      <c r="J59" s="403">
        <v>10022521</v>
      </c>
      <c r="K59" s="404">
        <v>42942</v>
      </c>
      <c r="L59" s="404">
        <v>42943</v>
      </c>
      <c r="M59" s="403" t="s">
        <v>96</v>
      </c>
      <c r="N59" s="403" t="s">
        <v>97</v>
      </c>
      <c r="O59" s="403">
        <v>9</v>
      </c>
      <c r="P59" s="403" t="s">
        <v>5146</v>
      </c>
      <c r="Q59" s="403">
        <v>2</v>
      </c>
    </row>
    <row r="60" spans="1:17" x14ac:dyDescent="0.2">
      <c r="A60" s="403">
        <v>52210</v>
      </c>
      <c r="B60" s="403">
        <v>116216</v>
      </c>
      <c r="C60" s="403">
        <v>10003085</v>
      </c>
      <c r="D60" s="403" t="s">
        <v>462</v>
      </c>
      <c r="E60" s="403" t="s">
        <v>92</v>
      </c>
      <c r="F60" s="403" t="s">
        <v>14</v>
      </c>
      <c r="G60" s="403" t="s">
        <v>239</v>
      </c>
      <c r="H60" s="403" t="s">
        <v>161</v>
      </c>
      <c r="I60" s="403" t="s">
        <v>161</v>
      </c>
      <c r="J60" s="403">
        <v>10022566</v>
      </c>
      <c r="K60" s="404">
        <v>42703</v>
      </c>
      <c r="L60" s="404">
        <v>42705</v>
      </c>
      <c r="M60" s="403" t="s">
        <v>130</v>
      </c>
      <c r="N60" s="403" t="s">
        <v>109</v>
      </c>
      <c r="O60" s="403">
        <v>3</v>
      </c>
      <c r="P60" s="403" t="s">
        <v>5146</v>
      </c>
      <c r="Q60" s="403">
        <v>2</v>
      </c>
    </row>
    <row r="61" spans="1:17" x14ac:dyDescent="0.2">
      <c r="A61" s="403">
        <v>52212</v>
      </c>
      <c r="B61" s="403">
        <v>116502</v>
      </c>
      <c r="C61" s="403">
        <v>10003093</v>
      </c>
      <c r="D61" s="403" t="s">
        <v>591</v>
      </c>
      <c r="E61" s="403" t="s">
        <v>92</v>
      </c>
      <c r="F61" s="403" t="s">
        <v>14</v>
      </c>
      <c r="G61" s="403" t="s">
        <v>592</v>
      </c>
      <c r="H61" s="403" t="s">
        <v>122</v>
      </c>
      <c r="I61" s="403" t="s">
        <v>122</v>
      </c>
      <c r="J61" s="403">
        <v>10011566</v>
      </c>
      <c r="K61" s="404">
        <v>42654</v>
      </c>
      <c r="L61" s="404">
        <v>42657</v>
      </c>
      <c r="M61" s="403" t="s">
        <v>145</v>
      </c>
      <c r="N61" s="403" t="s">
        <v>109</v>
      </c>
      <c r="O61" s="403">
        <v>2</v>
      </c>
      <c r="P61" s="403" t="s">
        <v>5146</v>
      </c>
      <c r="Q61" s="403">
        <v>1</v>
      </c>
    </row>
    <row r="62" spans="1:17" x14ac:dyDescent="0.2">
      <c r="A62" s="403">
        <v>52403</v>
      </c>
      <c r="B62" s="403">
        <v>108072</v>
      </c>
      <c r="C62" s="403">
        <v>10003198</v>
      </c>
      <c r="D62" s="403" t="s">
        <v>403</v>
      </c>
      <c r="E62" s="403" t="s">
        <v>170</v>
      </c>
      <c r="F62" s="403" t="s">
        <v>15</v>
      </c>
      <c r="G62" s="403" t="s">
        <v>404</v>
      </c>
      <c r="H62" s="403" t="s">
        <v>199</v>
      </c>
      <c r="I62" s="403" t="s">
        <v>95</v>
      </c>
      <c r="J62" s="403">
        <v>10020163</v>
      </c>
      <c r="K62" s="404">
        <v>42703</v>
      </c>
      <c r="L62" s="404">
        <v>42706</v>
      </c>
      <c r="M62" s="403" t="s">
        <v>276</v>
      </c>
      <c r="N62" s="403" t="s">
        <v>109</v>
      </c>
      <c r="O62" s="403">
        <v>3</v>
      </c>
      <c r="P62" s="403" t="s">
        <v>5146</v>
      </c>
      <c r="Q62" s="403">
        <v>2</v>
      </c>
    </row>
    <row r="63" spans="1:17" x14ac:dyDescent="0.2">
      <c r="A63" s="403">
        <v>52418</v>
      </c>
      <c r="B63" s="403">
        <v>106695</v>
      </c>
      <c r="C63" s="403">
        <v>10003219</v>
      </c>
      <c r="D63" s="403" t="s">
        <v>1678</v>
      </c>
      <c r="E63" s="403" t="s">
        <v>92</v>
      </c>
      <c r="F63" s="403" t="s">
        <v>14</v>
      </c>
      <c r="G63" s="403" t="s">
        <v>404</v>
      </c>
      <c r="H63" s="403" t="s">
        <v>199</v>
      </c>
      <c r="I63" s="403" t="s">
        <v>95</v>
      </c>
      <c r="J63" s="403">
        <v>10030659</v>
      </c>
      <c r="K63" s="404">
        <v>42934</v>
      </c>
      <c r="L63" s="404">
        <v>42936</v>
      </c>
      <c r="M63" s="403" t="s">
        <v>130</v>
      </c>
      <c r="N63" s="403" t="s">
        <v>109</v>
      </c>
      <c r="O63" s="403">
        <v>2</v>
      </c>
      <c r="P63" s="403" t="s">
        <v>5146</v>
      </c>
      <c r="Q63" s="403">
        <v>2</v>
      </c>
    </row>
    <row r="64" spans="1:17" x14ac:dyDescent="0.2">
      <c r="A64" s="403">
        <v>52487</v>
      </c>
      <c r="B64" s="403">
        <v>105188</v>
      </c>
      <c r="C64" s="403">
        <v>10003347</v>
      </c>
      <c r="D64" s="403" t="s">
        <v>336</v>
      </c>
      <c r="E64" s="403" t="s">
        <v>92</v>
      </c>
      <c r="F64" s="403" t="s">
        <v>14</v>
      </c>
      <c r="G64" s="403" t="s">
        <v>337</v>
      </c>
      <c r="H64" s="403" t="s">
        <v>172</v>
      </c>
      <c r="I64" s="403" t="s">
        <v>172</v>
      </c>
      <c r="J64" s="403">
        <v>10022596</v>
      </c>
      <c r="K64" s="404">
        <v>42753</v>
      </c>
      <c r="L64" s="404">
        <v>42754</v>
      </c>
      <c r="M64" s="403" t="s">
        <v>167</v>
      </c>
      <c r="N64" s="403" t="s">
        <v>97</v>
      </c>
      <c r="O64" s="403">
        <v>9</v>
      </c>
      <c r="P64" s="403" t="s">
        <v>5146</v>
      </c>
      <c r="Q64" s="403">
        <v>2</v>
      </c>
    </row>
    <row r="65" spans="1:17" x14ac:dyDescent="0.2">
      <c r="A65" s="403">
        <v>52529</v>
      </c>
      <c r="B65" s="403">
        <v>119816</v>
      </c>
      <c r="C65" s="403">
        <v>10034022</v>
      </c>
      <c r="D65" s="403" t="s">
        <v>3340</v>
      </c>
      <c r="E65" s="403" t="s">
        <v>92</v>
      </c>
      <c r="F65" s="403" t="s">
        <v>14</v>
      </c>
      <c r="G65" s="403" t="s">
        <v>364</v>
      </c>
      <c r="H65" s="403" t="s">
        <v>190</v>
      </c>
      <c r="I65" s="403" t="s">
        <v>190</v>
      </c>
      <c r="J65" s="403">
        <v>10030683</v>
      </c>
      <c r="K65" s="404">
        <v>42906</v>
      </c>
      <c r="L65" s="404">
        <v>42907</v>
      </c>
      <c r="M65" s="403" t="s">
        <v>96</v>
      </c>
      <c r="N65" s="403" t="s">
        <v>97</v>
      </c>
      <c r="O65" s="403">
        <v>9</v>
      </c>
      <c r="P65" s="403" t="s">
        <v>5146</v>
      </c>
      <c r="Q65" s="403">
        <v>2</v>
      </c>
    </row>
    <row r="66" spans="1:17" x14ac:dyDescent="0.2">
      <c r="A66" s="403">
        <v>52540</v>
      </c>
      <c r="B66" s="403">
        <v>107590</v>
      </c>
      <c r="C66" s="403">
        <v>10003402</v>
      </c>
      <c r="D66" s="403" t="s">
        <v>432</v>
      </c>
      <c r="E66" s="403" t="s">
        <v>92</v>
      </c>
      <c r="F66" s="403" t="s">
        <v>14</v>
      </c>
      <c r="G66" s="403" t="s">
        <v>364</v>
      </c>
      <c r="H66" s="403" t="s">
        <v>190</v>
      </c>
      <c r="I66" s="403" t="s">
        <v>190</v>
      </c>
      <c r="J66" s="403">
        <v>10020143</v>
      </c>
      <c r="K66" s="404">
        <v>42703</v>
      </c>
      <c r="L66" s="404">
        <v>42704</v>
      </c>
      <c r="M66" s="403" t="s">
        <v>167</v>
      </c>
      <c r="N66" s="403" t="s">
        <v>97</v>
      </c>
      <c r="O66" s="403">
        <v>9</v>
      </c>
      <c r="P66" s="403" t="s">
        <v>5146</v>
      </c>
      <c r="Q66" s="403">
        <v>2</v>
      </c>
    </row>
    <row r="67" spans="1:17" x14ac:dyDescent="0.2">
      <c r="A67" s="403">
        <v>52550</v>
      </c>
      <c r="B67" s="403">
        <v>110135</v>
      </c>
      <c r="C67" s="403">
        <v>10001710</v>
      </c>
      <c r="D67" s="403" t="s">
        <v>227</v>
      </c>
      <c r="E67" s="403" t="s">
        <v>170</v>
      </c>
      <c r="F67" s="403" t="s">
        <v>15</v>
      </c>
      <c r="G67" s="403" t="s">
        <v>228</v>
      </c>
      <c r="H67" s="403" t="s">
        <v>166</v>
      </c>
      <c r="I67" s="403" t="s">
        <v>166</v>
      </c>
      <c r="J67" s="403">
        <v>10022502</v>
      </c>
      <c r="K67" s="404">
        <v>42781</v>
      </c>
      <c r="L67" s="404">
        <v>42781</v>
      </c>
      <c r="M67" s="403" t="s">
        <v>173</v>
      </c>
      <c r="N67" s="403" t="s">
        <v>97</v>
      </c>
      <c r="O67" s="403">
        <v>9</v>
      </c>
      <c r="P67" s="403" t="s">
        <v>5146</v>
      </c>
      <c r="Q67" s="403">
        <v>2</v>
      </c>
    </row>
    <row r="68" spans="1:17" x14ac:dyDescent="0.2">
      <c r="A68" s="403">
        <v>52563</v>
      </c>
      <c r="B68" s="403">
        <v>106172</v>
      </c>
      <c r="C68" s="403">
        <v>10003430</v>
      </c>
      <c r="D68" s="403" t="s">
        <v>474</v>
      </c>
      <c r="E68" s="403" t="s">
        <v>278</v>
      </c>
      <c r="F68" s="403" t="s">
        <v>15</v>
      </c>
      <c r="G68" s="403" t="s">
        <v>475</v>
      </c>
      <c r="H68" s="403" t="s">
        <v>94</v>
      </c>
      <c r="I68" s="403" t="s">
        <v>95</v>
      </c>
      <c r="J68" s="403">
        <v>10022484</v>
      </c>
      <c r="K68" s="404">
        <v>42689</v>
      </c>
      <c r="L68" s="404">
        <v>42690</v>
      </c>
      <c r="M68" s="403" t="s">
        <v>476</v>
      </c>
      <c r="N68" s="403" t="s">
        <v>97</v>
      </c>
      <c r="O68" s="403">
        <v>9</v>
      </c>
      <c r="P68" s="403" t="s">
        <v>5146</v>
      </c>
      <c r="Q68" s="403">
        <v>2</v>
      </c>
    </row>
    <row r="69" spans="1:17" x14ac:dyDescent="0.2">
      <c r="A69" s="403">
        <v>52638</v>
      </c>
      <c r="B69" s="403">
        <v>109905</v>
      </c>
      <c r="C69" s="403">
        <v>10003490</v>
      </c>
      <c r="D69" s="403" t="s">
        <v>1681</v>
      </c>
      <c r="E69" s="403" t="s">
        <v>92</v>
      </c>
      <c r="F69" s="403" t="s">
        <v>14</v>
      </c>
      <c r="G69" s="403" t="s">
        <v>785</v>
      </c>
      <c r="H69" s="403" t="s">
        <v>107</v>
      </c>
      <c r="I69" s="403" t="s">
        <v>107</v>
      </c>
      <c r="J69" s="403">
        <v>10030718</v>
      </c>
      <c r="K69" s="404">
        <v>42914</v>
      </c>
      <c r="L69" s="404">
        <v>42915</v>
      </c>
      <c r="M69" s="403" t="s">
        <v>167</v>
      </c>
      <c r="N69" s="403" t="s">
        <v>97</v>
      </c>
      <c r="O69" s="403">
        <v>9</v>
      </c>
      <c r="P69" s="403" t="s">
        <v>5146</v>
      </c>
      <c r="Q69" s="403">
        <v>2</v>
      </c>
    </row>
    <row r="70" spans="1:17" x14ac:dyDescent="0.2">
      <c r="A70" s="403">
        <v>52794</v>
      </c>
      <c r="B70" s="403">
        <v>126205</v>
      </c>
      <c r="C70" s="403">
        <v>10042190</v>
      </c>
      <c r="D70" s="403" t="s">
        <v>286</v>
      </c>
      <c r="E70" s="403" t="s">
        <v>92</v>
      </c>
      <c r="F70" s="403" t="s">
        <v>14</v>
      </c>
      <c r="G70" s="403" t="s">
        <v>129</v>
      </c>
      <c r="H70" s="403" t="s">
        <v>122</v>
      </c>
      <c r="I70" s="403" t="s">
        <v>122</v>
      </c>
      <c r="J70" s="403">
        <v>10022553</v>
      </c>
      <c r="K70" s="404">
        <v>42752</v>
      </c>
      <c r="L70" s="404">
        <v>42755</v>
      </c>
      <c r="M70" s="403" t="s">
        <v>130</v>
      </c>
      <c r="N70" s="403" t="s">
        <v>109</v>
      </c>
      <c r="O70" s="403">
        <v>3</v>
      </c>
      <c r="P70" s="403" t="s">
        <v>5146</v>
      </c>
      <c r="Q70" s="403">
        <v>2</v>
      </c>
    </row>
    <row r="71" spans="1:17" x14ac:dyDescent="0.2">
      <c r="A71" s="403">
        <v>52804</v>
      </c>
      <c r="B71" s="403">
        <v>105061</v>
      </c>
      <c r="C71" s="403">
        <v>10003526</v>
      </c>
      <c r="D71" s="403" t="s">
        <v>448</v>
      </c>
      <c r="E71" s="403" t="s">
        <v>278</v>
      </c>
      <c r="F71" s="403" t="s">
        <v>15</v>
      </c>
      <c r="G71" s="403" t="s">
        <v>449</v>
      </c>
      <c r="H71" s="403" t="s">
        <v>122</v>
      </c>
      <c r="I71" s="403" t="s">
        <v>122</v>
      </c>
      <c r="J71" s="403">
        <v>10020162</v>
      </c>
      <c r="K71" s="404">
        <v>42695</v>
      </c>
      <c r="L71" s="404">
        <v>42698</v>
      </c>
      <c r="M71" s="403" t="s">
        <v>280</v>
      </c>
      <c r="N71" s="403" t="s">
        <v>109</v>
      </c>
      <c r="O71" s="403">
        <v>2</v>
      </c>
      <c r="P71" s="403" t="s">
        <v>5146</v>
      </c>
      <c r="Q71" s="403">
        <v>2</v>
      </c>
    </row>
    <row r="72" spans="1:17" x14ac:dyDescent="0.2">
      <c r="A72" s="403">
        <v>52805</v>
      </c>
      <c r="B72" s="403">
        <v>106372</v>
      </c>
      <c r="C72" s="403">
        <v>10003529</v>
      </c>
      <c r="D72" s="403" t="s">
        <v>927</v>
      </c>
      <c r="E72" s="403" t="s">
        <v>92</v>
      </c>
      <c r="F72" s="403" t="s">
        <v>14</v>
      </c>
      <c r="G72" s="403" t="s">
        <v>171</v>
      </c>
      <c r="H72" s="403" t="s">
        <v>172</v>
      </c>
      <c r="I72" s="403" t="s">
        <v>172</v>
      </c>
      <c r="J72" s="403">
        <v>10030747</v>
      </c>
      <c r="K72" s="404">
        <v>42927</v>
      </c>
      <c r="L72" s="404">
        <v>42930</v>
      </c>
      <c r="M72" s="403" t="s">
        <v>331</v>
      </c>
      <c r="N72" s="403" t="s">
        <v>109</v>
      </c>
      <c r="O72" s="403">
        <v>2</v>
      </c>
      <c r="P72" s="403" t="s">
        <v>5146</v>
      </c>
      <c r="Q72" s="403">
        <v>3</v>
      </c>
    </row>
    <row r="73" spans="1:17" x14ac:dyDescent="0.2">
      <c r="A73" s="403">
        <v>52867</v>
      </c>
      <c r="B73" s="403">
        <v>106273</v>
      </c>
      <c r="C73" s="403">
        <v>10003688</v>
      </c>
      <c r="D73" s="403" t="s">
        <v>2434</v>
      </c>
      <c r="E73" s="403" t="s">
        <v>278</v>
      </c>
      <c r="F73" s="403" t="s">
        <v>15</v>
      </c>
      <c r="G73" s="403" t="s">
        <v>832</v>
      </c>
      <c r="H73" s="403" t="s">
        <v>199</v>
      </c>
      <c r="I73" s="403" t="s">
        <v>95</v>
      </c>
      <c r="J73" s="403">
        <v>10033380</v>
      </c>
      <c r="K73" s="404">
        <v>42810</v>
      </c>
      <c r="L73" s="404">
        <v>42811</v>
      </c>
      <c r="M73" s="403" t="s">
        <v>476</v>
      </c>
      <c r="N73" s="403" t="s">
        <v>97</v>
      </c>
      <c r="O73" s="403">
        <v>9</v>
      </c>
      <c r="P73" s="403" t="s">
        <v>5146</v>
      </c>
      <c r="Q73" s="403">
        <v>2</v>
      </c>
    </row>
    <row r="74" spans="1:17" x14ac:dyDescent="0.2">
      <c r="A74" s="403">
        <v>52902</v>
      </c>
      <c r="B74" s="403">
        <v>108718</v>
      </c>
      <c r="C74" s="403">
        <v>10003744</v>
      </c>
      <c r="D74" s="403" t="s">
        <v>944</v>
      </c>
      <c r="E74" s="403" t="s">
        <v>92</v>
      </c>
      <c r="F74" s="403" t="s">
        <v>14</v>
      </c>
      <c r="G74" s="403" t="s">
        <v>239</v>
      </c>
      <c r="H74" s="403" t="s">
        <v>161</v>
      </c>
      <c r="I74" s="403" t="s">
        <v>161</v>
      </c>
      <c r="J74" s="403">
        <v>10030748</v>
      </c>
      <c r="K74" s="404">
        <v>42948</v>
      </c>
      <c r="L74" s="404">
        <v>42951</v>
      </c>
      <c r="M74" s="403" t="s">
        <v>331</v>
      </c>
      <c r="N74" s="403" t="s">
        <v>109</v>
      </c>
      <c r="O74" s="403">
        <v>2</v>
      </c>
      <c r="P74" s="403" t="s">
        <v>5146</v>
      </c>
      <c r="Q74" s="403">
        <v>3</v>
      </c>
    </row>
    <row r="75" spans="1:17" x14ac:dyDescent="0.2">
      <c r="A75" s="403">
        <v>52924</v>
      </c>
      <c r="B75" s="403">
        <v>116980</v>
      </c>
      <c r="C75" s="403">
        <v>10009671</v>
      </c>
      <c r="D75" s="403" t="s">
        <v>639</v>
      </c>
      <c r="E75" s="403" t="s">
        <v>183</v>
      </c>
      <c r="F75" s="403" t="s">
        <v>14</v>
      </c>
      <c r="G75" s="403" t="s">
        <v>337</v>
      </c>
      <c r="H75" s="403" t="s">
        <v>172</v>
      </c>
      <c r="I75" s="403" t="s">
        <v>172</v>
      </c>
      <c r="J75" s="403">
        <v>10020161</v>
      </c>
      <c r="K75" s="404">
        <v>42633</v>
      </c>
      <c r="L75" s="404">
        <v>42636</v>
      </c>
      <c r="M75" s="403" t="s">
        <v>145</v>
      </c>
      <c r="N75" s="403" t="s">
        <v>109</v>
      </c>
      <c r="O75" s="403">
        <v>3</v>
      </c>
      <c r="P75" s="403" t="s">
        <v>5146</v>
      </c>
      <c r="Q75" s="403">
        <v>2</v>
      </c>
    </row>
    <row r="76" spans="1:17" x14ac:dyDescent="0.2">
      <c r="A76" s="403">
        <v>52985</v>
      </c>
      <c r="B76" s="403">
        <v>115315</v>
      </c>
      <c r="C76" s="403">
        <v>10003853</v>
      </c>
      <c r="D76" s="403" t="s">
        <v>221</v>
      </c>
      <c r="E76" s="403" t="s">
        <v>170</v>
      </c>
      <c r="F76" s="403" t="s">
        <v>15</v>
      </c>
      <c r="G76" s="403" t="s">
        <v>222</v>
      </c>
      <c r="H76" s="403" t="s">
        <v>199</v>
      </c>
      <c r="I76" s="403" t="s">
        <v>95</v>
      </c>
      <c r="J76" s="403">
        <v>10022487</v>
      </c>
      <c r="K76" s="404">
        <v>42774</v>
      </c>
      <c r="L76" s="404">
        <v>42775</v>
      </c>
      <c r="M76" s="403" t="s">
        <v>173</v>
      </c>
      <c r="N76" s="403" t="s">
        <v>97</v>
      </c>
      <c r="O76" s="403">
        <v>9</v>
      </c>
      <c r="P76" s="403" t="s">
        <v>5146</v>
      </c>
      <c r="Q76" s="403">
        <v>2</v>
      </c>
    </row>
    <row r="77" spans="1:17" x14ac:dyDescent="0.2">
      <c r="A77" s="403">
        <v>53073</v>
      </c>
      <c r="B77" s="403">
        <v>108048</v>
      </c>
      <c r="C77" s="403">
        <v>10003954</v>
      </c>
      <c r="D77" s="403" t="s">
        <v>406</v>
      </c>
      <c r="E77" s="403" t="s">
        <v>170</v>
      </c>
      <c r="F77" s="403" t="s">
        <v>15</v>
      </c>
      <c r="G77" s="403" t="s">
        <v>139</v>
      </c>
      <c r="H77" s="403" t="s">
        <v>140</v>
      </c>
      <c r="I77" s="403" t="s">
        <v>140</v>
      </c>
      <c r="J77" s="403">
        <v>10020169</v>
      </c>
      <c r="K77" s="404">
        <v>42705</v>
      </c>
      <c r="L77" s="404">
        <v>42706</v>
      </c>
      <c r="M77" s="403" t="s">
        <v>173</v>
      </c>
      <c r="N77" s="403" t="s">
        <v>97</v>
      </c>
      <c r="O77" s="403">
        <v>9</v>
      </c>
      <c r="P77" s="403" t="s">
        <v>5146</v>
      </c>
      <c r="Q77" s="403">
        <v>2</v>
      </c>
    </row>
    <row r="78" spans="1:17" x14ac:dyDescent="0.2">
      <c r="A78" s="403">
        <v>53100</v>
      </c>
      <c r="B78" s="403">
        <v>108156</v>
      </c>
      <c r="C78" s="403">
        <v>10000143</v>
      </c>
      <c r="D78" s="403" t="s">
        <v>371</v>
      </c>
      <c r="E78" s="403" t="s">
        <v>170</v>
      </c>
      <c r="F78" s="403" t="s">
        <v>15</v>
      </c>
      <c r="G78" s="403" t="s">
        <v>372</v>
      </c>
      <c r="H78" s="403" t="s">
        <v>122</v>
      </c>
      <c r="I78" s="403" t="s">
        <v>122</v>
      </c>
      <c r="J78" s="403">
        <v>10020127</v>
      </c>
      <c r="K78" s="404">
        <v>42710</v>
      </c>
      <c r="L78" s="404">
        <v>42713</v>
      </c>
      <c r="M78" s="403" t="s">
        <v>276</v>
      </c>
      <c r="N78" s="403" t="s">
        <v>109</v>
      </c>
      <c r="O78" s="403">
        <v>2</v>
      </c>
      <c r="P78" s="403" t="s">
        <v>5146</v>
      </c>
      <c r="Q78" s="403">
        <v>2</v>
      </c>
    </row>
    <row r="79" spans="1:17" x14ac:dyDescent="0.2">
      <c r="A79" s="403">
        <v>53106</v>
      </c>
      <c r="B79" s="403">
        <v>108130</v>
      </c>
      <c r="C79" s="403">
        <v>10000863</v>
      </c>
      <c r="D79" s="403" t="s">
        <v>4045</v>
      </c>
      <c r="E79" s="403" t="s">
        <v>170</v>
      </c>
      <c r="F79" s="403" t="s">
        <v>15</v>
      </c>
      <c r="G79" s="403" t="s">
        <v>225</v>
      </c>
      <c r="H79" s="403" t="s">
        <v>122</v>
      </c>
      <c r="I79" s="403" t="s">
        <v>122</v>
      </c>
      <c r="J79" s="403">
        <v>10022539</v>
      </c>
      <c r="K79" s="404">
        <v>42815</v>
      </c>
      <c r="L79" s="404">
        <v>42816</v>
      </c>
      <c r="M79" s="403" t="s">
        <v>173</v>
      </c>
      <c r="N79" s="403" t="s">
        <v>97</v>
      </c>
      <c r="O79" s="403">
        <v>9</v>
      </c>
      <c r="P79" s="403" t="s">
        <v>5146</v>
      </c>
      <c r="Q79" s="403">
        <v>2</v>
      </c>
    </row>
    <row r="80" spans="1:17" x14ac:dyDescent="0.2">
      <c r="A80" s="403">
        <v>53108</v>
      </c>
      <c r="B80" s="403">
        <v>115154</v>
      </c>
      <c r="C80" s="403">
        <v>10003987</v>
      </c>
      <c r="D80" s="403" t="s">
        <v>1695</v>
      </c>
      <c r="E80" s="403" t="s">
        <v>170</v>
      </c>
      <c r="F80" s="403" t="s">
        <v>15</v>
      </c>
      <c r="G80" s="403" t="s">
        <v>449</v>
      </c>
      <c r="H80" s="403" t="s">
        <v>122</v>
      </c>
      <c r="I80" s="403" t="s">
        <v>122</v>
      </c>
      <c r="J80" s="403">
        <v>10020118</v>
      </c>
      <c r="K80" s="404">
        <v>42773</v>
      </c>
      <c r="L80" s="404">
        <v>42776</v>
      </c>
      <c r="M80" s="403" t="s">
        <v>212</v>
      </c>
      <c r="N80" s="403" t="s">
        <v>109</v>
      </c>
      <c r="O80" s="403">
        <v>3</v>
      </c>
      <c r="P80" s="403" t="s">
        <v>5146</v>
      </c>
      <c r="Q80" s="403">
        <v>3</v>
      </c>
    </row>
    <row r="81" spans="1:17" x14ac:dyDescent="0.2">
      <c r="A81" s="403">
        <v>53112</v>
      </c>
      <c r="B81" s="403">
        <v>108123</v>
      </c>
      <c r="C81" s="403">
        <v>10003989</v>
      </c>
      <c r="D81" s="403" t="s">
        <v>552</v>
      </c>
      <c r="E81" s="403" t="s">
        <v>170</v>
      </c>
      <c r="F81" s="403" t="s">
        <v>15</v>
      </c>
      <c r="G81" s="403" t="s">
        <v>553</v>
      </c>
      <c r="H81" s="403" t="s">
        <v>122</v>
      </c>
      <c r="I81" s="403" t="s">
        <v>122</v>
      </c>
      <c r="J81" s="403">
        <v>10020134</v>
      </c>
      <c r="K81" s="404">
        <v>42655</v>
      </c>
      <c r="L81" s="404">
        <v>42656</v>
      </c>
      <c r="M81" s="403" t="s">
        <v>173</v>
      </c>
      <c r="N81" s="403" t="s">
        <v>97</v>
      </c>
      <c r="O81" s="403">
        <v>9</v>
      </c>
      <c r="P81" s="403" t="s">
        <v>5146</v>
      </c>
      <c r="Q81" s="403">
        <v>2</v>
      </c>
    </row>
    <row r="82" spans="1:17" x14ac:dyDescent="0.2">
      <c r="A82" s="403">
        <v>53117</v>
      </c>
      <c r="B82" s="403">
        <v>115752</v>
      </c>
      <c r="C82" s="403">
        <v>10003990</v>
      </c>
      <c r="D82" s="403" t="s">
        <v>3379</v>
      </c>
      <c r="E82" s="403" t="s">
        <v>170</v>
      </c>
      <c r="F82" s="403" t="s">
        <v>15</v>
      </c>
      <c r="G82" s="403" t="s">
        <v>717</v>
      </c>
      <c r="H82" s="403" t="s">
        <v>122</v>
      </c>
      <c r="I82" s="403" t="s">
        <v>122</v>
      </c>
      <c r="J82" s="403">
        <v>10030755</v>
      </c>
      <c r="K82" s="404">
        <v>42872</v>
      </c>
      <c r="L82" s="404">
        <v>42873</v>
      </c>
      <c r="M82" s="403" t="s">
        <v>173</v>
      </c>
      <c r="N82" s="403" t="s">
        <v>97</v>
      </c>
      <c r="O82" s="403">
        <v>9</v>
      </c>
      <c r="P82" s="403" t="s">
        <v>5146</v>
      </c>
      <c r="Q82" s="403">
        <v>2</v>
      </c>
    </row>
    <row r="83" spans="1:17" x14ac:dyDescent="0.2">
      <c r="A83" s="403">
        <v>53121</v>
      </c>
      <c r="B83" s="403">
        <v>115106</v>
      </c>
      <c r="C83" s="403">
        <v>10002868</v>
      </c>
      <c r="D83" s="403" t="s">
        <v>478</v>
      </c>
      <c r="E83" s="403" t="s">
        <v>170</v>
      </c>
      <c r="F83" s="403" t="s">
        <v>15</v>
      </c>
      <c r="G83" s="403" t="s">
        <v>304</v>
      </c>
      <c r="H83" s="403" t="s">
        <v>122</v>
      </c>
      <c r="I83" s="403" t="s">
        <v>122</v>
      </c>
      <c r="J83" s="403">
        <v>10020152</v>
      </c>
      <c r="K83" s="404">
        <v>42690</v>
      </c>
      <c r="L83" s="404">
        <v>42691</v>
      </c>
      <c r="M83" s="403" t="s">
        <v>173</v>
      </c>
      <c r="N83" s="403" t="s">
        <v>97</v>
      </c>
      <c r="O83" s="403">
        <v>9</v>
      </c>
      <c r="P83" s="403" t="s">
        <v>5146</v>
      </c>
      <c r="Q83" s="403">
        <v>2</v>
      </c>
    </row>
    <row r="84" spans="1:17" x14ac:dyDescent="0.2">
      <c r="A84" s="403">
        <v>53124</v>
      </c>
      <c r="B84" s="403">
        <v>107480</v>
      </c>
      <c r="C84" s="403">
        <v>10002859</v>
      </c>
      <c r="D84" s="403" t="s">
        <v>516</v>
      </c>
      <c r="E84" s="403" t="s">
        <v>170</v>
      </c>
      <c r="F84" s="403" t="s">
        <v>15</v>
      </c>
      <c r="G84" s="403" t="s">
        <v>517</v>
      </c>
      <c r="H84" s="403" t="s">
        <v>122</v>
      </c>
      <c r="I84" s="403" t="s">
        <v>122</v>
      </c>
      <c r="J84" s="403">
        <v>10008488</v>
      </c>
      <c r="K84" s="404">
        <v>42675</v>
      </c>
      <c r="L84" s="404">
        <v>42678</v>
      </c>
      <c r="M84" s="403" t="s">
        <v>377</v>
      </c>
      <c r="N84" s="403" t="s">
        <v>109</v>
      </c>
      <c r="O84" s="403">
        <v>2</v>
      </c>
      <c r="P84" s="403" t="s">
        <v>5146</v>
      </c>
      <c r="Q84" s="403">
        <v>3</v>
      </c>
    </row>
    <row r="85" spans="1:17" x14ac:dyDescent="0.2">
      <c r="A85" s="403">
        <v>53148</v>
      </c>
      <c r="B85" s="403">
        <v>107980</v>
      </c>
      <c r="C85" s="403">
        <v>10006964</v>
      </c>
      <c r="D85" s="403" t="s">
        <v>533</v>
      </c>
      <c r="E85" s="403" t="s">
        <v>170</v>
      </c>
      <c r="F85" s="403" t="s">
        <v>15</v>
      </c>
      <c r="G85" s="403" t="s">
        <v>144</v>
      </c>
      <c r="H85" s="403" t="s">
        <v>122</v>
      </c>
      <c r="I85" s="403" t="s">
        <v>122</v>
      </c>
      <c r="J85" s="403">
        <v>10022398</v>
      </c>
      <c r="K85" s="404">
        <v>42675</v>
      </c>
      <c r="L85" s="404">
        <v>42676</v>
      </c>
      <c r="M85" s="403" t="s">
        <v>173</v>
      </c>
      <c r="N85" s="403" t="s">
        <v>97</v>
      </c>
      <c r="O85" s="403">
        <v>9</v>
      </c>
      <c r="P85" s="403" t="s">
        <v>5146</v>
      </c>
      <c r="Q85" s="403">
        <v>2</v>
      </c>
    </row>
    <row r="86" spans="1:17" x14ac:dyDescent="0.2">
      <c r="A86" s="403">
        <v>53160</v>
      </c>
      <c r="B86" s="403">
        <v>112691</v>
      </c>
      <c r="C86" s="403">
        <v>10004013</v>
      </c>
      <c r="D86" s="403" t="s">
        <v>3385</v>
      </c>
      <c r="E86" s="403" t="s">
        <v>92</v>
      </c>
      <c r="F86" s="403" t="s">
        <v>14</v>
      </c>
      <c r="G86" s="403" t="s">
        <v>607</v>
      </c>
      <c r="H86" s="403" t="s">
        <v>122</v>
      </c>
      <c r="I86" s="403" t="s">
        <v>122</v>
      </c>
      <c r="J86" s="403">
        <v>10022562</v>
      </c>
      <c r="K86" s="404">
        <v>42899</v>
      </c>
      <c r="L86" s="404">
        <v>42902</v>
      </c>
      <c r="M86" s="403" t="s">
        <v>130</v>
      </c>
      <c r="N86" s="403" t="s">
        <v>109</v>
      </c>
      <c r="O86" s="403">
        <v>3</v>
      </c>
      <c r="P86" s="403" t="s">
        <v>5146</v>
      </c>
      <c r="Q86" s="403">
        <v>2</v>
      </c>
    </row>
    <row r="87" spans="1:17" x14ac:dyDescent="0.2">
      <c r="A87" s="403">
        <v>53230</v>
      </c>
      <c r="B87" s="403">
        <v>108046</v>
      </c>
      <c r="C87" s="403">
        <v>10004175</v>
      </c>
      <c r="D87" s="403" t="s">
        <v>2469</v>
      </c>
      <c r="E87" s="403" t="s">
        <v>170</v>
      </c>
      <c r="F87" s="403" t="s">
        <v>15</v>
      </c>
      <c r="G87" s="403" t="s">
        <v>285</v>
      </c>
      <c r="H87" s="403" t="s">
        <v>140</v>
      </c>
      <c r="I87" s="403" t="s">
        <v>140</v>
      </c>
      <c r="J87" s="403">
        <v>10023007</v>
      </c>
      <c r="K87" s="404">
        <v>42793</v>
      </c>
      <c r="L87" s="404">
        <v>42794</v>
      </c>
      <c r="M87" s="403" t="s">
        <v>173</v>
      </c>
      <c r="N87" s="403" t="s">
        <v>97</v>
      </c>
      <c r="O87" s="403">
        <v>9</v>
      </c>
      <c r="P87" s="403" t="s">
        <v>5146</v>
      </c>
      <c r="Q87" s="403">
        <v>2</v>
      </c>
    </row>
    <row r="88" spans="1:17" x14ac:dyDescent="0.2">
      <c r="A88" s="403">
        <v>53233</v>
      </c>
      <c r="B88" s="403">
        <v>109219</v>
      </c>
      <c r="C88" s="403">
        <v>10004177</v>
      </c>
      <c r="D88" s="403" t="s">
        <v>594</v>
      </c>
      <c r="E88" s="403" t="s">
        <v>92</v>
      </c>
      <c r="F88" s="403" t="s">
        <v>14</v>
      </c>
      <c r="G88" s="403" t="s">
        <v>285</v>
      </c>
      <c r="H88" s="403" t="s">
        <v>140</v>
      </c>
      <c r="I88" s="403" t="s">
        <v>140</v>
      </c>
      <c r="J88" s="403">
        <v>10004965</v>
      </c>
      <c r="K88" s="404">
        <v>42647</v>
      </c>
      <c r="L88" s="404">
        <v>42650</v>
      </c>
      <c r="M88" s="403" t="s">
        <v>331</v>
      </c>
      <c r="N88" s="403" t="s">
        <v>109</v>
      </c>
      <c r="O88" s="403">
        <v>3</v>
      </c>
      <c r="P88" s="403" t="s">
        <v>5146</v>
      </c>
      <c r="Q88" s="403">
        <v>3</v>
      </c>
    </row>
    <row r="89" spans="1:17" x14ac:dyDescent="0.2">
      <c r="A89" s="403">
        <v>53237</v>
      </c>
      <c r="B89" s="403">
        <v>105804</v>
      </c>
      <c r="C89" s="403">
        <v>10004181</v>
      </c>
      <c r="D89" s="403" t="s">
        <v>2475</v>
      </c>
      <c r="E89" s="403" t="s">
        <v>92</v>
      </c>
      <c r="F89" s="403" t="s">
        <v>14</v>
      </c>
      <c r="G89" s="403" t="s">
        <v>283</v>
      </c>
      <c r="H89" s="403" t="s">
        <v>140</v>
      </c>
      <c r="I89" s="403" t="s">
        <v>140</v>
      </c>
      <c r="J89" s="403">
        <v>10030766</v>
      </c>
      <c r="K89" s="404">
        <v>42893</v>
      </c>
      <c r="L89" s="404">
        <v>42895</v>
      </c>
      <c r="M89" s="403" t="s">
        <v>96</v>
      </c>
      <c r="N89" s="403" t="s">
        <v>97</v>
      </c>
      <c r="O89" s="403">
        <v>9</v>
      </c>
      <c r="P89" s="403" t="s">
        <v>5146</v>
      </c>
      <c r="Q89" s="403">
        <v>2</v>
      </c>
    </row>
    <row r="90" spans="1:17" x14ac:dyDescent="0.2">
      <c r="A90" s="403">
        <v>53259</v>
      </c>
      <c r="B90" s="403">
        <v>107613</v>
      </c>
      <c r="C90" s="403">
        <v>10004223</v>
      </c>
      <c r="D90" s="403" t="s">
        <v>2478</v>
      </c>
      <c r="E90" s="403" t="s">
        <v>92</v>
      </c>
      <c r="F90" s="403" t="s">
        <v>14</v>
      </c>
      <c r="G90" s="403" t="s">
        <v>171</v>
      </c>
      <c r="H90" s="403" t="s">
        <v>172</v>
      </c>
      <c r="I90" s="403" t="s">
        <v>172</v>
      </c>
      <c r="J90" s="403">
        <v>10030715</v>
      </c>
      <c r="K90" s="404">
        <v>42850</v>
      </c>
      <c r="L90" s="404">
        <v>42852</v>
      </c>
      <c r="M90" s="403" t="s">
        <v>130</v>
      </c>
      <c r="N90" s="403" t="s">
        <v>109</v>
      </c>
      <c r="O90" s="403">
        <v>3</v>
      </c>
      <c r="P90" s="403" t="s">
        <v>5146</v>
      </c>
      <c r="Q90" s="403">
        <v>2</v>
      </c>
    </row>
    <row r="91" spans="1:17" x14ac:dyDescent="0.2">
      <c r="A91" s="403">
        <v>53268</v>
      </c>
      <c r="B91" s="403">
        <v>112654</v>
      </c>
      <c r="C91" s="403">
        <v>10004240</v>
      </c>
      <c r="D91" s="403" t="s">
        <v>1720</v>
      </c>
      <c r="E91" s="403" t="s">
        <v>92</v>
      </c>
      <c r="F91" s="403" t="s">
        <v>14</v>
      </c>
      <c r="G91" s="403" t="s">
        <v>352</v>
      </c>
      <c r="H91" s="403" t="s">
        <v>172</v>
      </c>
      <c r="I91" s="403" t="s">
        <v>172</v>
      </c>
      <c r="J91" s="403">
        <v>10035682</v>
      </c>
      <c r="K91" s="404">
        <v>42872</v>
      </c>
      <c r="L91" s="404">
        <v>42888</v>
      </c>
      <c r="M91" s="403" t="s">
        <v>130</v>
      </c>
      <c r="N91" s="403" t="s">
        <v>124</v>
      </c>
      <c r="O91" s="403">
        <v>4</v>
      </c>
      <c r="P91" s="403" t="s">
        <v>5146</v>
      </c>
      <c r="Q91" s="403">
        <v>2</v>
      </c>
    </row>
    <row r="92" spans="1:17" x14ac:dyDescent="0.2">
      <c r="A92" s="403">
        <v>53280</v>
      </c>
      <c r="B92" s="403">
        <v>106702</v>
      </c>
      <c r="C92" s="403">
        <v>10004257</v>
      </c>
      <c r="D92" s="403" t="s">
        <v>451</v>
      </c>
      <c r="E92" s="403" t="s">
        <v>92</v>
      </c>
      <c r="F92" s="403" t="s">
        <v>14</v>
      </c>
      <c r="G92" s="403" t="s">
        <v>404</v>
      </c>
      <c r="H92" s="403" t="s">
        <v>199</v>
      </c>
      <c r="I92" s="403" t="s">
        <v>95</v>
      </c>
      <c r="J92" s="403">
        <v>10020173</v>
      </c>
      <c r="K92" s="404">
        <v>42697</v>
      </c>
      <c r="L92" s="404">
        <v>42698</v>
      </c>
      <c r="M92" s="403" t="s">
        <v>96</v>
      </c>
      <c r="N92" s="403" t="s">
        <v>97</v>
      </c>
      <c r="O92" s="403">
        <v>9</v>
      </c>
      <c r="P92" s="403" t="s">
        <v>5146</v>
      </c>
      <c r="Q92" s="403">
        <v>2</v>
      </c>
    </row>
    <row r="93" spans="1:17" x14ac:dyDescent="0.2">
      <c r="A93" s="403">
        <v>53330</v>
      </c>
      <c r="B93" s="403">
        <v>106007</v>
      </c>
      <c r="C93" s="403">
        <v>10004319</v>
      </c>
      <c r="D93" s="403" t="s">
        <v>485</v>
      </c>
      <c r="E93" s="403" t="s">
        <v>278</v>
      </c>
      <c r="F93" s="403" t="s">
        <v>15</v>
      </c>
      <c r="G93" s="403" t="s">
        <v>198</v>
      </c>
      <c r="H93" s="403" t="s">
        <v>199</v>
      </c>
      <c r="I93" s="403" t="s">
        <v>95</v>
      </c>
      <c r="J93" s="403">
        <v>10005140</v>
      </c>
      <c r="K93" s="404">
        <v>42689</v>
      </c>
      <c r="L93" s="404">
        <v>42692</v>
      </c>
      <c r="M93" s="403" t="s">
        <v>141</v>
      </c>
      <c r="N93" s="403" t="s">
        <v>109</v>
      </c>
      <c r="O93" s="403">
        <v>2</v>
      </c>
      <c r="P93" s="403" t="s">
        <v>5146</v>
      </c>
      <c r="Q93" s="403">
        <v>3</v>
      </c>
    </row>
    <row r="94" spans="1:17" x14ac:dyDescent="0.2">
      <c r="A94" s="403">
        <v>53349</v>
      </c>
      <c r="B94" s="403">
        <v>105810</v>
      </c>
      <c r="C94" s="403">
        <v>10012892</v>
      </c>
      <c r="D94" s="403" t="s">
        <v>633</v>
      </c>
      <c r="E94" s="403" t="s">
        <v>92</v>
      </c>
      <c r="F94" s="403" t="s">
        <v>14</v>
      </c>
      <c r="G94" s="403" t="s">
        <v>285</v>
      </c>
      <c r="H94" s="403" t="s">
        <v>140</v>
      </c>
      <c r="I94" s="403" t="s">
        <v>140</v>
      </c>
      <c r="J94" s="403">
        <v>10011496</v>
      </c>
      <c r="K94" s="404">
        <v>42627</v>
      </c>
      <c r="L94" s="404">
        <v>42628</v>
      </c>
      <c r="M94" s="403" t="s">
        <v>96</v>
      </c>
      <c r="N94" s="403" t="s">
        <v>97</v>
      </c>
      <c r="O94" s="403">
        <v>9</v>
      </c>
      <c r="P94" s="403" t="s">
        <v>5146</v>
      </c>
      <c r="Q94" s="403">
        <v>2</v>
      </c>
    </row>
    <row r="95" spans="1:17" x14ac:dyDescent="0.2">
      <c r="A95" s="403">
        <v>53373</v>
      </c>
      <c r="B95" s="403">
        <v>105318</v>
      </c>
      <c r="C95" s="403">
        <v>10004355</v>
      </c>
      <c r="D95" s="403" t="s">
        <v>2486</v>
      </c>
      <c r="E95" s="403" t="s">
        <v>92</v>
      </c>
      <c r="F95" s="403" t="s">
        <v>14</v>
      </c>
      <c r="G95" s="403" t="s">
        <v>291</v>
      </c>
      <c r="H95" s="403" t="s">
        <v>172</v>
      </c>
      <c r="I95" s="403" t="s">
        <v>172</v>
      </c>
      <c r="J95" s="403">
        <v>10030963</v>
      </c>
      <c r="K95" s="404">
        <v>42907</v>
      </c>
      <c r="L95" s="404">
        <v>42908</v>
      </c>
      <c r="M95" s="403" t="s">
        <v>96</v>
      </c>
      <c r="N95" s="403" t="s">
        <v>97</v>
      </c>
      <c r="O95" s="403">
        <v>9</v>
      </c>
      <c r="P95" s="403" t="s">
        <v>5146</v>
      </c>
      <c r="Q95" s="403">
        <v>2</v>
      </c>
    </row>
    <row r="96" spans="1:17" x14ac:dyDescent="0.2">
      <c r="A96" s="403">
        <v>53388</v>
      </c>
      <c r="B96" s="403">
        <v>107850</v>
      </c>
      <c r="C96" s="403">
        <v>10004370</v>
      </c>
      <c r="D96" s="403" t="s">
        <v>3391</v>
      </c>
      <c r="E96" s="403" t="s">
        <v>92</v>
      </c>
      <c r="F96" s="403" t="s">
        <v>14</v>
      </c>
      <c r="G96" s="403" t="s">
        <v>503</v>
      </c>
      <c r="H96" s="403" t="s">
        <v>94</v>
      </c>
      <c r="I96" s="403" t="s">
        <v>95</v>
      </c>
      <c r="J96" s="403">
        <v>10030670</v>
      </c>
      <c r="K96" s="404">
        <v>42914</v>
      </c>
      <c r="L96" s="404">
        <v>42915</v>
      </c>
      <c r="M96" s="403" t="s">
        <v>96</v>
      </c>
      <c r="N96" s="403" t="s">
        <v>97</v>
      </c>
      <c r="O96" s="403">
        <v>9</v>
      </c>
      <c r="P96" s="403" t="s">
        <v>5146</v>
      </c>
      <c r="Q96" s="403">
        <v>2</v>
      </c>
    </row>
    <row r="97" spans="1:17" x14ac:dyDescent="0.2">
      <c r="A97" s="403">
        <v>53429</v>
      </c>
      <c r="B97" s="403">
        <v>108786</v>
      </c>
      <c r="C97" s="403">
        <v>10004440</v>
      </c>
      <c r="D97" s="403" t="s">
        <v>2492</v>
      </c>
      <c r="E97" s="403" t="s">
        <v>92</v>
      </c>
      <c r="F97" s="403" t="s">
        <v>14</v>
      </c>
      <c r="G97" s="403" t="s">
        <v>399</v>
      </c>
      <c r="H97" s="403" t="s">
        <v>190</v>
      </c>
      <c r="I97" s="403" t="s">
        <v>190</v>
      </c>
      <c r="J97" s="403">
        <v>10022522</v>
      </c>
      <c r="K97" s="404">
        <v>42808</v>
      </c>
      <c r="L97" s="404">
        <v>42811</v>
      </c>
      <c r="M97" s="403" t="s">
        <v>145</v>
      </c>
      <c r="N97" s="403" t="s">
        <v>109</v>
      </c>
      <c r="O97" s="403">
        <v>2</v>
      </c>
      <c r="P97" s="403" t="s">
        <v>5146</v>
      </c>
      <c r="Q97" s="403">
        <v>2</v>
      </c>
    </row>
    <row r="98" spans="1:17" x14ac:dyDescent="0.2">
      <c r="A98" s="403">
        <v>53457</v>
      </c>
      <c r="B98" s="403">
        <v>108663</v>
      </c>
      <c r="C98" s="403">
        <v>10004512</v>
      </c>
      <c r="D98" s="403" t="s">
        <v>466</v>
      </c>
      <c r="E98" s="403" t="s">
        <v>183</v>
      </c>
      <c r="F98" s="403" t="s">
        <v>14</v>
      </c>
      <c r="G98" s="403" t="s">
        <v>160</v>
      </c>
      <c r="H98" s="403" t="s">
        <v>161</v>
      </c>
      <c r="I98" s="403" t="s">
        <v>161</v>
      </c>
      <c r="J98" s="403">
        <v>10020177</v>
      </c>
      <c r="K98" s="404">
        <v>42689</v>
      </c>
      <c r="L98" s="404">
        <v>42692</v>
      </c>
      <c r="M98" s="403" t="s">
        <v>145</v>
      </c>
      <c r="N98" s="403" t="s">
        <v>109</v>
      </c>
      <c r="O98" s="403">
        <v>1</v>
      </c>
      <c r="P98" s="403" t="s">
        <v>5146</v>
      </c>
      <c r="Q98" s="403">
        <v>1</v>
      </c>
    </row>
    <row r="99" spans="1:17" x14ac:dyDescent="0.2">
      <c r="A99" s="403">
        <v>53508</v>
      </c>
      <c r="B99" s="403">
        <v>108035</v>
      </c>
      <c r="C99" s="403">
        <v>10004609</v>
      </c>
      <c r="D99" s="403" t="s">
        <v>480</v>
      </c>
      <c r="E99" s="403" t="s">
        <v>278</v>
      </c>
      <c r="F99" s="403" t="s">
        <v>15</v>
      </c>
      <c r="G99" s="403" t="s">
        <v>481</v>
      </c>
      <c r="H99" s="403" t="s">
        <v>122</v>
      </c>
      <c r="I99" s="403" t="s">
        <v>122</v>
      </c>
      <c r="J99" s="403">
        <v>10022397</v>
      </c>
      <c r="K99" s="404">
        <v>42676</v>
      </c>
      <c r="L99" s="404">
        <v>42677</v>
      </c>
      <c r="M99" s="403" t="s">
        <v>476</v>
      </c>
      <c r="N99" s="403" t="s">
        <v>97</v>
      </c>
      <c r="O99" s="403">
        <v>9</v>
      </c>
      <c r="P99" s="403" t="s">
        <v>5146</v>
      </c>
      <c r="Q99" s="403">
        <v>2</v>
      </c>
    </row>
    <row r="100" spans="1:17" x14ac:dyDescent="0.2">
      <c r="A100" s="403">
        <v>53534</v>
      </c>
      <c r="B100" s="403">
        <v>106968</v>
      </c>
      <c r="C100" s="403">
        <v>10004643</v>
      </c>
      <c r="D100" s="403" t="s">
        <v>3407</v>
      </c>
      <c r="E100" s="403" t="s">
        <v>92</v>
      </c>
      <c r="F100" s="403" t="s">
        <v>14</v>
      </c>
      <c r="G100" s="403" t="s">
        <v>255</v>
      </c>
      <c r="H100" s="403" t="s">
        <v>161</v>
      </c>
      <c r="I100" s="403" t="s">
        <v>161</v>
      </c>
      <c r="J100" s="403">
        <v>10020180</v>
      </c>
      <c r="K100" s="404">
        <v>42711</v>
      </c>
      <c r="L100" s="404">
        <v>42712</v>
      </c>
      <c r="M100" s="403" t="s">
        <v>96</v>
      </c>
      <c r="N100" s="403" t="s">
        <v>97</v>
      </c>
      <c r="O100" s="403">
        <v>9</v>
      </c>
      <c r="P100" s="403" t="s">
        <v>5146</v>
      </c>
      <c r="Q100" s="403">
        <v>2</v>
      </c>
    </row>
    <row r="101" spans="1:17" x14ac:dyDescent="0.2">
      <c r="A101" s="403">
        <v>53550</v>
      </c>
      <c r="B101" s="403">
        <v>106952</v>
      </c>
      <c r="C101" s="403">
        <v>10004663</v>
      </c>
      <c r="D101" s="403" t="s">
        <v>1732</v>
      </c>
      <c r="E101" s="403" t="s">
        <v>92</v>
      </c>
      <c r="F101" s="403" t="s">
        <v>14</v>
      </c>
      <c r="G101" s="403" t="s">
        <v>114</v>
      </c>
      <c r="H101" s="403" t="s">
        <v>107</v>
      </c>
      <c r="I101" s="403" t="s">
        <v>107</v>
      </c>
      <c r="J101" s="403">
        <v>10004977</v>
      </c>
      <c r="K101" s="404">
        <v>42780</v>
      </c>
      <c r="L101" s="404">
        <v>42783</v>
      </c>
      <c r="M101" s="403" t="s">
        <v>331</v>
      </c>
      <c r="N101" s="403" t="s">
        <v>109</v>
      </c>
      <c r="O101" s="403">
        <v>4</v>
      </c>
      <c r="P101" s="403" t="s">
        <v>5146</v>
      </c>
      <c r="Q101" s="403">
        <v>3</v>
      </c>
    </row>
    <row r="102" spans="1:17" x14ac:dyDescent="0.2">
      <c r="A102" s="403">
        <v>53575</v>
      </c>
      <c r="B102" s="403">
        <v>108070</v>
      </c>
      <c r="C102" s="403">
        <v>10004684</v>
      </c>
      <c r="D102" s="403" t="s">
        <v>375</v>
      </c>
      <c r="E102" s="403" t="s">
        <v>170</v>
      </c>
      <c r="F102" s="403" t="s">
        <v>15</v>
      </c>
      <c r="G102" s="403" t="s">
        <v>376</v>
      </c>
      <c r="H102" s="403" t="s">
        <v>199</v>
      </c>
      <c r="I102" s="403" t="s">
        <v>95</v>
      </c>
      <c r="J102" s="403">
        <v>10019054</v>
      </c>
      <c r="K102" s="404">
        <v>42710</v>
      </c>
      <c r="L102" s="404">
        <v>42713</v>
      </c>
      <c r="M102" s="403" t="s">
        <v>377</v>
      </c>
      <c r="N102" s="403" t="s">
        <v>109</v>
      </c>
      <c r="O102" s="403">
        <v>3</v>
      </c>
      <c r="P102" s="403" t="s">
        <v>5146</v>
      </c>
      <c r="Q102" s="403">
        <v>3</v>
      </c>
    </row>
    <row r="103" spans="1:17" x14ac:dyDescent="0.2">
      <c r="A103" s="403">
        <v>53697</v>
      </c>
      <c r="B103" s="403">
        <v>107515</v>
      </c>
      <c r="C103" s="403">
        <v>10012477</v>
      </c>
      <c r="D103" s="403" t="s">
        <v>483</v>
      </c>
      <c r="E103" s="403" t="s">
        <v>92</v>
      </c>
      <c r="F103" s="403" t="s">
        <v>14</v>
      </c>
      <c r="G103" s="403" t="s">
        <v>261</v>
      </c>
      <c r="H103" s="403" t="s">
        <v>190</v>
      </c>
      <c r="I103" s="403" t="s">
        <v>190</v>
      </c>
      <c r="J103" s="403">
        <v>10004984</v>
      </c>
      <c r="K103" s="404">
        <v>42689</v>
      </c>
      <c r="L103" s="404">
        <v>42692</v>
      </c>
      <c r="M103" s="403" t="s">
        <v>141</v>
      </c>
      <c r="N103" s="403" t="s">
        <v>109</v>
      </c>
      <c r="O103" s="403">
        <v>2</v>
      </c>
      <c r="P103" s="403" t="s">
        <v>5146</v>
      </c>
      <c r="Q103" s="403">
        <v>3</v>
      </c>
    </row>
    <row r="104" spans="1:17" x14ac:dyDescent="0.2">
      <c r="A104" s="403">
        <v>53729</v>
      </c>
      <c r="B104" s="403">
        <v>105065</v>
      </c>
      <c r="C104" s="403">
        <v>10004866</v>
      </c>
      <c r="D104" s="403" t="s">
        <v>2517</v>
      </c>
      <c r="E104" s="403" t="s">
        <v>92</v>
      </c>
      <c r="F104" s="403" t="s">
        <v>14</v>
      </c>
      <c r="G104" s="403" t="s">
        <v>186</v>
      </c>
      <c r="H104" s="403" t="s">
        <v>172</v>
      </c>
      <c r="I104" s="403" t="s">
        <v>172</v>
      </c>
      <c r="J104" s="403">
        <v>10030964</v>
      </c>
      <c r="K104" s="404">
        <v>42949</v>
      </c>
      <c r="L104" s="404">
        <v>42965</v>
      </c>
      <c r="M104" s="403" t="s">
        <v>130</v>
      </c>
      <c r="N104" s="403" t="s">
        <v>124</v>
      </c>
      <c r="O104" s="403">
        <v>3</v>
      </c>
      <c r="P104" s="403" t="s">
        <v>5146</v>
      </c>
      <c r="Q104" s="403">
        <v>2</v>
      </c>
    </row>
    <row r="105" spans="1:17" x14ac:dyDescent="0.2">
      <c r="A105" s="403">
        <v>53746</v>
      </c>
      <c r="B105" s="403">
        <v>119215</v>
      </c>
      <c r="C105" s="403">
        <v>10030688</v>
      </c>
      <c r="D105" s="403" t="s">
        <v>1755</v>
      </c>
      <c r="E105" s="403" t="s">
        <v>278</v>
      </c>
      <c r="F105" s="403" t="s">
        <v>15</v>
      </c>
      <c r="G105" s="403" t="s">
        <v>198</v>
      </c>
      <c r="H105" s="403" t="s">
        <v>199</v>
      </c>
      <c r="I105" s="403" t="s">
        <v>95</v>
      </c>
      <c r="J105" s="403">
        <v>10022493</v>
      </c>
      <c r="K105" s="404">
        <v>42808</v>
      </c>
      <c r="L105" s="404">
        <v>42811</v>
      </c>
      <c r="M105" s="403" t="s">
        <v>317</v>
      </c>
      <c r="N105" s="403" t="s">
        <v>109</v>
      </c>
      <c r="O105" s="403">
        <v>2</v>
      </c>
      <c r="P105" s="403" t="s">
        <v>5146</v>
      </c>
      <c r="Q105" s="403">
        <v>3</v>
      </c>
    </row>
    <row r="106" spans="1:17" x14ac:dyDescent="0.2">
      <c r="A106" s="403">
        <v>53792</v>
      </c>
      <c r="B106" s="403">
        <v>106538</v>
      </c>
      <c r="C106" s="403">
        <v>10004977</v>
      </c>
      <c r="D106" s="403" t="s">
        <v>1025</v>
      </c>
      <c r="E106" s="403" t="s">
        <v>92</v>
      </c>
      <c r="F106" s="403" t="s">
        <v>14</v>
      </c>
      <c r="G106" s="403" t="s">
        <v>471</v>
      </c>
      <c r="H106" s="403" t="s">
        <v>166</v>
      </c>
      <c r="I106" s="403" t="s">
        <v>166</v>
      </c>
      <c r="J106" s="403">
        <v>10030677</v>
      </c>
      <c r="K106" s="404">
        <v>42871</v>
      </c>
      <c r="L106" s="404">
        <v>42874</v>
      </c>
      <c r="M106" s="403" t="s">
        <v>446</v>
      </c>
      <c r="N106" s="403" t="s">
        <v>109</v>
      </c>
      <c r="O106" s="403">
        <v>2</v>
      </c>
      <c r="P106" s="403" t="s">
        <v>5146</v>
      </c>
      <c r="Q106" s="403">
        <v>3</v>
      </c>
    </row>
    <row r="107" spans="1:17" x14ac:dyDescent="0.2">
      <c r="A107" s="403">
        <v>53865</v>
      </c>
      <c r="B107" s="403">
        <v>112456</v>
      </c>
      <c r="C107" s="403">
        <v>10005074</v>
      </c>
      <c r="D107" s="403" t="s">
        <v>322</v>
      </c>
      <c r="E107" s="403" t="s">
        <v>170</v>
      </c>
      <c r="F107" s="403" t="s">
        <v>15</v>
      </c>
      <c r="G107" s="403" t="s">
        <v>135</v>
      </c>
      <c r="H107" s="403" t="s">
        <v>107</v>
      </c>
      <c r="I107" s="403" t="s">
        <v>107</v>
      </c>
      <c r="J107" s="403">
        <v>10021733</v>
      </c>
      <c r="K107" s="404">
        <v>42690</v>
      </c>
      <c r="L107" s="404">
        <v>42691</v>
      </c>
      <c r="M107" s="403" t="s">
        <v>173</v>
      </c>
      <c r="N107" s="403" t="s">
        <v>97</v>
      </c>
      <c r="O107" s="403">
        <v>9</v>
      </c>
      <c r="P107" s="403" t="s">
        <v>5146</v>
      </c>
      <c r="Q107" s="403">
        <v>2</v>
      </c>
    </row>
    <row r="108" spans="1:17" x14ac:dyDescent="0.2">
      <c r="A108" s="403">
        <v>53875</v>
      </c>
      <c r="B108" s="403">
        <v>117556</v>
      </c>
      <c r="C108" s="403">
        <v>10008426</v>
      </c>
      <c r="D108" s="403" t="s">
        <v>3435</v>
      </c>
      <c r="E108" s="403" t="s">
        <v>92</v>
      </c>
      <c r="F108" s="403" t="s">
        <v>14</v>
      </c>
      <c r="G108" s="403" t="s">
        <v>270</v>
      </c>
      <c r="H108" s="403" t="s">
        <v>166</v>
      </c>
      <c r="I108" s="403" t="s">
        <v>166</v>
      </c>
      <c r="J108" s="403">
        <v>10030678</v>
      </c>
      <c r="K108" s="404">
        <v>42845</v>
      </c>
      <c r="L108" s="404">
        <v>42846</v>
      </c>
      <c r="M108" s="403" t="s">
        <v>96</v>
      </c>
      <c r="N108" s="403" t="s">
        <v>97</v>
      </c>
      <c r="O108" s="403">
        <v>9</v>
      </c>
      <c r="P108" s="403" t="s">
        <v>5146</v>
      </c>
      <c r="Q108" s="403">
        <v>2</v>
      </c>
    </row>
    <row r="109" spans="1:17" x14ac:dyDescent="0.2">
      <c r="A109" s="403">
        <v>53936</v>
      </c>
      <c r="B109" s="403">
        <v>108022</v>
      </c>
      <c r="C109" s="403">
        <v>10005143</v>
      </c>
      <c r="D109" s="403" t="s">
        <v>1758</v>
      </c>
      <c r="E109" s="403" t="s">
        <v>170</v>
      </c>
      <c r="F109" s="403" t="s">
        <v>15</v>
      </c>
      <c r="G109" s="403" t="s">
        <v>165</v>
      </c>
      <c r="H109" s="403" t="s">
        <v>166</v>
      </c>
      <c r="I109" s="403" t="s">
        <v>166</v>
      </c>
      <c r="J109" s="403">
        <v>10030674</v>
      </c>
      <c r="K109" s="404">
        <v>42852</v>
      </c>
      <c r="L109" s="404">
        <v>42853</v>
      </c>
      <c r="M109" s="403" t="s">
        <v>173</v>
      </c>
      <c r="N109" s="403" t="s">
        <v>97</v>
      </c>
      <c r="O109" s="403">
        <v>9</v>
      </c>
      <c r="P109" s="403" t="s">
        <v>5146</v>
      </c>
      <c r="Q109" s="403">
        <v>2</v>
      </c>
    </row>
    <row r="110" spans="1:17" x14ac:dyDescent="0.2">
      <c r="A110" s="403">
        <v>53951</v>
      </c>
      <c r="B110" s="403">
        <v>106953</v>
      </c>
      <c r="C110" s="403">
        <v>10005172</v>
      </c>
      <c r="D110" s="403" t="s">
        <v>117</v>
      </c>
      <c r="E110" s="403" t="s">
        <v>92</v>
      </c>
      <c r="F110" s="403" t="s">
        <v>14</v>
      </c>
      <c r="G110" s="403" t="s">
        <v>114</v>
      </c>
      <c r="H110" s="403" t="s">
        <v>107</v>
      </c>
      <c r="I110" s="403" t="s">
        <v>107</v>
      </c>
      <c r="J110" s="403">
        <v>10022602</v>
      </c>
      <c r="K110" s="404">
        <v>42752</v>
      </c>
      <c r="L110" s="404">
        <v>42753</v>
      </c>
      <c r="M110" s="403" t="s">
        <v>96</v>
      </c>
      <c r="N110" s="403" t="s">
        <v>97</v>
      </c>
      <c r="O110" s="403">
        <v>9</v>
      </c>
      <c r="P110" s="403" t="s">
        <v>5146</v>
      </c>
      <c r="Q110" s="403">
        <v>2</v>
      </c>
    </row>
    <row r="111" spans="1:17" x14ac:dyDescent="0.2">
      <c r="A111" s="403">
        <v>53981</v>
      </c>
      <c r="B111" s="403">
        <v>118451</v>
      </c>
      <c r="C111" s="403">
        <v>10021842</v>
      </c>
      <c r="D111" s="403" t="s">
        <v>1761</v>
      </c>
      <c r="E111" s="403" t="s">
        <v>92</v>
      </c>
      <c r="F111" s="403" t="s">
        <v>14</v>
      </c>
      <c r="G111" s="403" t="s">
        <v>158</v>
      </c>
      <c r="H111" s="403" t="s">
        <v>140</v>
      </c>
      <c r="I111" s="403" t="s">
        <v>140</v>
      </c>
      <c r="J111" s="403">
        <v>10022616</v>
      </c>
      <c r="K111" s="404">
        <v>42800</v>
      </c>
      <c r="L111" s="404">
        <v>42803</v>
      </c>
      <c r="M111" s="403" t="s">
        <v>410</v>
      </c>
      <c r="N111" s="403" t="s">
        <v>109</v>
      </c>
      <c r="O111" s="403">
        <v>3</v>
      </c>
      <c r="P111" s="403" t="s">
        <v>5146</v>
      </c>
      <c r="Q111" s="403">
        <v>3</v>
      </c>
    </row>
    <row r="112" spans="1:17" x14ac:dyDescent="0.2">
      <c r="A112" s="403">
        <v>53998</v>
      </c>
      <c r="B112" s="403">
        <v>105509</v>
      </c>
      <c r="C112" s="403">
        <v>10005261</v>
      </c>
      <c r="D112" s="403" t="s">
        <v>652</v>
      </c>
      <c r="E112" s="403" t="s">
        <v>92</v>
      </c>
      <c r="F112" s="403" t="s">
        <v>14</v>
      </c>
      <c r="G112" s="403" t="s">
        <v>362</v>
      </c>
      <c r="H112" s="403" t="s">
        <v>166</v>
      </c>
      <c r="I112" s="403" t="s">
        <v>166</v>
      </c>
      <c r="J112" s="403">
        <v>10020191</v>
      </c>
      <c r="K112" s="404">
        <v>42612</v>
      </c>
      <c r="L112" s="404">
        <v>42615</v>
      </c>
      <c r="M112" s="403" t="s">
        <v>130</v>
      </c>
      <c r="N112" s="403" t="s">
        <v>109</v>
      </c>
      <c r="O112" s="403">
        <v>2</v>
      </c>
      <c r="P112" s="403" t="s">
        <v>5146</v>
      </c>
      <c r="Q112" s="403">
        <v>2</v>
      </c>
    </row>
    <row r="113" spans="1:17" x14ac:dyDescent="0.2">
      <c r="A113" s="403">
        <v>54071</v>
      </c>
      <c r="B113" s="403">
        <v>121238</v>
      </c>
      <c r="C113" s="403">
        <v>10036345</v>
      </c>
      <c r="D113" s="403" t="s">
        <v>2551</v>
      </c>
      <c r="E113" s="403" t="s">
        <v>278</v>
      </c>
      <c r="F113" s="403" t="s">
        <v>15</v>
      </c>
      <c r="G113" s="403" t="s">
        <v>285</v>
      </c>
      <c r="H113" s="403" t="s">
        <v>140</v>
      </c>
      <c r="I113" s="403" t="s">
        <v>140</v>
      </c>
      <c r="J113" s="403">
        <v>10030662</v>
      </c>
      <c r="K113" s="404">
        <v>42871</v>
      </c>
      <c r="L113" s="404">
        <v>42874</v>
      </c>
      <c r="M113" s="403" t="s">
        <v>280</v>
      </c>
      <c r="N113" s="403" t="s">
        <v>109</v>
      </c>
      <c r="O113" s="403">
        <v>2</v>
      </c>
      <c r="P113" s="403" t="s">
        <v>5146</v>
      </c>
      <c r="Q113" s="403">
        <v>2</v>
      </c>
    </row>
    <row r="114" spans="1:17" x14ac:dyDescent="0.2">
      <c r="A114" s="403">
        <v>54175</v>
      </c>
      <c r="B114" s="403">
        <v>106794</v>
      </c>
      <c r="C114" s="403">
        <v>10005522</v>
      </c>
      <c r="D114" s="403" t="s">
        <v>1775</v>
      </c>
      <c r="E114" s="403" t="s">
        <v>278</v>
      </c>
      <c r="F114" s="403" t="s">
        <v>15</v>
      </c>
      <c r="G114" s="403" t="s">
        <v>493</v>
      </c>
      <c r="H114" s="403" t="s">
        <v>122</v>
      </c>
      <c r="I114" s="403" t="s">
        <v>122</v>
      </c>
      <c r="J114" s="403">
        <v>10022540</v>
      </c>
      <c r="K114" s="404">
        <v>42801</v>
      </c>
      <c r="L114" s="404">
        <v>42803</v>
      </c>
      <c r="M114" s="403" t="s">
        <v>280</v>
      </c>
      <c r="N114" s="403" t="s">
        <v>109</v>
      </c>
      <c r="O114" s="403">
        <v>2</v>
      </c>
      <c r="P114" s="403" t="s">
        <v>5146</v>
      </c>
      <c r="Q114" s="403">
        <v>2</v>
      </c>
    </row>
    <row r="115" spans="1:17" x14ac:dyDescent="0.2">
      <c r="A115" s="403">
        <v>54196</v>
      </c>
      <c r="B115" s="403">
        <v>108918</v>
      </c>
      <c r="C115" s="403">
        <v>10005549</v>
      </c>
      <c r="D115" s="403" t="s">
        <v>1781</v>
      </c>
      <c r="E115" s="403" t="s">
        <v>170</v>
      </c>
      <c r="F115" s="403" t="s">
        <v>15</v>
      </c>
      <c r="G115" s="403" t="s">
        <v>1311</v>
      </c>
      <c r="H115" s="403" t="s">
        <v>122</v>
      </c>
      <c r="I115" s="403" t="s">
        <v>122</v>
      </c>
      <c r="J115" s="403">
        <v>10030695</v>
      </c>
      <c r="K115" s="404">
        <v>42850</v>
      </c>
      <c r="L115" s="404">
        <v>42853</v>
      </c>
      <c r="M115" s="403" t="s">
        <v>276</v>
      </c>
      <c r="N115" s="403" t="s">
        <v>109</v>
      </c>
      <c r="O115" s="403">
        <v>2</v>
      </c>
      <c r="P115" s="403" t="s">
        <v>5146</v>
      </c>
      <c r="Q115" s="403">
        <v>2</v>
      </c>
    </row>
    <row r="116" spans="1:17" x14ac:dyDescent="0.2">
      <c r="A116" s="403">
        <v>54317</v>
      </c>
      <c r="B116" s="403">
        <v>115970</v>
      </c>
      <c r="C116" s="403">
        <v>10005738</v>
      </c>
      <c r="D116" s="403" t="s">
        <v>1067</v>
      </c>
      <c r="E116" s="403" t="s">
        <v>170</v>
      </c>
      <c r="F116" s="403" t="s">
        <v>15</v>
      </c>
      <c r="G116" s="403" t="s">
        <v>790</v>
      </c>
      <c r="H116" s="403" t="s">
        <v>140</v>
      </c>
      <c r="I116" s="403" t="s">
        <v>140</v>
      </c>
      <c r="J116" s="403">
        <v>10030734</v>
      </c>
      <c r="K116" s="404">
        <v>42892</v>
      </c>
      <c r="L116" s="404">
        <v>42895</v>
      </c>
      <c r="M116" s="403" t="s">
        <v>212</v>
      </c>
      <c r="N116" s="403" t="s">
        <v>109</v>
      </c>
      <c r="O116" s="403">
        <v>2</v>
      </c>
      <c r="P116" s="403" t="s">
        <v>5146</v>
      </c>
      <c r="Q116" s="403">
        <v>3</v>
      </c>
    </row>
    <row r="117" spans="1:17" x14ac:dyDescent="0.2">
      <c r="A117" s="403">
        <v>54349</v>
      </c>
      <c r="B117" s="403">
        <v>112753</v>
      </c>
      <c r="C117" s="403">
        <v>10002244</v>
      </c>
      <c r="D117" s="403" t="s">
        <v>2577</v>
      </c>
      <c r="E117" s="403" t="s">
        <v>170</v>
      </c>
      <c r="F117" s="403" t="s">
        <v>15</v>
      </c>
      <c r="G117" s="403" t="s">
        <v>198</v>
      </c>
      <c r="H117" s="403" t="s">
        <v>199</v>
      </c>
      <c r="I117" s="403" t="s">
        <v>95</v>
      </c>
      <c r="J117" s="403">
        <v>10030666</v>
      </c>
      <c r="K117" s="404">
        <v>42899</v>
      </c>
      <c r="L117" s="404">
        <v>42902</v>
      </c>
      <c r="M117" s="403" t="s">
        <v>276</v>
      </c>
      <c r="N117" s="403" t="s">
        <v>109</v>
      </c>
      <c r="O117" s="403">
        <v>2</v>
      </c>
      <c r="P117" s="403" t="s">
        <v>5146</v>
      </c>
      <c r="Q117" s="403">
        <v>2</v>
      </c>
    </row>
    <row r="118" spans="1:17" x14ac:dyDescent="0.2">
      <c r="A118" s="403">
        <v>54414</v>
      </c>
      <c r="B118" s="403">
        <v>108603</v>
      </c>
      <c r="C118" s="403">
        <v>10005897</v>
      </c>
      <c r="D118" s="403" t="s">
        <v>224</v>
      </c>
      <c r="E118" s="403" t="s">
        <v>92</v>
      </c>
      <c r="F118" s="403" t="s">
        <v>14</v>
      </c>
      <c r="G118" s="403" t="s">
        <v>225</v>
      </c>
      <c r="H118" s="403" t="s">
        <v>122</v>
      </c>
      <c r="I118" s="403" t="s">
        <v>122</v>
      </c>
      <c r="J118" s="403">
        <v>10022548</v>
      </c>
      <c r="K118" s="404">
        <v>42780</v>
      </c>
      <c r="L118" s="404">
        <v>42783</v>
      </c>
      <c r="M118" s="403" t="s">
        <v>145</v>
      </c>
      <c r="N118" s="403" t="s">
        <v>109</v>
      </c>
      <c r="O118" s="403">
        <v>2</v>
      </c>
      <c r="P118" s="403" t="s">
        <v>5146</v>
      </c>
      <c r="Q118" s="403">
        <v>2</v>
      </c>
    </row>
    <row r="119" spans="1:17" x14ac:dyDescent="0.2">
      <c r="A119" s="403">
        <v>54434</v>
      </c>
      <c r="B119" s="403">
        <v>108550</v>
      </c>
      <c r="C119" s="403">
        <v>10005927</v>
      </c>
      <c r="D119" s="403" t="s">
        <v>3472</v>
      </c>
      <c r="E119" s="403" t="s">
        <v>92</v>
      </c>
      <c r="F119" s="403" t="s">
        <v>14</v>
      </c>
      <c r="G119" s="403" t="s">
        <v>837</v>
      </c>
      <c r="H119" s="403" t="s">
        <v>190</v>
      </c>
      <c r="I119" s="403" t="s">
        <v>190</v>
      </c>
      <c r="J119" s="403">
        <v>10030689</v>
      </c>
      <c r="K119" s="404">
        <v>42899</v>
      </c>
      <c r="L119" s="404">
        <v>42902</v>
      </c>
      <c r="M119" s="403" t="s">
        <v>145</v>
      </c>
      <c r="N119" s="403" t="s">
        <v>109</v>
      </c>
      <c r="O119" s="403">
        <v>2</v>
      </c>
      <c r="P119" s="403" t="s">
        <v>5146</v>
      </c>
      <c r="Q119" s="403">
        <v>2</v>
      </c>
    </row>
    <row r="120" spans="1:17" x14ac:dyDescent="0.2">
      <c r="A120" s="403">
        <v>54492</v>
      </c>
      <c r="B120" s="403">
        <v>107989</v>
      </c>
      <c r="C120" s="403">
        <v>10006000</v>
      </c>
      <c r="D120" s="403" t="s">
        <v>240</v>
      </c>
      <c r="E120" s="403" t="s">
        <v>170</v>
      </c>
      <c r="F120" s="403" t="s">
        <v>15</v>
      </c>
      <c r="G120" s="403" t="s">
        <v>241</v>
      </c>
      <c r="H120" s="403" t="s">
        <v>94</v>
      </c>
      <c r="I120" s="403" t="s">
        <v>95</v>
      </c>
      <c r="J120" s="403">
        <v>10022496</v>
      </c>
      <c r="K120" s="404">
        <v>42767</v>
      </c>
      <c r="L120" s="404">
        <v>42768</v>
      </c>
      <c r="M120" s="403" t="s">
        <v>173</v>
      </c>
      <c r="N120" s="403" t="s">
        <v>97</v>
      </c>
      <c r="O120" s="403">
        <v>9</v>
      </c>
      <c r="P120" s="403" t="s">
        <v>5146</v>
      </c>
      <c r="Q120" s="403">
        <v>2</v>
      </c>
    </row>
    <row r="121" spans="1:17" x14ac:dyDescent="0.2">
      <c r="A121" s="403">
        <v>54501</v>
      </c>
      <c r="B121" s="403">
        <v>116226</v>
      </c>
      <c r="C121" s="403">
        <v>10007872</v>
      </c>
      <c r="D121" s="403" t="s">
        <v>164</v>
      </c>
      <c r="E121" s="403" t="s">
        <v>92</v>
      </c>
      <c r="F121" s="403" t="s">
        <v>14</v>
      </c>
      <c r="G121" s="403" t="s">
        <v>165</v>
      </c>
      <c r="H121" s="403" t="s">
        <v>166</v>
      </c>
      <c r="I121" s="403" t="s">
        <v>166</v>
      </c>
      <c r="J121" s="403">
        <v>10030679</v>
      </c>
      <c r="K121" s="404">
        <v>42789</v>
      </c>
      <c r="L121" s="404">
        <v>42790</v>
      </c>
      <c r="M121" s="403" t="s">
        <v>167</v>
      </c>
      <c r="N121" s="403" t="s">
        <v>97</v>
      </c>
      <c r="O121" s="403">
        <v>9</v>
      </c>
      <c r="P121" s="403" t="s">
        <v>5146</v>
      </c>
      <c r="Q121" s="403">
        <v>2</v>
      </c>
    </row>
    <row r="122" spans="1:17" x14ac:dyDescent="0.2">
      <c r="A122" s="403">
        <v>54504</v>
      </c>
      <c r="B122" s="403">
        <v>106993</v>
      </c>
      <c r="C122" s="403">
        <v>10010846</v>
      </c>
      <c r="D122" s="403" t="s">
        <v>197</v>
      </c>
      <c r="E122" s="403" t="s">
        <v>92</v>
      </c>
      <c r="F122" s="403" t="s">
        <v>14</v>
      </c>
      <c r="G122" s="403" t="s">
        <v>198</v>
      </c>
      <c r="H122" s="403" t="s">
        <v>199</v>
      </c>
      <c r="I122" s="403" t="s">
        <v>95</v>
      </c>
      <c r="J122" s="403">
        <v>10022106</v>
      </c>
      <c r="K122" s="404">
        <v>42710</v>
      </c>
      <c r="L122" s="404">
        <v>42713</v>
      </c>
      <c r="M122" s="403" t="s">
        <v>130</v>
      </c>
      <c r="N122" s="403" t="s">
        <v>109</v>
      </c>
      <c r="O122" s="403">
        <v>4</v>
      </c>
      <c r="P122" s="403" t="s">
        <v>5146</v>
      </c>
      <c r="Q122" s="403">
        <v>2</v>
      </c>
    </row>
    <row r="123" spans="1:17" x14ac:dyDescent="0.2">
      <c r="A123" s="403">
        <v>54509</v>
      </c>
      <c r="B123" s="403">
        <v>110203</v>
      </c>
      <c r="C123" s="403">
        <v>10006021</v>
      </c>
      <c r="D123" s="403" t="s">
        <v>3484</v>
      </c>
      <c r="E123" s="403" t="s">
        <v>170</v>
      </c>
      <c r="F123" s="403" t="s">
        <v>15</v>
      </c>
      <c r="G123" s="403" t="s">
        <v>251</v>
      </c>
      <c r="H123" s="403" t="s">
        <v>190</v>
      </c>
      <c r="I123" s="403" t="s">
        <v>190</v>
      </c>
      <c r="J123" s="403">
        <v>10030757</v>
      </c>
      <c r="K123" s="404">
        <v>42913</v>
      </c>
      <c r="L123" s="404">
        <v>42914</v>
      </c>
      <c r="M123" s="403" t="s">
        <v>173</v>
      </c>
      <c r="N123" s="403" t="s">
        <v>97</v>
      </c>
      <c r="O123" s="403">
        <v>9</v>
      </c>
      <c r="P123" s="403" t="s">
        <v>5146</v>
      </c>
      <c r="Q123" s="403">
        <v>2</v>
      </c>
    </row>
    <row r="124" spans="1:17" x14ac:dyDescent="0.2">
      <c r="A124" s="403">
        <v>54510</v>
      </c>
      <c r="B124" s="403">
        <v>106612</v>
      </c>
      <c r="C124" s="403">
        <v>10005760</v>
      </c>
      <c r="D124" s="403" t="s">
        <v>464</v>
      </c>
      <c r="E124" s="403" t="s">
        <v>92</v>
      </c>
      <c r="F124" s="403" t="s">
        <v>14</v>
      </c>
      <c r="G124" s="403" t="s">
        <v>251</v>
      </c>
      <c r="H124" s="403" t="s">
        <v>190</v>
      </c>
      <c r="I124" s="403" t="s">
        <v>190</v>
      </c>
      <c r="J124" s="403">
        <v>10020200</v>
      </c>
      <c r="K124" s="404">
        <v>42669</v>
      </c>
      <c r="L124" s="404">
        <v>42692</v>
      </c>
      <c r="M124" s="403" t="s">
        <v>130</v>
      </c>
      <c r="N124" s="403" t="s">
        <v>124</v>
      </c>
      <c r="O124" s="403">
        <v>2</v>
      </c>
      <c r="P124" s="403" t="s">
        <v>5146</v>
      </c>
      <c r="Q124" s="403">
        <v>2</v>
      </c>
    </row>
    <row r="125" spans="1:17" x14ac:dyDescent="0.2">
      <c r="A125" s="403">
        <v>54584</v>
      </c>
      <c r="B125" s="403">
        <v>116188</v>
      </c>
      <c r="C125" s="403">
        <v>10006296</v>
      </c>
      <c r="D125" s="403" t="s">
        <v>169</v>
      </c>
      <c r="E125" s="403" t="s">
        <v>170</v>
      </c>
      <c r="F125" s="403" t="s">
        <v>15</v>
      </c>
      <c r="G125" s="403" t="s">
        <v>171</v>
      </c>
      <c r="H125" s="403" t="s">
        <v>172</v>
      </c>
      <c r="I125" s="403" t="s">
        <v>172</v>
      </c>
      <c r="J125" s="403">
        <v>10022590</v>
      </c>
      <c r="K125" s="404">
        <v>42793</v>
      </c>
      <c r="L125" s="404">
        <v>42794</v>
      </c>
      <c r="M125" s="403" t="s">
        <v>173</v>
      </c>
      <c r="N125" s="403" t="s">
        <v>97</v>
      </c>
      <c r="O125" s="403">
        <v>9</v>
      </c>
      <c r="P125" s="403" t="s">
        <v>5146</v>
      </c>
      <c r="Q125" s="403">
        <v>2</v>
      </c>
    </row>
    <row r="126" spans="1:17" x14ac:dyDescent="0.2">
      <c r="A126" s="403">
        <v>54640</v>
      </c>
      <c r="B126" s="403">
        <v>109702</v>
      </c>
      <c r="C126" s="403">
        <v>10006365</v>
      </c>
      <c r="D126" s="403" t="s">
        <v>537</v>
      </c>
      <c r="E126" s="403" t="s">
        <v>92</v>
      </c>
      <c r="F126" s="403" t="s">
        <v>14</v>
      </c>
      <c r="G126" s="403" t="s">
        <v>399</v>
      </c>
      <c r="H126" s="403" t="s">
        <v>190</v>
      </c>
      <c r="I126" s="403" t="s">
        <v>190</v>
      </c>
      <c r="J126" s="403">
        <v>10005012</v>
      </c>
      <c r="K126" s="404">
        <v>42668</v>
      </c>
      <c r="L126" s="404">
        <v>42671</v>
      </c>
      <c r="M126" s="403" t="s">
        <v>331</v>
      </c>
      <c r="N126" s="403" t="s">
        <v>109</v>
      </c>
      <c r="O126" s="403">
        <v>2</v>
      </c>
      <c r="P126" s="403" t="s">
        <v>5146</v>
      </c>
      <c r="Q126" s="403">
        <v>3</v>
      </c>
    </row>
    <row r="127" spans="1:17" x14ac:dyDescent="0.2">
      <c r="A127" s="403">
        <v>54643</v>
      </c>
      <c r="B127" s="403">
        <v>107957</v>
      </c>
      <c r="C127" s="403">
        <v>10006367</v>
      </c>
      <c r="D127" s="403" t="s">
        <v>540</v>
      </c>
      <c r="E127" s="403" t="s">
        <v>92</v>
      </c>
      <c r="F127" s="403" t="s">
        <v>14</v>
      </c>
      <c r="G127" s="403" t="s">
        <v>160</v>
      </c>
      <c r="H127" s="403" t="s">
        <v>161</v>
      </c>
      <c r="I127" s="403" t="s">
        <v>161</v>
      </c>
      <c r="J127" s="403">
        <v>10011512</v>
      </c>
      <c r="K127" s="404">
        <v>42661</v>
      </c>
      <c r="L127" s="404">
        <v>42664</v>
      </c>
      <c r="M127" s="403" t="s">
        <v>410</v>
      </c>
      <c r="N127" s="403" t="s">
        <v>109</v>
      </c>
      <c r="O127" s="403">
        <v>4</v>
      </c>
      <c r="P127" s="403" t="s">
        <v>5146</v>
      </c>
      <c r="Q127" s="403">
        <v>3</v>
      </c>
    </row>
    <row r="128" spans="1:17" x14ac:dyDescent="0.2">
      <c r="A128" s="403">
        <v>54668</v>
      </c>
      <c r="B128" s="403">
        <v>107123</v>
      </c>
      <c r="C128" s="403">
        <v>10006408</v>
      </c>
      <c r="D128" s="403" t="s">
        <v>3505</v>
      </c>
      <c r="E128" s="403" t="s">
        <v>92</v>
      </c>
      <c r="F128" s="403" t="s">
        <v>14</v>
      </c>
      <c r="G128" s="403" t="s">
        <v>503</v>
      </c>
      <c r="H128" s="403" t="s">
        <v>94</v>
      </c>
      <c r="I128" s="403" t="s">
        <v>95</v>
      </c>
      <c r="J128" s="403">
        <v>10022497</v>
      </c>
      <c r="K128" s="404">
        <v>42815</v>
      </c>
      <c r="L128" s="404">
        <v>42816</v>
      </c>
      <c r="M128" s="403" t="s">
        <v>96</v>
      </c>
      <c r="N128" s="403" t="s">
        <v>97</v>
      </c>
      <c r="O128" s="403">
        <v>9</v>
      </c>
      <c r="P128" s="403" t="s">
        <v>5146</v>
      </c>
      <c r="Q128" s="403">
        <v>2</v>
      </c>
    </row>
    <row r="129" spans="1:17" x14ac:dyDescent="0.2">
      <c r="A129" s="403">
        <v>54698</v>
      </c>
      <c r="B129" s="403">
        <v>109318</v>
      </c>
      <c r="C129" s="403">
        <v>10006438</v>
      </c>
      <c r="D129" s="403" t="s">
        <v>128</v>
      </c>
      <c r="E129" s="403" t="s">
        <v>92</v>
      </c>
      <c r="F129" s="403" t="s">
        <v>14</v>
      </c>
      <c r="G129" s="403" t="s">
        <v>129</v>
      </c>
      <c r="H129" s="403" t="s">
        <v>122</v>
      </c>
      <c r="I129" s="403" t="s">
        <v>122</v>
      </c>
      <c r="J129" s="403">
        <v>10022547</v>
      </c>
      <c r="K129" s="404">
        <v>42787</v>
      </c>
      <c r="L129" s="404">
        <v>42790</v>
      </c>
      <c r="M129" s="403" t="s">
        <v>130</v>
      </c>
      <c r="N129" s="403" t="s">
        <v>109</v>
      </c>
      <c r="O129" s="403">
        <v>2</v>
      </c>
      <c r="P129" s="403" t="s">
        <v>5146</v>
      </c>
      <c r="Q129" s="403">
        <v>2</v>
      </c>
    </row>
    <row r="130" spans="1:17" x14ac:dyDescent="0.2">
      <c r="A130" s="403">
        <v>54725</v>
      </c>
      <c r="B130" s="403">
        <v>122966</v>
      </c>
      <c r="C130" s="403">
        <v>10037945</v>
      </c>
      <c r="D130" s="403" t="s">
        <v>2607</v>
      </c>
      <c r="E130" s="403" t="s">
        <v>92</v>
      </c>
      <c r="F130" s="403" t="s">
        <v>14</v>
      </c>
      <c r="G130" s="403" t="s">
        <v>139</v>
      </c>
      <c r="H130" s="403" t="s">
        <v>140</v>
      </c>
      <c r="I130" s="403" t="s">
        <v>140</v>
      </c>
      <c r="J130" s="403">
        <v>10030767</v>
      </c>
      <c r="K130" s="404">
        <v>42906</v>
      </c>
      <c r="L130" s="404">
        <v>42909</v>
      </c>
      <c r="M130" s="403" t="s">
        <v>130</v>
      </c>
      <c r="N130" s="403" t="s">
        <v>109</v>
      </c>
      <c r="O130" s="403">
        <v>3</v>
      </c>
      <c r="P130" s="403" t="s">
        <v>5146</v>
      </c>
      <c r="Q130" s="403">
        <v>2</v>
      </c>
    </row>
    <row r="131" spans="1:17" x14ac:dyDescent="0.2">
      <c r="A131" s="403">
        <v>54726</v>
      </c>
      <c r="B131" s="403">
        <v>112419</v>
      </c>
      <c r="C131" s="403">
        <v>10006472</v>
      </c>
      <c r="D131" s="403" t="s">
        <v>138</v>
      </c>
      <c r="E131" s="403" t="s">
        <v>92</v>
      </c>
      <c r="F131" s="403" t="s">
        <v>14</v>
      </c>
      <c r="G131" s="403" t="s">
        <v>139</v>
      </c>
      <c r="H131" s="403" t="s">
        <v>140</v>
      </c>
      <c r="I131" s="403" t="s">
        <v>140</v>
      </c>
      <c r="J131" s="403">
        <v>10022629</v>
      </c>
      <c r="K131" s="404">
        <v>42786</v>
      </c>
      <c r="L131" s="404">
        <v>42789</v>
      </c>
      <c r="M131" s="403" t="s">
        <v>141</v>
      </c>
      <c r="N131" s="403" t="s">
        <v>109</v>
      </c>
      <c r="O131" s="403">
        <v>2</v>
      </c>
      <c r="P131" s="403" t="s">
        <v>5146</v>
      </c>
      <c r="Q131" s="403">
        <v>3</v>
      </c>
    </row>
    <row r="132" spans="1:17" x14ac:dyDescent="0.2">
      <c r="A132" s="403">
        <v>54805</v>
      </c>
      <c r="B132" s="403">
        <v>116973</v>
      </c>
      <c r="C132" s="403">
        <v>10033440</v>
      </c>
      <c r="D132" s="403" t="s">
        <v>3512</v>
      </c>
      <c r="E132" s="403" t="s">
        <v>183</v>
      </c>
      <c r="F132" s="403" t="s">
        <v>14</v>
      </c>
      <c r="G132" s="403" t="s">
        <v>234</v>
      </c>
      <c r="H132" s="403" t="s">
        <v>190</v>
      </c>
      <c r="I132" s="403" t="s">
        <v>190</v>
      </c>
      <c r="J132" s="403">
        <v>10030687</v>
      </c>
      <c r="K132" s="404">
        <v>42942</v>
      </c>
      <c r="L132" s="404">
        <v>42943</v>
      </c>
      <c r="M132" s="403" t="s">
        <v>167</v>
      </c>
      <c r="N132" s="403" t="s">
        <v>97</v>
      </c>
      <c r="O132" s="403">
        <v>9</v>
      </c>
      <c r="P132" s="403" t="s">
        <v>5146</v>
      </c>
      <c r="Q132" s="403">
        <v>2</v>
      </c>
    </row>
    <row r="133" spans="1:17" x14ac:dyDescent="0.2">
      <c r="A133" s="403">
        <v>54810</v>
      </c>
      <c r="B133" s="403">
        <v>106975</v>
      </c>
      <c r="C133" s="403">
        <v>10000565</v>
      </c>
      <c r="D133" s="403" t="s">
        <v>3515</v>
      </c>
      <c r="E133" s="403" t="s">
        <v>92</v>
      </c>
      <c r="F133" s="403" t="s">
        <v>14</v>
      </c>
      <c r="G133" s="403" t="s">
        <v>160</v>
      </c>
      <c r="H133" s="403" t="s">
        <v>161</v>
      </c>
      <c r="I133" s="403" t="s">
        <v>161</v>
      </c>
      <c r="J133" s="403">
        <v>10022573</v>
      </c>
      <c r="K133" s="404">
        <v>42849</v>
      </c>
      <c r="L133" s="404">
        <v>42849</v>
      </c>
      <c r="M133" s="403" t="s">
        <v>96</v>
      </c>
      <c r="N133" s="403" t="s">
        <v>97</v>
      </c>
      <c r="O133" s="403">
        <v>9</v>
      </c>
      <c r="P133" s="403" t="s">
        <v>5146</v>
      </c>
      <c r="Q133" s="403">
        <v>2</v>
      </c>
    </row>
    <row r="134" spans="1:17" x14ac:dyDescent="0.2">
      <c r="A134" s="403">
        <v>54842</v>
      </c>
      <c r="B134" s="403">
        <v>116984</v>
      </c>
      <c r="C134" s="403">
        <v>10002527</v>
      </c>
      <c r="D134" s="403" t="s">
        <v>4152</v>
      </c>
      <c r="E134" s="403" t="s">
        <v>183</v>
      </c>
      <c r="F134" s="403" t="s">
        <v>14</v>
      </c>
      <c r="G134" s="403" t="s">
        <v>607</v>
      </c>
      <c r="H134" s="403" t="s">
        <v>122</v>
      </c>
      <c r="I134" s="403" t="s">
        <v>122</v>
      </c>
      <c r="J134" s="403">
        <v>10034207</v>
      </c>
      <c r="K134" s="404">
        <v>42822</v>
      </c>
      <c r="L134" s="404">
        <v>42825</v>
      </c>
      <c r="M134" s="403" t="s">
        <v>145</v>
      </c>
      <c r="N134" s="403" t="s">
        <v>109</v>
      </c>
      <c r="O134" s="403">
        <v>1</v>
      </c>
      <c r="P134" s="403" t="s">
        <v>5146</v>
      </c>
      <c r="Q134" s="403">
        <v>1</v>
      </c>
    </row>
    <row r="135" spans="1:17" x14ac:dyDescent="0.2">
      <c r="A135" s="403">
        <v>54860</v>
      </c>
      <c r="B135" s="403">
        <v>107481</v>
      </c>
      <c r="C135" s="403">
        <v>10002896</v>
      </c>
      <c r="D135" s="403" t="s">
        <v>1110</v>
      </c>
      <c r="E135" s="403" t="s">
        <v>278</v>
      </c>
      <c r="F135" s="403" t="s">
        <v>15</v>
      </c>
      <c r="G135" s="403" t="s">
        <v>517</v>
      </c>
      <c r="H135" s="403" t="s">
        <v>122</v>
      </c>
      <c r="I135" s="403" t="s">
        <v>122</v>
      </c>
      <c r="J135" s="403">
        <v>10030700</v>
      </c>
      <c r="K135" s="404">
        <v>42892</v>
      </c>
      <c r="L135" s="404">
        <v>42894</v>
      </c>
      <c r="M135" s="403" t="s">
        <v>317</v>
      </c>
      <c r="N135" s="403" t="s">
        <v>109</v>
      </c>
      <c r="O135" s="403">
        <v>2</v>
      </c>
      <c r="P135" s="403" t="s">
        <v>5146</v>
      </c>
      <c r="Q135" s="403">
        <v>3</v>
      </c>
    </row>
    <row r="136" spans="1:17" x14ac:dyDescent="0.2">
      <c r="A136" s="403">
        <v>54873</v>
      </c>
      <c r="B136" s="403">
        <v>106912</v>
      </c>
      <c r="C136" s="403">
        <v>10003748</v>
      </c>
      <c r="D136" s="403" t="s">
        <v>2613</v>
      </c>
      <c r="E136" s="403" t="s">
        <v>92</v>
      </c>
      <c r="F136" s="403" t="s">
        <v>14</v>
      </c>
      <c r="G136" s="403" t="s">
        <v>357</v>
      </c>
      <c r="H136" s="403" t="s">
        <v>140</v>
      </c>
      <c r="I136" s="403" t="s">
        <v>140</v>
      </c>
      <c r="J136" s="403">
        <v>10030771</v>
      </c>
      <c r="K136" s="404">
        <v>42900</v>
      </c>
      <c r="L136" s="404">
        <v>42901</v>
      </c>
      <c r="M136" s="403" t="s">
        <v>96</v>
      </c>
      <c r="N136" s="403" t="s">
        <v>97</v>
      </c>
      <c r="O136" s="403">
        <v>9</v>
      </c>
      <c r="P136" s="403" t="s">
        <v>5146</v>
      </c>
      <c r="Q136" s="403">
        <v>2</v>
      </c>
    </row>
    <row r="137" spans="1:17" x14ac:dyDescent="0.2">
      <c r="A137" s="403">
        <v>54895</v>
      </c>
      <c r="B137" s="403">
        <v>116866</v>
      </c>
      <c r="C137" s="403">
        <v>10006571</v>
      </c>
      <c r="D137" s="403" t="s">
        <v>347</v>
      </c>
      <c r="E137" s="403" t="s">
        <v>92</v>
      </c>
      <c r="F137" s="403" t="s">
        <v>14</v>
      </c>
      <c r="G137" s="403" t="s">
        <v>348</v>
      </c>
      <c r="H137" s="403" t="s">
        <v>190</v>
      </c>
      <c r="I137" s="403" t="s">
        <v>190</v>
      </c>
      <c r="J137" s="403">
        <v>10023002</v>
      </c>
      <c r="K137" s="404">
        <v>42746</v>
      </c>
      <c r="L137" s="404">
        <v>42747</v>
      </c>
      <c r="M137" s="403" t="s">
        <v>167</v>
      </c>
      <c r="N137" s="403" t="s">
        <v>97</v>
      </c>
      <c r="O137" s="403">
        <v>9</v>
      </c>
      <c r="P137" s="403" t="s">
        <v>5146</v>
      </c>
      <c r="Q137" s="403">
        <v>2</v>
      </c>
    </row>
    <row r="138" spans="1:17" x14ac:dyDescent="0.2">
      <c r="A138" s="403">
        <v>54916</v>
      </c>
      <c r="B138" s="403">
        <v>110183</v>
      </c>
      <c r="C138" s="403">
        <v>10006797</v>
      </c>
      <c r="D138" s="403" t="s">
        <v>561</v>
      </c>
      <c r="E138" s="403" t="s">
        <v>92</v>
      </c>
      <c r="F138" s="403" t="s">
        <v>14</v>
      </c>
      <c r="G138" s="403" t="s">
        <v>237</v>
      </c>
      <c r="H138" s="403" t="s">
        <v>190</v>
      </c>
      <c r="I138" s="403" t="s">
        <v>190</v>
      </c>
      <c r="J138" s="403">
        <v>10020096</v>
      </c>
      <c r="K138" s="404">
        <v>42654</v>
      </c>
      <c r="L138" s="404">
        <v>42657</v>
      </c>
      <c r="M138" s="403" t="s">
        <v>145</v>
      </c>
      <c r="N138" s="403" t="s">
        <v>109</v>
      </c>
      <c r="O138" s="403">
        <v>2</v>
      </c>
      <c r="P138" s="403" t="s">
        <v>5146</v>
      </c>
      <c r="Q138" s="403">
        <v>2</v>
      </c>
    </row>
    <row r="139" spans="1:17" x14ac:dyDescent="0.2">
      <c r="A139" s="403">
        <v>54946</v>
      </c>
      <c r="B139" s="403">
        <v>112645</v>
      </c>
      <c r="C139" s="403">
        <v>10006845</v>
      </c>
      <c r="D139" s="403" t="s">
        <v>385</v>
      </c>
      <c r="E139" s="403" t="s">
        <v>92</v>
      </c>
      <c r="F139" s="403" t="s">
        <v>14</v>
      </c>
      <c r="G139" s="403" t="s">
        <v>380</v>
      </c>
      <c r="H139" s="403" t="s">
        <v>199</v>
      </c>
      <c r="I139" s="403" t="s">
        <v>95</v>
      </c>
      <c r="J139" s="403">
        <v>10005023</v>
      </c>
      <c r="K139" s="404">
        <v>42710</v>
      </c>
      <c r="L139" s="404">
        <v>42713</v>
      </c>
      <c r="M139" s="403" t="s">
        <v>141</v>
      </c>
      <c r="N139" s="403" t="s">
        <v>109</v>
      </c>
      <c r="O139" s="403">
        <v>3</v>
      </c>
      <c r="P139" s="403" t="s">
        <v>5146</v>
      </c>
      <c r="Q139" s="403">
        <v>3</v>
      </c>
    </row>
    <row r="140" spans="1:17" x14ac:dyDescent="0.2">
      <c r="A140" s="403">
        <v>54969</v>
      </c>
      <c r="B140" s="403">
        <v>122223</v>
      </c>
      <c r="C140" s="403">
        <v>10019155</v>
      </c>
      <c r="D140" s="403" t="s">
        <v>4405</v>
      </c>
      <c r="E140" s="403" t="s">
        <v>92</v>
      </c>
      <c r="F140" s="403" t="s">
        <v>14</v>
      </c>
      <c r="G140" s="403" t="s">
        <v>186</v>
      </c>
      <c r="H140" s="403" t="s">
        <v>172</v>
      </c>
      <c r="I140" s="403" t="s">
        <v>172</v>
      </c>
      <c r="J140" s="403">
        <v>10030727</v>
      </c>
      <c r="K140" s="404">
        <v>42899</v>
      </c>
      <c r="L140" s="404">
        <v>42902</v>
      </c>
      <c r="M140" s="403" t="s">
        <v>145</v>
      </c>
      <c r="N140" s="403" t="s">
        <v>109</v>
      </c>
      <c r="O140" s="403">
        <v>3</v>
      </c>
      <c r="P140" s="403" t="s">
        <v>5146</v>
      </c>
      <c r="Q140" s="403">
        <v>2</v>
      </c>
    </row>
    <row r="141" spans="1:17" x14ac:dyDescent="0.2">
      <c r="A141" s="403">
        <v>54975</v>
      </c>
      <c r="B141" s="403">
        <v>116171</v>
      </c>
      <c r="C141" s="403">
        <v>10006907</v>
      </c>
      <c r="D141" s="403" t="s">
        <v>3524</v>
      </c>
      <c r="E141" s="403" t="s">
        <v>170</v>
      </c>
      <c r="F141" s="403" t="s">
        <v>15</v>
      </c>
      <c r="G141" s="403" t="s">
        <v>724</v>
      </c>
      <c r="H141" s="403" t="s">
        <v>107</v>
      </c>
      <c r="I141" s="403" t="s">
        <v>107</v>
      </c>
      <c r="J141" s="403">
        <v>10022605</v>
      </c>
      <c r="K141" s="404">
        <v>42893</v>
      </c>
      <c r="L141" s="404">
        <v>42894</v>
      </c>
      <c r="M141" s="403" t="s">
        <v>173</v>
      </c>
      <c r="N141" s="403" t="s">
        <v>97</v>
      </c>
      <c r="O141" s="403">
        <v>9</v>
      </c>
      <c r="P141" s="403" t="s">
        <v>5146</v>
      </c>
      <c r="Q141" s="403">
        <v>2</v>
      </c>
    </row>
    <row r="142" spans="1:17" x14ac:dyDescent="0.2">
      <c r="A142" s="403">
        <v>55022</v>
      </c>
      <c r="B142" s="403">
        <v>118214</v>
      </c>
      <c r="C142" s="403">
        <v>10021755</v>
      </c>
      <c r="D142" s="403" t="s">
        <v>3530</v>
      </c>
      <c r="E142" s="403" t="s">
        <v>278</v>
      </c>
      <c r="F142" s="403" t="s">
        <v>15</v>
      </c>
      <c r="G142" s="403" t="s">
        <v>1377</v>
      </c>
      <c r="H142" s="403" t="s">
        <v>140</v>
      </c>
      <c r="I142" s="403" t="s">
        <v>140</v>
      </c>
      <c r="J142" s="403">
        <v>10030735</v>
      </c>
      <c r="K142" s="404">
        <v>42863</v>
      </c>
      <c r="L142" s="404">
        <v>42866</v>
      </c>
      <c r="M142" s="403" t="s">
        <v>280</v>
      </c>
      <c r="N142" s="403" t="s">
        <v>109</v>
      </c>
      <c r="O142" s="403">
        <v>2</v>
      </c>
      <c r="P142" s="403" t="s">
        <v>5146</v>
      </c>
      <c r="Q142" s="403">
        <v>2</v>
      </c>
    </row>
    <row r="143" spans="1:17" x14ac:dyDescent="0.2">
      <c r="A143" s="403">
        <v>55053</v>
      </c>
      <c r="B143" s="403">
        <v>108976</v>
      </c>
      <c r="C143" s="403">
        <v>10006986</v>
      </c>
      <c r="D143" s="403" t="s">
        <v>519</v>
      </c>
      <c r="E143" s="403" t="s">
        <v>92</v>
      </c>
      <c r="F143" s="403" t="s">
        <v>14</v>
      </c>
      <c r="G143" s="403" t="s">
        <v>520</v>
      </c>
      <c r="H143" s="403" t="s">
        <v>122</v>
      </c>
      <c r="I143" s="403" t="s">
        <v>122</v>
      </c>
      <c r="J143" s="403">
        <v>10020097</v>
      </c>
      <c r="K143" s="404">
        <v>42675</v>
      </c>
      <c r="L143" s="404">
        <v>42678</v>
      </c>
      <c r="M143" s="403" t="s">
        <v>141</v>
      </c>
      <c r="N143" s="403" t="s">
        <v>109</v>
      </c>
      <c r="O143" s="403">
        <v>2</v>
      </c>
      <c r="P143" s="403" t="s">
        <v>5146</v>
      </c>
      <c r="Q143" s="403">
        <v>3</v>
      </c>
    </row>
    <row r="144" spans="1:17" x14ac:dyDescent="0.2">
      <c r="A144" s="403">
        <v>55113</v>
      </c>
      <c r="B144" s="403">
        <v>105909</v>
      </c>
      <c r="C144" s="403">
        <v>10004589</v>
      </c>
      <c r="D144" s="403" t="s">
        <v>2626</v>
      </c>
      <c r="E144" s="403" t="s">
        <v>92</v>
      </c>
      <c r="F144" s="403" t="s">
        <v>14</v>
      </c>
      <c r="G144" s="403" t="s">
        <v>334</v>
      </c>
      <c r="H144" s="403" t="s">
        <v>140</v>
      </c>
      <c r="I144" s="403" t="s">
        <v>140</v>
      </c>
      <c r="J144" s="403">
        <v>10030738</v>
      </c>
      <c r="K144" s="404">
        <v>42928</v>
      </c>
      <c r="L144" s="404">
        <v>42930</v>
      </c>
      <c r="M144" s="403" t="s">
        <v>130</v>
      </c>
      <c r="N144" s="403" t="s">
        <v>124</v>
      </c>
      <c r="O144" s="403">
        <v>1</v>
      </c>
      <c r="P144" s="403" t="s">
        <v>5146</v>
      </c>
      <c r="Q144" s="403">
        <v>2</v>
      </c>
    </row>
    <row r="145" spans="1:17" x14ac:dyDescent="0.2">
      <c r="A145" s="403">
        <v>55141</v>
      </c>
      <c r="B145" s="403">
        <v>112390</v>
      </c>
      <c r="C145" s="403">
        <v>10003816</v>
      </c>
      <c r="D145" s="403" t="s">
        <v>3544</v>
      </c>
      <c r="E145" s="403" t="s">
        <v>92</v>
      </c>
      <c r="F145" s="403" t="s">
        <v>14</v>
      </c>
      <c r="G145" s="403" t="s">
        <v>198</v>
      </c>
      <c r="H145" s="403" t="s">
        <v>199</v>
      </c>
      <c r="I145" s="403" t="s">
        <v>95</v>
      </c>
      <c r="J145" s="403">
        <v>10020167</v>
      </c>
      <c r="K145" s="404">
        <v>42814</v>
      </c>
      <c r="L145" s="404">
        <v>42817</v>
      </c>
      <c r="M145" s="403" t="s">
        <v>145</v>
      </c>
      <c r="N145" s="403" t="s">
        <v>109</v>
      </c>
      <c r="O145" s="403">
        <v>4</v>
      </c>
      <c r="P145" s="403" t="s">
        <v>5146</v>
      </c>
      <c r="Q145" s="403">
        <v>2</v>
      </c>
    </row>
    <row r="146" spans="1:17" x14ac:dyDescent="0.2">
      <c r="A146" s="403">
        <v>55149</v>
      </c>
      <c r="B146" s="403">
        <v>105044</v>
      </c>
      <c r="C146" s="403">
        <v>10007123</v>
      </c>
      <c r="D146" s="403" t="s">
        <v>3547</v>
      </c>
      <c r="E146" s="403" t="s">
        <v>92</v>
      </c>
      <c r="F146" s="403" t="s">
        <v>14</v>
      </c>
      <c r="G146" s="403" t="s">
        <v>785</v>
      </c>
      <c r="H146" s="403" t="s">
        <v>107</v>
      </c>
      <c r="I146" s="403" t="s">
        <v>107</v>
      </c>
      <c r="J146" s="403">
        <v>10022606</v>
      </c>
      <c r="K146" s="404">
        <v>42823</v>
      </c>
      <c r="L146" s="404">
        <v>42832</v>
      </c>
      <c r="M146" s="403" t="s">
        <v>130</v>
      </c>
      <c r="N146" s="403" t="s">
        <v>124</v>
      </c>
      <c r="O146" s="403">
        <v>4</v>
      </c>
      <c r="P146" s="403" t="s">
        <v>5146</v>
      </c>
      <c r="Q146" s="403">
        <v>2</v>
      </c>
    </row>
    <row r="147" spans="1:17" x14ac:dyDescent="0.2">
      <c r="A147" s="403">
        <v>55230</v>
      </c>
      <c r="B147" s="403">
        <v>106573</v>
      </c>
      <c r="C147" s="403">
        <v>10009450</v>
      </c>
      <c r="D147" s="403" t="s">
        <v>522</v>
      </c>
      <c r="E147" s="403" t="s">
        <v>92</v>
      </c>
      <c r="F147" s="403" t="s">
        <v>14</v>
      </c>
      <c r="G147" s="403" t="s">
        <v>523</v>
      </c>
      <c r="H147" s="403" t="s">
        <v>107</v>
      </c>
      <c r="I147" s="403" t="s">
        <v>107</v>
      </c>
      <c r="J147" s="403">
        <v>10011517</v>
      </c>
      <c r="K147" s="404">
        <v>42675</v>
      </c>
      <c r="L147" s="404">
        <v>42678</v>
      </c>
      <c r="M147" s="403" t="s">
        <v>130</v>
      </c>
      <c r="N147" s="403" t="s">
        <v>109</v>
      </c>
      <c r="O147" s="403">
        <v>2</v>
      </c>
      <c r="P147" s="403" t="s">
        <v>5146</v>
      </c>
      <c r="Q147" s="403" t="s">
        <v>210</v>
      </c>
    </row>
    <row r="148" spans="1:17" x14ac:dyDescent="0.2">
      <c r="A148" s="403">
        <v>55247</v>
      </c>
      <c r="B148" s="403">
        <v>107968</v>
      </c>
      <c r="C148" s="403">
        <v>10007291</v>
      </c>
      <c r="D148" s="403" t="s">
        <v>310</v>
      </c>
      <c r="E148" s="403" t="s">
        <v>170</v>
      </c>
      <c r="F148" s="403" t="s">
        <v>15</v>
      </c>
      <c r="G148" s="403" t="s">
        <v>311</v>
      </c>
      <c r="H148" s="403" t="s">
        <v>199</v>
      </c>
      <c r="I148" s="403" t="s">
        <v>95</v>
      </c>
      <c r="J148" s="403">
        <v>10030673</v>
      </c>
      <c r="K148" s="404">
        <v>42815</v>
      </c>
      <c r="L148" s="404">
        <v>42818</v>
      </c>
      <c r="M148" s="403" t="s">
        <v>275</v>
      </c>
      <c r="N148" s="403" t="s">
        <v>109</v>
      </c>
      <c r="O148" s="403">
        <v>3</v>
      </c>
      <c r="P148" s="403" t="s">
        <v>5146</v>
      </c>
      <c r="Q148" s="403">
        <v>4</v>
      </c>
    </row>
    <row r="149" spans="1:17" x14ac:dyDescent="0.2">
      <c r="A149" s="403">
        <v>55255</v>
      </c>
      <c r="B149" s="403">
        <v>108982</v>
      </c>
      <c r="C149" s="403">
        <v>10010616</v>
      </c>
      <c r="D149" s="403" t="s">
        <v>4416</v>
      </c>
      <c r="E149" s="403" t="s">
        <v>183</v>
      </c>
      <c r="F149" s="403" t="s">
        <v>14</v>
      </c>
      <c r="G149" s="403" t="s">
        <v>546</v>
      </c>
      <c r="H149" s="403" t="s">
        <v>172</v>
      </c>
      <c r="I149" s="403" t="s">
        <v>172</v>
      </c>
      <c r="J149" s="403">
        <v>10022593</v>
      </c>
      <c r="K149" s="404">
        <v>42801</v>
      </c>
      <c r="L149" s="404">
        <v>42803</v>
      </c>
      <c r="M149" s="403" t="s">
        <v>130</v>
      </c>
      <c r="N149" s="403" t="s">
        <v>109</v>
      </c>
      <c r="O149" s="403">
        <v>3</v>
      </c>
      <c r="P149" s="403" t="s">
        <v>5146</v>
      </c>
      <c r="Q149" s="403" t="s">
        <v>210</v>
      </c>
    </row>
    <row r="150" spans="1:17" x14ac:dyDescent="0.2">
      <c r="A150" s="403">
        <v>55258</v>
      </c>
      <c r="B150" s="403">
        <v>111355</v>
      </c>
      <c r="C150" s="403">
        <v>10007318</v>
      </c>
      <c r="D150" s="403" t="s">
        <v>545</v>
      </c>
      <c r="E150" s="403" t="s">
        <v>170</v>
      </c>
      <c r="F150" s="403" t="s">
        <v>15</v>
      </c>
      <c r="G150" s="403" t="s">
        <v>546</v>
      </c>
      <c r="H150" s="403" t="s">
        <v>172</v>
      </c>
      <c r="I150" s="403" t="s">
        <v>172</v>
      </c>
      <c r="J150" s="403">
        <v>10022060</v>
      </c>
      <c r="K150" s="404">
        <v>42660</v>
      </c>
      <c r="L150" s="404">
        <v>42663</v>
      </c>
      <c r="M150" s="403" t="s">
        <v>276</v>
      </c>
      <c r="N150" s="403" t="s">
        <v>109</v>
      </c>
      <c r="O150" s="403">
        <v>2</v>
      </c>
      <c r="P150" s="403" t="s">
        <v>5146</v>
      </c>
      <c r="Q150" s="403">
        <v>1</v>
      </c>
    </row>
    <row r="151" spans="1:17" x14ac:dyDescent="0.2">
      <c r="A151" s="403">
        <v>55287</v>
      </c>
      <c r="B151" s="403">
        <v>105529</v>
      </c>
      <c r="C151" s="403">
        <v>10008986</v>
      </c>
      <c r="D151" s="403" t="s">
        <v>555</v>
      </c>
      <c r="E151" s="403" t="s">
        <v>170</v>
      </c>
      <c r="F151" s="403" t="s">
        <v>15</v>
      </c>
      <c r="G151" s="403" t="s">
        <v>399</v>
      </c>
      <c r="H151" s="403" t="s">
        <v>190</v>
      </c>
      <c r="I151" s="403" t="s">
        <v>190</v>
      </c>
      <c r="J151" s="403">
        <v>10005155</v>
      </c>
      <c r="K151" s="404">
        <v>42661</v>
      </c>
      <c r="L151" s="404">
        <v>42664</v>
      </c>
      <c r="M151" s="403" t="s">
        <v>377</v>
      </c>
      <c r="N151" s="403" t="s">
        <v>109</v>
      </c>
      <c r="O151" s="403">
        <v>3</v>
      </c>
      <c r="P151" s="403" t="s">
        <v>5146</v>
      </c>
      <c r="Q151" s="403">
        <v>3</v>
      </c>
    </row>
    <row r="152" spans="1:17" x14ac:dyDescent="0.2">
      <c r="A152" s="403">
        <v>55294</v>
      </c>
      <c r="B152" s="403">
        <v>105454</v>
      </c>
      <c r="C152" s="403">
        <v>10007375</v>
      </c>
      <c r="D152" s="403" t="s">
        <v>1828</v>
      </c>
      <c r="E152" s="403" t="s">
        <v>92</v>
      </c>
      <c r="F152" s="403" t="s">
        <v>14</v>
      </c>
      <c r="G152" s="403" t="s">
        <v>160</v>
      </c>
      <c r="H152" s="403" t="s">
        <v>161</v>
      </c>
      <c r="I152" s="403" t="s">
        <v>161</v>
      </c>
      <c r="J152" s="403">
        <v>10026233</v>
      </c>
      <c r="K152" s="404">
        <v>42801</v>
      </c>
      <c r="L152" s="404">
        <v>42804</v>
      </c>
      <c r="M152" s="403" t="s">
        <v>130</v>
      </c>
      <c r="N152" s="403" t="s">
        <v>109</v>
      </c>
      <c r="O152" s="403">
        <v>2</v>
      </c>
      <c r="P152" s="403" t="s">
        <v>5146</v>
      </c>
      <c r="Q152" s="403">
        <v>2</v>
      </c>
    </row>
    <row r="153" spans="1:17" x14ac:dyDescent="0.2">
      <c r="A153" s="403">
        <v>55306</v>
      </c>
      <c r="B153" s="403">
        <v>107473</v>
      </c>
      <c r="C153" s="403">
        <v>10007396</v>
      </c>
      <c r="D153" s="403" t="s">
        <v>648</v>
      </c>
      <c r="E153" s="403" t="s">
        <v>92</v>
      </c>
      <c r="F153" s="403" t="s">
        <v>14</v>
      </c>
      <c r="G153" s="403" t="s">
        <v>106</v>
      </c>
      <c r="H153" s="403" t="s">
        <v>107</v>
      </c>
      <c r="I153" s="403" t="s">
        <v>107</v>
      </c>
      <c r="J153" s="403">
        <v>10021354</v>
      </c>
      <c r="K153" s="404">
        <v>42626</v>
      </c>
      <c r="L153" s="404">
        <v>42629</v>
      </c>
      <c r="M153" s="403" t="s">
        <v>130</v>
      </c>
      <c r="N153" s="403" t="s">
        <v>109</v>
      </c>
      <c r="O153" s="403">
        <v>3</v>
      </c>
      <c r="P153" s="403" t="s">
        <v>5146</v>
      </c>
      <c r="Q153" s="403">
        <v>2</v>
      </c>
    </row>
    <row r="154" spans="1:17" x14ac:dyDescent="0.2">
      <c r="A154" s="403">
        <v>55308</v>
      </c>
      <c r="B154" s="403">
        <v>106340</v>
      </c>
      <c r="C154" s="403">
        <v>10007402</v>
      </c>
      <c r="D154" s="403" t="s">
        <v>3557</v>
      </c>
      <c r="E154" s="403" t="s">
        <v>278</v>
      </c>
      <c r="F154" s="403" t="s">
        <v>15</v>
      </c>
      <c r="G154" s="403" t="s">
        <v>348</v>
      </c>
      <c r="H154" s="403" t="s">
        <v>190</v>
      </c>
      <c r="I154" s="403" t="s">
        <v>190</v>
      </c>
      <c r="J154" s="403">
        <v>10030758</v>
      </c>
      <c r="K154" s="404">
        <v>42852</v>
      </c>
      <c r="L154" s="404">
        <v>42853</v>
      </c>
      <c r="M154" s="403" t="s">
        <v>476</v>
      </c>
      <c r="N154" s="403" t="s">
        <v>97</v>
      </c>
      <c r="O154" s="403">
        <v>9</v>
      </c>
      <c r="P154" s="403" t="s">
        <v>5146</v>
      </c>
      <c r="Q154" s="403">
        <v>2</v>
      </c>
    </row>
    <row r="155" spans="1:17" x14ac:dyDescent="0.2">
      <c r="A155" s="403">
        <v>55448</v>
      </c>
      <c r="B155" s="403">
        <v>106089</v>
      </c>
      <c r="C155" s="403">
        <v>10007659</v>
      </c>
      <c r="D155" s="403" t="s">
        <v>3562</v>
      </c>
      <c r="E155" s="403" t="s">
        <v>92</v>
      </c>
      <c r="F155" s="403" t="s">
        <v>14</v>
      </c>
      <c r="G155" s="403" t="s">
        <v>854</v>
      </c>
      <c r="H155" s="403" t="s">
        <v>107</v>
      </c>
      <c r="I155" s="403" t="s">
        <v>107</v>
      </c>
      <c r="J155" s="403">
        <v>10022609</v>
      </c>
      <c r="K155" s="404">
        <v>42766</v>
      </c>
      <c r="L155" s="404">
        <v>42769</v>
      </c>
      <c r="M155" s="403" t="s">
        <v>130</v>
      </c>
      <c r="N155" s="403" t="s">
        <v>109</v>
      </c>
      <c r="O155" s="403">
        <v>3</v>
      </c>
      <c r="P155" s="403" t="s">
        <v>5146</v>
      </c>
      <c r="Q155" s="403">
        <v>2</v>
      </c>
    </row>
    <row r="156" spans="1:17" x14ac:dyDescent="0.2">
      <c r="A156" s="403">
        <v>55451</v>
      </c>
      <c r="B156" s="403">
        <v>117518</v>
      </c>
      <c r="C156" s="403">
        <v>10008024</v>
      </c>
      <c r="D156" s="403" t="s">
        <v>2635</v>
      </c>
      <c r="E156" s="403" t="s">
        <v>92</v>
      </c>
      <c r="F156" s="403" t="s">
        <v>14</v>
      </c>
      <c r="G156" s="403" t="s">
        <v>209</v>
      </c>
      <c r="H156" s="403" t="s">
        <v>166</v>
      </c>
      <c r="I156" s="403" t="s">
        <v>166</v>
      </c>
      <c r="J156" s="403">
        <v>10030825</v>
      </c>
      <c r="K156" s="404">
        <v>42906</v>
      </c>
      <c r="L156" s="404">
        <v>42907</v>
      </c>
      <c r="M156" s="403" t="s">
        <v>167</v>
      </c>
      <c r="N156" s="403" t="s">
        <v>97</v>
      </c>
      <c r="O156" s="403">
        <v>9</v>
      </c>
      <c r="P156" s="403" t="s">
        <v>5146</v>
      </c>
      <c r="Q156" s="403">
        <v>2</v>
      </c>
    </row>
    <row r="157" spans="1:17" x14ac:dyDescent="0.2">
      <c r="A157" s="403">
        <v>55466</v>
      </c>
      <c r="B157" s="403">
        <v>105958</v>
      </c>
      <c r="C157" s="403">
        <v>10007697</v>
      </c>
      <c r="D157" s="403" t="s">
        <v>3567</v>
      </c>
      <c r="E157" s="403" t="s">
        <v>92</v>
      </c>
      <c r="F157" s="403" t="s">
        <v>14</v>
      </c>
      <c r="G157" s="403" t="s">
        <v>602</v>
      </c>
      <c r="H157" s="403" t="s">
        <v>199</v>
      </c>
      <c r="I157" s="403" t="s">
        <v>95</v>
      </c>
      <c r="J157" s="403">
        <v>10030669</v>
      </c>
      <c r="K157" s="404">
        <v>42788</v>
      </c>
      <c r="L157" s="404">
        <v>42790</v>
      </c>
      <c r="M157" s="403" t="s">
        <v>130</v>
      </c>
      <c r="N157" s="403" t="s">
        <v>124</v>
      </c>
      <c r="O157" s="403">
        <v>3</v>
      </c>
      <c r="P157" s="403" t="s">
        <v>5146</v>
      </c>
      <c r="Q157" s="403">
        <v>2</v>
      </c>
    </row>
    <row r="158" spans="1:17" x14ac:dyDescent="0.2">
      <c r="A158" s="403">
        <v>55491</v>
      </c>
      <c r="B158" s="403">
        <v>105985</v>
      </c>
      <c r="C158" s="403">
        <v>10007755</v>
      </c>
      <c r="D158" s="403" t="s">
        <v>635</v>
      </c>
      <c r="E158" s="403" t="s">
        <v>92</v>
      </c>
      <c r="F158" s="403" t="s">
        <v>14</v>
      </c>
      <c r="G158" s="403" t="s">
        <v>93</v>
      </c>
      <c r="H158" s="403" t="s">
        <v>94</v>
      </c>
      <c r="I158" s="403" t="s">
        <v>95</v>
      </c>
      <c r="J158" s="403">
        <v>10011520</v>
      </c>
      <c r="K158" s="404">
        <v>42633</v>
      </c>
      <c r="L158" s="404">
        <v>42636</v>
      </c>
      <c r="M158" s="403" t="s">
        <v>145</v>
      </c>
      <c r="N158" s="403" t="s">
        <v>109</v>
      </c>
      <c r="O158" s="403">
        <v>3</v>
      </c>
      <c r="P158" s="403" t="s">
        <v>5146</v>
      </c>
      <c r="Q158" s="403">
        <v>2</v>
      </c>
    </row>
    <row r="159" spans="1:17" x14ac:dyDescent="0.2">
      <c r="A159" s="403">
        <v>56776</v>
      </c>
      <c r="B159" s="403">
        <v>118071</v>
      </c>
      <c r="C159" s="403">
        <v>10019311</v>
      </c>
      <c r="D159" s="403" t="s">
        <v>328</v>
      </c>
      <c r="E159" s="403" t="s">
        <v>92</v>
      </c>
      <c r="F159" s="403" t="s">
        <v>14</v>
      </c>
      <c r="G159" s="403" t="s">
        <v>186</v>
      </c>
      <c r="H159" s="403" t="s">
        <v>172</v>
      </c>
      <c r="I159" s="403" t="s">
        <v>172</v>
      </c>
      <c r="J159" s="403">
        <v>10022587</v>
      </c>
      <c r="K159" s="404">
        <v>42752</v>
      </c>
      <c r="L159" s="404">
        <v>42755</v>
      </c>
      <c r="M159" s="403" t="s">
        <v>130</v>
      </c>
      <c r="N159" s="403" t="s">
        <v>109</v>
      </c>
      <c r="O159" s="403">
        <v>4</v>
      </c>
      <c r="P159" s="403" t="s">
        <v>5146</v>
      </c>
      <c r="Q159" s="403">
        <v>2</v>
      </c>
    </row>
    <row r="160" spans="1:17" x14ac:dyDescent="0.2">
      <c r="A160" s="403">
        <v>57598</v>
      </c>
      <c r="B160" s="403">
        <v>105852</v>
      </c>
      <c r="C160" s="403">
        <v>10007405</v>
      </c>
      <c r="D160" s="403" t="s">
        <v>315</v>
      </c>
      <c r="E160" s="403" t="s">
        <v>278</v>
      </c>
      <c r="F160" s="403" t="s">
        <v>15</v>
      </c>
      <c r="G160" s="403" t="s">
        <v>316</v>
      </c>
      <c r="H160" s="403" t="s">
        <v>199</v>
      </c>
      <c r="I160" s="403" t="s">
        <v>95</v>
      </c>
      <c r="J160" s="403">
        <v>10022623</v>
      </c>
      <c r="K160" s="404">
        <v>42752</v>
      </c>
      <c r="L160" s="404">
        <v>42755</v>
      </c>
      <c r="M160" s="403" t="s">
        <v>317</v>
      </c>
      <c r="N160" s="403" t="s">
        <v>109</v>
      </c>
      <c r="O160" s="403">
        <v>2</v>
      </c>
      <c r="P160" s="403" t="s">
        <v>5146</v>
      </c>
      <c r="Q160" s="403">
        <v>3</v>
      </c>
    </row>
    <row r="161" spans="1:17" x14ac:dyDescent="0.2">
      <c r="A161" s="403">
        <v>57680</v>
      </c>
      <c r="B161" s="403">
        <v>116239</v>
      </c>
      <c r="C161" s="403">
        <v>10000421</v>
      </c>
      <c r="D161" s="403" t="s">
        <v>408</v>
      </c>
      <c r="E161" s="403" t="s">
        <v>92</v>
      </c>
      <c r="F161" s="403" t="s">
        <v>14</v>
      </c>
      <c r="G161" s="403" t="s">
        <v>409</v>
      </c>
      <c r="H161" s="403" t="s">
        <v>172</v>
      </c>
      <c r="I161" s="403" t="s">
        <v>172</v>
      </c>
      <c r="J161" s="403">
        <v>10005040</v>
      </c>
      <c r="K161" s="404">
        <v>42703</v>
      </c>
      <c r="L161" s="404">
        <v>42706</v>
      </c>
      <c r="M161" s="403" t="s">
        <v>410</v>
      </c>
      <c r="N161" s="403" t="s">
        <v>109</v>
      </c>
      <c r="O161" s="403">
        <v>2</v>
      </c>
      <c r="P161" s="403" t="s">
        <v>5146</v>
      </c>
      <c r="Q161" s="403">
        <v>3</v>
      </c>
    </row>
    <row r="162" spans="1:17" x14ac:dyDescent="0.2">
      <c r="A162" s="403">
        <v>57752</v>
      </c>
      <c r="B162" s="403">
        <v>118860</v>
      </c>
      <c r="C162" s="403">
        <v>10027662</v>
      </c>
      <c r="D162" s="403" t="s">
        <v>387</v>
      </c>
      <c r="E162" s="403" t="s">
        <v>183</v>
      </c>
      <c r="F162" s="403" t="s">
        <v>14</v>
      </c>
      <c r="G162" s="403" t="s">
        <v>388</v>
      </c>
      <c r="H162" s="403" t="s">
        <v>122</v>
      </c>
      <c r="I162" s="403" t="s">
        <v>122</v>
      </c>
      <c r="J162" s="403">
        <v>10020117</v>
      </c>
      <c r="K162" s="404">
        <v>42710</v>
      </c>
      <c r="L162" s="404">
        <v>42713</v>
      </c>
      <c r="M162" s="403" t="s">
        <v>145</v>
      </c>
      <c r="N162" s="403" t="s">
        <v>109</v>
      </c>
      <c r="O162" s="403">
        <v>2</v>
      </c>
      <c r="P162" s="403" t="s">
        <v>5146</v>
      </c>
      <c r="Q162" s="403">
        <v>1</v>
      </c>
    </row>
    <row r="163" spans="1:17" x14ac:dyDescent="0.2">
      <c r="A163" s="403">
        <v>57839</v>
      </c>
      <c r="B163" s="403">
        <v>117623</v>
      </c>
      <c r="C163" s="403">
        <v>10009213</v>
      </c>
      <c r="D163" s="403" t="s">
        <v>606</v>
      </c>
      <c r="E163" s="403" t="s">
        <v>92</v>
      </c>
      <c r="F163" s="403" t="s">
        <v>14</v>
      </c>
      <c r="G163" s="403" t="s">
        <v>607</v>
      </c>
      <c r="H163" s="403" t="s">
        <v>122</v>
      </c>
      <c r="I163" s="403" t="s">
        <v>122</v>
      </c>
      <c r="J163" s="403">
        <v>10011522</v>
      </c>
      <c r="K163" s="404">
        <v>42633</v>
      </c>
      <c r="L163" s="404">
        <v>42636</v>
      </c>
      <c r="M163" s="403" t="s">
        <v>130</v>
      </c>
      <c r="N163" s="403" t="s">
        <v>109</v>
      </c>
      <c r="O163" s="403">
        <v>1</v>
      </c>
      <c r="P163" s="403" t="s">
        <v>5146</v>
      </c>
      <c r="Q163" s="403">
        <v>2</v>
      </c>
    </row>
    <row r="164" spans="1:17" x14ac:dyDescent="0.2">
      <c r="A164" s="403">
        <v>57860</v>
      </c>
      <c r="B164" s="403">
        <v>117920</v>
      </c>
      <c r="C164" s="403">
        <v>10012467</v>
      </c>
      <c r="D164" s="403" t="s">
        <v>1852</v>
      </c>
      <c r="E164" s="403" t="s">
        <v>92</v>
      </c>
      <c r="F164" s="403" t="s">
        <v>14</v>
      </c>
      <c r="G164" s="403" t="s">
        <v>274</v>
      </c>
      <c r="H164" s="403" t="s">
        <v>190</v>
      </c>
      <c r="I164" s="403" t="s">
        <v>190</v>
      </c>
      <c r="J164" s="403">
        <v>10022514</v>
      </c>
      <c r="K164" s="404">
        <v>42801</v>
      </c>
      <c r="L164" s="404">
        <v>42804</v>
      </c>
      <c r="M164" s="403" t="s">
        <v>145</v>
      </c>
      <c r="N164" s="403" t="s">
        <v>109</v>
      </c>
      <c r="O164" s="403">
        <v>2</v>
      </c>
      <c r="P164" s="403" t="s">
        <v>5146</v>
      </c>
      <c r="Q164" s="403">
        <v>2</v>
      </c>
    </row>
    <row r="165" spans="1:17" x14ac:dyDescent="0.2">
      <c r="A165" s="403">
        <v>57877</v>
      </c>
      <c r="B165" s="403">
        <v>118188</v>
      </c>
      <c r="C165" s="403">
        <v>10013539</v>
      </c>
      <c r="D165" s="403" t="s">
        <v>1855</v>
      </c>
      <c r="E165" s="403" t="s">
        <v>92</v>
      </c>
      <c r="F165" s="403" t="s">
        <v>14</v>
      </c>
      <c r="G165" s="403" t="s">
        <v>1100</v>
      </c>
      <c r="H165" s="403" t="s">
        <v>94</v>
      </c>
      <c r="I165" s="403" t="s">
        <v>95</v>
      </c>
      <c r="J165" s="403">
        <v>10030660</v>
      </c>
      <c r="K165" s="404">
        <v>42913</v>
      </c>
      <c r="L165" s="404">
        <v>42916</v>
      </c>
      <c r="M165" s="403" t="s">
        <v>130</v>
      </c>
      <c r="N165" s="403" t="s">
        <v>109</v>
      </c>
      <c r="O165" s="403">
        <v>4</v>
      </c>
      <c r="P165" s="403" t="s">
        <v>5146</v>
      </c>
      <c r="Q165" s="403">
        <v>2</v>
      </c>
    </row>
    <row r="166" spans="1:17" x14ac:dyDescent="0.2">
      <c r="A166" s="403">
        <v>57881</v>
      </c>
      <c r="B166" s="403">
        <v>117615</v>
      </c>
      <c r="C166" s="403">
        <v>10008935</v>
      </c>
      <c r="D166" s="403" t="s">
        <v>2641</v>
      </c>
      <c r="E166" s="403" t="s">
        <v>92</v>
      </c>
      <c r="F166" s="403" t="s">
        <v>14</v>
      </c>
      <c r="G166" s="403" t="s">
        <v>475</v>
      </c>
      <c r="H166" s="403" t="s">
        <v>94</v>
      </c>
      <c r="I166" s="403" t="s">
        <v>95</v>
      </c>
      <c r="J166" s="403">
        <v>10030664</v>
      </c>
      <c r="K166" s="404">
        <v>42928</v>
      </c>
      <c r="L166" s="404">
        <v>42929</v>
      </c>
      <c r="M166" s="403" t="s">
        <v>167</v>
      </c>
      <c r="N166" s="403" t="s">
        <v>97</v>
      </c>
      <c r="O166" s="403">
        <v>9</v>
      </c>
      <c r="P166" s="403" t="s">
        <v>5146</v>
      </c>
      <c r="Q166" s="403">
        <v>2</v>
      </c>
    </row>
    <row r="167" spans="1:17" x14ac:dyDescent="0.2">
      <c r="A167" s="403">
        <v>57942</v>
      </c>
      <c r="B167" s="403">
        <v>117943</v>
      </c>
      <c r="C167" s="403">
        <v>10013515</v>
      </c>
      <c r="D167" s="403" t="s">
        <v>2644</v>
      </c>
      <c r="E167" s="403" t="s">
        <v>92</v>
      </c>
      <c r="F167" s="403" t="s">
        <v>14</v>
      </c>
      <c r="G167" s="403" t="s">
        <v>475</v>
      </c>
      <c r="H167" s="403" t="s">
        <v>94</v>
      </c>
      <c r="I167" s="403" t="s">
        <v>95</v>
      </c>
      <c r="J167" s="403">
        <v>10022491</v>
      </c>
      <c r="K167" s="404">
        <v>42815</v>
      </c>
      <c r="L167" s="404">
        <v>42818</v>
      </c>
      <c r="M167" s="403" t="s">
        <v>145</v>
      </c>
      <c r="N167" s="403" t="s">
        <v>109</v>
      </c>
      <c r="O167" s="403">
        <v>1</v>
      </c>
      <c r="P167" s="403" t="s">
        <v>5146</v>
      </c>
      <c r="Q167" s="403">
        <v>2</v>
      </c>
    </row>
    <row r="168" spans="1:17" x14ac:dyDescent="0.2">
      <c r="A168" s="403">
        <v>57951</v>
      </c>
      <c r="B168" s="403">
        <v>117907</v>
      </c>
      <c r="C168" s="403">
        <v>10011881</v>
      </c>
      <c r="D168" s="403" t="s">
        <v>563</v>
      </c>
      <c r="E168" s="403" t="s">
        <v>183</v>
      </c>
      <c r="F168" s="403" t="s">
        <v>14</v>
      </c>
      <c r="G168" s="403" t="s">
        <v>178</v>
      </c>
      <c r="H168" s="403" t="s">
        <v>107</v>
      </c>
      <c r="I168" s="403" t="s">
        <v>107</v>
      </c>
      <c r="J168" s="403">
        <v>10020885</v>
      </c>
      <c r="K168" s="404">
        <v>42655</v>
      </c>
      <c r="L168" s="404">
        <v>42656</v>
      </c>
      <c r="M168" s="403" t="s">
        <v>5149</v>
      </c>
      <c r="N168" s="403" t="s">
        <v>109</v>
      </c>
      <c r="O168" s="403">
        <v>2</v>
      </c>
      <c r="P168" s="403" t="s">
        <v>5146</v>
      </c>
      <c r="Q168" s="403">
        <v>4</v>
      </c>
    </row>
    <row r="169" spans="1:17" x14ac:dyDescent="0.2">
      <c r="A169" s="403">
        <v>58148</v>
      </c>
      <c r="B169" s="403">
        <v>118876</v>
      </c>
      <c r="C169" s="403">
        <v>10022210</v>
      </c>
      <c r="D169" s="403" t="s">
        <v>3586</v>
      </c>
      <c r="E169" s="403" t="s">
        <v>92</v>
      </c>
      <c r="F169" s="403" t="s">
        <v>14</v>
      </c>
      <c r="G169" s="403" t="s">
        <v>114</v>
      </c>
      <c r="H169" s="403" t="s">
        <v>107</v>
      </c>
      <c r="I169" s="403" t="s">
        <v>107</v>
      </c>
      <c r="J169" s="403">
        <v>10022610</v>
      </c>
      <c r="K169" s="404">
        <v>42802</v>
      </c>
      <c r="L169" s="404">
        <v>42816</v>
      </c>
      <c r="M169" s="403" t="s">
        <v>130</v>
      </c>
      <c r="N169" s="403" t="s">
        <v>124</v>
      </c>
      <c r="O169" s="403">
        <v>3</v>
      </c>
      <c r="P169" s="403" t="s">
        <v>5146</v>
      </c>
      <c r="Q169" s="403">
        <v>2</v>
      </c>
    </row>
    <row r="170" spans="1:17" x14ac:dyDescent="0.2">
      <c r="A170" s="403">
        <v>58161</v>
      </c>
      <c r="B170" s="403">
        <v>117497</v>
      </c>
      <c r="C170" s="403">
        <v>10004807</v>
      </c>
      <c r="D170" s="403" t="s">
        <v>1158</v>
      </c>
      <c r="E170" s="403" t="s">
        <v>92</v>
      </c>
      <c r="F170" s="403" t="s">
        <v>14</v>
      </c>
      <c r="G170" s="403" t="s">
        <v>160</v>
      </c>
      <c r="H170" s="403" t="s">
        <v>161</v>
      </c>
      <c r="I170" s="403" t="s">
        <v>161</v>
      </c>
      <c r="J170" s="403">
        <v>10030709</v>
      </c>
      <c r="K170" s="404">
        <v>42864</v>
      </c>
      <c r="L170" s="404">
        <v>42867</v>
      </c>
      <c r="M170" s="403" t="s">
        <v>141</v>
      </c>
      <c r="N170" s="403" t="s">
        <v>109</v>
      </c>
      <c r="O170" s="403">
        <v>3</v>
      </c>
      <c r="P170" s="403" t="s">
        <v>5146</v>
      </c>
      <c r="Q170" s="403">
        <v>3</v>
      </c>
    </row>
    <row r="171" spans="1:17" x14ac:dyDescent="0.2">
      <c r="A171" s="403">
        <v>58163</v>
      </c>
      <c r="B171" s="403">
        <v>117563</v>
      </c>
      <c r="C171" s="403">
        <v>10008135</v>
      </c>
      <c r="D171" s="403" t="s">
        <v>2656</v>
      </c>
      <c r="E171" s="403" t="s">
        <v>92</v>
      </c>
      <c r="F171" s="403" t="s">
        <v>14</v>
      </c>
      <c r="G171" s="403" t="s">
        <v>1246</v>
      </c>
      <c r="H171" s="403" t="s">
        <v>94</v>
      </c>
      <c r="I171" s="403" t="s">
        <v>95</v>
      </c>
      <c r="J171" s="403">
        <v>10039195</v>
      </c>
      <c r="K171" s="404">
        <v>42921</v>
      </c>
      <c r="L171" s="404">
        <v>42922</v>
      </c>
      <c r="M171" s="403" t="s">
        <v>96</v>
      </c>
      <c r="N171" s="403" t="s">
        <v>97</v>
      </c>
      <c r="O171" s="403">
        <v>9</v>
      </c>
      <c r="P171" s="403" t="s">
        <v>5146</v>
      </c>
      <c r="Q171" s="403">
        <v>2</v>
      </c>
    </row>
    <row r="172" spans="1:17" x14ac:dyDescent="0.2">
      <c r="A172" s="403">
        <v>58168</v>
      </c>
      <c r="B172" s="403">
        <v>117900</v>
      </c>
      <c r="C172" s="403">
        <v>10010939</v>
      </c>
      <c r="D172" s="403" t="s">
        <v>1861</v>
      </c>
      <c r="E172" s="403" t="s">
        <v>92</v>
      </c>
      <c r="F172" s="403" t="s">
        <v>14</v>
      </c>
      <c r="G172" s="403" t="s">
        <v>255</v>
      </c>
      <c r="H172" s="403" t="s">
        <v>161</v>
      </c>
      <c r="I172" s="403" t="s">
        <v>161</v>
      </c>
      <c r="J172" s="403">
        <v>10030705</v>
      </c>
      <c r="K172" s="404">
        <v>42899</v>
      </c>
      <c r="L172" s="404">
        <v>42902</v>
      </c>
      <c r="M172" s="403" t="s">
        <v>145</v>
      </c>
      <c r="N172" s="403" t="s">
        <v>109</v>
      </c>
      <c r="O172" s="403">
        <v>3</v>
      </c>
      <c r="P172" s="403" t="s">
        <v>5146</v>
      </c>
      <c r="Q172" s="403">
        <v>2</v>
      </c>
    </row>
    <row r="173" spans="1:17" x14ac:dyDescent="0.2">
      <c r="A173" s="403">
        <v>58179</v>
      </c>
      <c r="B173" s="403">
        <v>118006</v>
      </c>
      <c r="C173" s="403">
        <v>10014199</v>
      </c>
      <c r="D173" s="403" t="s">
        <v>1867</v>
      </c>
      <c r="E173" s="403" t="s">
        <v>183</v>
      </c>
      <c r="F173" s="403" t="s">
        <v>14</v>
      </c>
      <c r="G173" s="403" t="s">
        <v>150</v>
      </c>
      <c r="H173" s="403" t="s">
        <v>122</v>
      </c>
      <c r="I173" s="403" t="s">
        <v>122</v>
      </c>
      <c r="J173" s="403">
        <v>10022560</v>
      </c>
      <c r="K173" s="404">
        <v>42814</v>
      </c>
      <c r="L173" s="404">
        <v>42817</v>
      </c>
      <c r="M173" s="403" t="s">
        <v>446</v>
      </c>
      <c r="N173" s="403" t="s">
        <v>109</v>
      </c>
      <c r="O173" s="403">
        <v>2</v>
      </c>
      <c r="P173" s="403" t="s">
        <v>5146</v>
      </c>
      <c r="Q173" s="403">
        <v>3</v>
      </c>
    </row>
    <row r="174" spans="1:17" x14ac:dyDescent="0.2">
      <c r="A174" s="403">
        <v>58192</v>
      </c>
      <c r="B174" s="403">
        <v>119189</v>
      </c>
      <c r="C174" s="403">
        <v>10030462</v>
      </c>
      <c r="D174" s="403" t="s">
        <v>2664</v>
      </c>
      <c r="E174" s="403" t="s">
        <v>183</v>
      </c>
      <c r="F174" s="403" t="s">
        <v>14</v>
      </c>
      <c r="G174" s="403" t="s">
        <v>171</v>
      </c>
      <c r="H174" s="403" t="s">
        <v>172</v>
      </c>
      <c r="I174" s="403" t="s">
        <v>172</v>
      </c>
      <c r="J174" s="403">
        <v>10030965</v>
      </c>
      <c r="K174" s="404">
        <v>42851</v>
      </c>
      <c r="L174" s="404">
        <v>42852</v>
      </c>
      <c r="M174" s="403" t="s">
        <v>167</v>
      </c>
      <c r="N174" s="403" t="s">
        <v>97</v>
      </c>
      <c r="O174" s="403">
        <v>9</v>
      </c>
      <c r="P174" s="403" t="s">
        <v>5146</v>
      </c>
      <c r="Q174" s="403">
        <v>2</v>
      </c>
    </row>
    <row r="175" spans="1:17" x14ac:dyDescent="0.2">
      <c r="A175" s="403">
        <v>58219</v>
      </c>
      <c r="B175" s="403">
        <v>118204</v>
      </c>
      <c r="C175" s="403">
        <v>10021665</v>
      </c>
      <c r="D175" s="403" t="s">
        <v>3621</v>
      </c>
      <c r="E175" s="403" t="s">
        <v>92</v>
      </c>
      <c r="F175" s="403" t="s">
        <v>14</v>
      </c>
      <c r="G175" s="403" t="s">
        <v>1100</v>
      </c>
      <c r="H175" s="403" t="s">
        <v>94</v>
      </c>
      <c r="I175" s="403" t="s">
        <v>95</v>
      </c>
      <c r="J175" s="403">
        <v>10030665</v>
      </c>
      <c r="K175" s="404">
        <v>42907</v>
      </c>
      <c r="L175" s="404">
        <v>42908</v>
      </c>
      <c r="M175" s="403" t="s">
        <v>96</v>
      </c>
      <c r="N175" s="403" t="s">
        <v>97</v>
      </c>
      <c r="O175" s="403">
        <v>9</v>
      </c>
      <c r="P175" s="403" t="s">
        <v>5146</v>
      </c>
      <c r="Q175" s="403">
        <v>2</v>
      </c>
    </row>
    <row r="176" spans="1:17" x14ac:dyDescent="0.2">
      <c r="A176" s="403">
        <v>58237</v>
      </c>
      <c r="B176" s="403">
        <v>116116</v>
      </c>
      <c r="C176" s="403">
        <v>10007698</v>
      </c>
      <c r="D176" s="403" t="s">
        <v>324</v>
      </c>
      <c r="E176" s="403" t="s">
        <v>278</v>
      </c>
      <c r="F176" s="403" t="s">
        <v>15</v>
      </c>
      <c r="G176" s="403" t="s">
        <v>325</v>
      </c>
      <c r="H176" s="403" t="s">
        <v>161</v>
      </c>
      <c r="I176" s="403" t="s">
        <v>161</v>
      </c>
      <c r="J176" s="403">
        <v>10022567</v>
      </c>
      <c r="K176" s="404">
        <v>42751</v>
      </c>
      <c r="L176" s="404">
        <v>42754</v>
      </c>
      <c r="M176" s="403" t="s">
        <v>280</v>
      </c>
      <c r="N176" s="403" t="s">
        <v>109</v>
      </c>
      <c r="O176" s="403">
        <v>2</v>
      </c>
      <c r="P176" s="403" t="s">
        <v>5146</v>
      </c>
      <c r="Q176" s="403">
        <v>2</v>
      </c>
    </row>
    <row r="177" spans="1:17" x14ac:dyDescent="0.2">
      <c r="A177" s="403">
        <v>58273</v>
      </c>
      <c r="B177" s="403">
        <v>117081</v>
      </c>
      <c r="C177" s="403">
        <v>10005150</v>
      </c>
      <c r="D177" s="403" t="s">
        <v>340</v>
      </c>
      <c r="E177" s="403" t="s">
        <v>92</v>
      </c>
      <c r="F177" s="403" t="s">
        <v>14</v>
      </c>
      <c r="G177" s="403" t="s">
        <v>320</v>
      </c>
      <c r="H177" s="403" t="s">
        <v>140</v>
      </c>
      <c r="I177" s="403" t="s">
        <v>140</v>
      </c>
      <c r="J177" s="403">
        <v>10023008</v>
      </c>
      <c r="K177" s="404">
        <v>42745</v>
      </c>
      <c r="L177" s="404">
        <v>42747</v>
      </c>
      <c r="M177" s="403" t="s">
        <v>145</v>
      </c>
      <c r="N177" s="403" t="s">
        <v>124</v>
      </c>
      <c r="O177" s="403">
        <v>3</v>
      </c>
      <c r="P177" s="403" t="s">
        <v>5146</v>
      </c>
      <c r="Q177" s="403">
        <v>2</v>
      </c>
    </row>
    <row r="178" spans="1:17" x14ac:dyDescent="0.2">
      <c r="A178" s="403">
        <v>58290</v>
      </c>
      <c r="B178" s="403">
        <v>117275</v>
      </c>
      <c r="C178" s="403">
        <v>10003840</v>
      </c>
      <c r="D178" s="403" t="s">
        <v>4081</v>
      </c>
      <c r="E178" s="403" t="s">
        <v>278</v>
      </c>
      <c r="F178" s="403" t="s">
        <v>15</v>
      </c>
      <c r="G178" s="403" t="s">
        <v>193</v>
      </c>
      <c r="H178" s="403" t="s">
        <v>107</v>
      </c>
      <c r="I178" s="403" t="s">
        <v>107</v>
      </c>
      <c r="J178" s="403">
        <v>10033622</v>
      </c>
      <c r="K178" s="404">
        <v>42788</v>
      </c>
      <c r="L178" s="404">
        <v>42789</v>
      </c>
      <c r="M178" s="403" t="s">
        <v>476</v>
      </c>
      <c r="N178" s="403" t="s">
        <v>97</v>
      </c>
      <c r="O178" s="403">
        <v>9</v>
      </c>
      <c r="P178" s="403" t="s">
        <v>5146</v>
      </c>
      <c r="Q178" s="403">
        <v>2</v>
      </c>
    </row>
    <row r="179" spans="1:17" x14ac:dyDescent="0.2">
      <c r="A179" s="403">
        <v>58340</v>
      </c>
      <c r="B179" s="403">
        <v>118131</v>
      </c>
      <c r="C179" s="403">
        <v>10012834</v>
      </c>
      <c r="D179" s="403" t="s">
        <v>628</v>
      </c>
      <c r="E179" s="403" t="s">
        <v>92</v>
      </c>
      <c r="F179" s="403" t="s">
        <v>14</v>
      </c>
      <c r="G179" s="403" t="s">
        <v>744</v>
      </c>
      <c r="H179" s="403" t="s">
        <v>122</v>
      </c>
      <c r="I179" s="403" t="s">
        <v>122</v>
      </c>
      <c r="J179" s="403">
        <v>10005058</v>
      </c>
      <c r="K179" s="404">
        <v>42640</v>
      </c>
      <c r="L179" s="404">
        <v>42642</v>
      </c>
      <c r="M179" s="403" t="s">
        <v>410</v>
      </c>
      <c r="N179" s="403" t="s">
        <v>109</v>
      </c>
      <c r="O179" s="403">
        <v>2</v>
      </c>
      <c r="P179" s="403" t="s">
        <v>5146</v>
      </c>
      <c r="Q179" s="403">
        <v>3</v>
      </c>
    </row>
    <row r="180" spans="1:17" x14ac:dyDescent="0.2">
      <c r="A180" s="403">
        <v>58380</v>
      </c>
      <c r="B180" s="403">
        <v>116135</v>
      </c>
      <c r="C180" s="403">
        <v>10004788</v>
      </c>
      <c r="D180" s="403" t="s">
        <v>453</v>
      </c>
      <c r="E180" s="403" t="s">
        <v>278</v>
      </c>
      <c r="F180" s="403" t="s">
        <v>15</v>
      </c>
      <c r="G180" s="403" t="s">
        <v>217</v>
      </c>
      <c r="H180" s="403" t="s">
        <v>161</v>
      </c>
      <c r="I180" s="403" t="s">
        <v>161</v>
      </c>
      <c r="J180" s="403">
        <v>10020099</v>
      </c>
      <c r="K180" s="404">
        <v>42689</v>
      </c>
      <c r="L180" s="404">
        <v>42692</v>
      </c>
      <c r="M180" s="403" t="s">
        <v>280</v>
      </c>
      <c r="N180" s="403" t="s">
        <v>109</v>
      </c>
      <c r="O180" s="403">
        <v>3</v>
      </c>
      <c r="P180" s="403" t="s">
        <v>5146</v>
      </c>
      <c r="Q180" s="403">
        <v>2</v>
      </c>
    </row>
    <row r="181" spans="1:17" x14ac:dyDescent="0.2">
      <c r="A181" s="403">
        <v>58383</v>
      </c>
      <c r="B181" s="403">
        <v>115411</v>
      </c>
      <c r="C181" s="403">
        <v>10005521</v>
      </c>
      <c r="D181" s="403" t="s">
        <v>564</v>
      </c>
      <c r="E181" s="403" t="s">
        <v>278</v>
      </c>
      <c r="F181" s="403" t="s">
        <v>15</v>
      </c>
      <c r="G181" s="403" t="s">
        <v>237</v>
      </c>
      <c r="H181" s="403" t="s">
        <v>190</v>
      </c>
      <c r="I181" s="403" t="s">
        <v>190</v>
      </c>
      <c r="J181" s="403">
        <v>10022015</v>
      </c>
      <c r="K181" s="404">
        <v>42654</v>
      </c>
      <c r="L181" s="404">
        <v>42656</v>
      </c>
      <c r="M181" s="403" t="s">
        <v>300</v>
      </c>
      <c r="N181" s="403" t="s">
        <v>109</v>
      </c>
      <c r="O181" s="403">
        <v>2</v>
      </c>
      <c r="P181" s="403" t="s">
        <v>5146</v>
      </c>
      <c r="Q181" s="403">
        <v>3</v>
      </c>
    </row>
    <row r="182" spans="1:17" x14ac:dyDescent="0.2">
      <c r="A182" s="403">
        <v>58400</v>
      </c>
      <c r="B182" s="403">
        <v>118269</v>
      </c>
      <c r="C182" s="403">
        <v>10020981</v>
      </c>
      <c r="D182" s="403" t="s">
        <v>2685</v>
      </c>
      <c r="E182" s="403" t="s">
        <v>278</v>
      </c>
      <c r="F182" s="403" t="s">
        <v>15</v>
      </c>
      <c r="G182" s="403" t="s">
        <v>139</v>
      </c>
      <c r="H182" s="403" t="s">
        <v>140</v>
      </c>
      <c r="I182" s="403" t="s">
        <v>140</v>
      </c>
      <c r="J182" s="403">
        <v>10030772</v>
      </c>
      <c r="K182" s="404">
        <v>42914</v>
      </c>
      <c r="L182" s="404">
        <v>42920</v>
      </c>
      <c r="M182" s="403" t="s">
        <v>280</v>
      </c>
      <c r="N182" s="403" t="s">
        <v>124</v>
      </c>
      <c r="O182" s="403">
        <v>4</v>
      </c>
      <c r="P182" s="403" t="s">
        <v>5146</v>
      </c>
      <c r="Q182" s="403">
        <v>2</v>
      </c>
    </row>
    <row r="183" spans="1:17" x14ac:dyDescent="0.2">
      <c r="A183" s="403">
        <v>58437</v>
      </c>
      <c r="B183" s="403">
        <v>124707</v>
      </c>
      <c r="C183" s="403">
        <v>10038112</v>
      </c>
      <c r="D183" s="403" t="s">
        <v>277</v>
      </c>
      <c r="E183" s="403" t="s">
        <v>278</v>
      </c>
      <c r="F183" s="403" t="s">
        <v>15</v>
      </c>
      <c r="G183" s="403" t="s">
        <v>279</v>
      </c>
      <c r="H183" s="403" t="s">
        <v>166</v>
      </c>
      <c r="I183" s="403" t="s">
        <v>166</v>
      </c>
      <c r="J183" s="403">
        <v>10022500</v>
      </c>
      <c r="K183" s="404">
        <v>42752</v>
      </c>
      <c r="L183" s="404">
        <v>42755</v>
      </c>
      <c r="M183" s="403" t="s">
        <v>280</v>
      </c>
      <c r="N183" s="403" t="s">
        <v>109</v>
      </c>
      <c r="O183" s="403">
        <v>3</v>
      </c>
      <c r="P183" s="403" t="s">
        <v>5146</v>
      </c>
      <c r="Q183" s="403">
        <v>2</v>
      </c>
    </row>
    <row r="184" spans="1:17" x14ac:dyDescent="0.2">
      <c r="A184" s="403">
        <v>58444</v>
      </c>
      <c r="B184" s="403">
        <v>118356</v>
      </c>
      <c r="C184" s="403">
        <v>10022237</v>
      </c>
      <c r="D184" s="403" t="s">
        <v>412</v>
      </c>
      <c r="E184" s="403" t="s">
        <v>92</v>
      </c>
      <c r="F184" s="403" t="s">
        <v>14</v>
      </c>
      <c r="G184" s="403" t="s">
        <v>413</v>
      </c>
      <c r="H184" s="403" t="s">
        <v>161</v>
      </c>
      <c r="I184" s="403" t="s">
        <v>161</v>
      </c>
      <c r="J184" s="403">
        <v>10020084</v>
      </c>
      <c r="K184" s="404">
        <v>42703</v>
      </c>
      <c r="L184" s="404">
        <v>42706</v>
      </c>
      <c r="M184" s="403" t="s">
        <v>145</v>
      </c>
      <c r="N184" s="403" t="s">
        <v>109</v>
      </c>
      <c r="O184" s="403">
        <v>3</v>
      </c>
      <c r="P184" s="403" t="s">
        <v>5146</v>
      </c>
      <c r="Q184" s="403">
        <v>2</v>
      </c>
    </row>
    <row r="185" spans="1:17" x14ac:dyDescent="0.2">
      <c r="A185" s="403">
        <v>58456</v>
      </c>
      <c r="B185" s="403">
        <v>118381</v>
      </c>
      <c r="C185" s="403">
        <v>10022856</v>
      </c>
      <c r="D185" s="403" t="s">
        <v>3642</v>
      </c>
      <c r="E185" s="403" t="s">
        <v>183</v>
      </c>
      <c r="F185" s="403" t="s">
        <v>14</v>
      </c>
      <c r="G185" s="403" t="s">
        <v>644</v>
      </c>
      <c r="H185" s="403" t="s">
        <v>190</v>
      </c>
      <c r="I185" s="403" t="s">
        <v>190</v>
      </c>
      <c r="J185" s="403">
        <v>10030685</v>
      </c>
      <c r="K185" s="404">
        <v>42851</v>
      </c>
      <c r="L185" s="404">
        <v>42852</v>
      </c>
      <c r="M185" s="403" t="s">
        <v>167</v>
      </c>
      <c r="N185" s="403" t="s">
        <v>97</v>
      </c>
      <c r="O185" s="403">
        <v>9</v>
      </c>
      <c r="P185" s="403" t="s">
        <v>5146</v>
      </c>
      <c r="Q185" s="403">
        <v>2</v>
      </c>
    </row>
    <row r="186" spans="1:17" x14ac:dyDescent="0.2">
      <c r="A186" s="403">
        <v>58507</v>
      </c>
      <c r="B186" s="403">
        <v>115564</v>
      </c>
      <c r="C186" s="403">
        <v>10004665</v>
      </c>
      <c r="D186" s="403" t="s">
        <v>256</v>
      </c>
      <c r="E186" s="403" t="s">
        <v>92</v>
      </c>
      <c r="F186" s="403" t="s">
        <v>14</v>
      </c>
      <c r="G186" s="403" t="s">
        <v>154</v>
      </c>
      <c r="H186" s="403" t="s">
        <v>140</v>
      </c>
      <c r="I186" s="403" t="s">
        <v>140</v>
      </c>
      <c r="J186" s="403">
        <v>10022614</v>
      </c>
      <c r="K186" s="404">
        <v>42633</v>
      </c>
      <c r="L186" s="404">
        <v>42635</v>
      </c>
      <c r="M186" s="403" t="s">
        <v>130</v>
      </c>
      <c r="N186" s="403" t="s">
        <v>109</v>
      </c>
      <c r="O186" s="403">
        <v>4</v>
      </c>
      <c r="P186" s="403" t="s">
        <v>5146</v>
      </c>
      <c r="Q186" s="403">
        <v>2</v>
      </c>
    </row>
    <row r="187" spans="1:17" x14ac:dyDescent="0.2">
      <c r="A187" s="403">
        <v>58519</v>
      </c>
      <c r="B187" s="403">
        <v>117658</v>
      </c>
      <c r="C187" s="403">
        <v>10009687</v>
      </c>
      <c r="D187" s="403" t="s">
        <v>524</v>
      </c>
      <c r="E187" s="403" t="s">
        <v>92</v>
      </c>
      <c r="F187" s="403" t="s">
        <v>14</v>
      </c>
      <c r="G187" s="403" t="s">
        <v>525</v>
      </c>
      <c r="H187" s="403" t="s">
        <v>94</v>
      </c>
      <c r="I187" s="403" t="s">
        <v>95</v>
      </c>
      <c r="J187" s="403">
        <v>10022490</v>
      </c>
      <c r="K187" s="404">
        <v>42675</v>
      </c>
      <c r="L187" s="404">
        <v>42678</v>
      </c>
      <c r="M187" s="403" t="s">
        <v>145</v>
      </c>
      <c r="N187" s="403" t="s">
        <v>109</v>
      </c>
      <c r="O187" s="403">
        <v>4</v>
      </c>
      <c r="P187" s="403" t="s">
        <v>5146</v>
      </c>
      <c r="Q187" s="403">
        <v>2</v>
      </c>
    </row>
    <row r="188" spans="1:17" x14ac:dyDescent="0.2">
      <c r="A188" s="403">
        <v>58560</v>
      </c>
      <c r="B188" s="403">
        <v>118490</v>
      </c>
      <c r="C188" s="403">
        <v>10022439</v>
      </c>
      <c r="D188" s="403" t="s">
        <v>303</v>
      </c>
      <c r="E188" s="403" t="s">
        <v>92</v>
      </c>
      <c r="F188" s="403" t="s">
        <v>14</v>
      </c>
      <c r="G188" s="403" t="s">
        <v>304</v>
      </c>
      <c r="H188" s="403" t="s">
        <v>122</v>
      </c>
      <c r="I188" s="403" t="s">
        <v>122</v>
      </c>
      <c r="J188" s="403">
        <v>10022506</v>
      </c>
      <c r="K188" s="404">
        <v>42759</v>
      </c>
      <c r="L188" s="404">
        <v>42760</v>
      </c>
      <c r="M188" s="403" t="s">
        <v>167</v>
      </c>
      <c r="N188" s="403" t="s">
        <v>97</v>
      </c>
      <c r="O188" s="403">
        <v>9</v>
      </c>
      <c r="P188" s="403" t="s">
        <v>5146</v>
      </c>
      <c r="Q188" s="403">
        <v>2</v>
      </c>
    </row>
    <row r="189" spans="1:17" x14ac:dyDescent="0.2">
      <c r="A189" s="403">
        <v>58563</v>
      </c>
      <c r="B189" s="403">
        <v>118493</v>
      </c>
      <c r="C189" s="403">
        <v>10020395</v>
      </c>
      <c r="D189" s="403" t="s">
        <v>359</v>
      </c>
      <c r="E189" s="403" t="s">
        <v>92</v>
      </c>
      <c r="F189" s="403" t="s">
        <v>14</v>
      </c>
      <c r="G189" s="403" t="s">
        <v>178</v>
      </c>
      <c r="H189" s="403" t="s">
        <v>107</v>
      </c>
      <c r="I189" s="403" t="s">
        <v>107</v>
      </c>
      <c r="J189" s="403">
        <v>10020186</v>
      </c>
      <c r="K189" s="404">
        <v>42674</v>
      </c>
      <c r="L189" s="404">
        <v>42677</v>
      </c>
      <c r="M189" s="403" t="s">
        <v>145</v>
      </c>
      <c r="N189" s="403" t="s">
        <v>109</v>
      </c>
      <c r="O189" s="403">
        <v>3</v>
      </c>
      <c r="P189" s="403" t="s">
        <v>5146</v>
      </c>
      <c r="Q189" s="403">
        <v>2</v>
      </c>
    </row>
    <row r="190" spans="1:17" x14ac:dyDescent="0.2">
      <c r="A190" s="403">
        <v>58587</v>
      </c>
      <c r="B190" s="403">
        <v>118533</v>
      </c>
      <c r="C190" s="403">
        <v>10022461</v>
      </c>
      <c r="D190" s="403" t="s">
        <v>143</v>
      </c>
      <c r="E190" s="403" t="s">
        <v>92</v>
      </c>
      <c r="F190" s="403" t="s">
        <v>14</v>
      </c>
      <c r="G190" s="403" t="s">
        <v>144</v>
      </c>
      <c r="H190" s="403" t="s">
        <v>122</v>
      </c>
      <c r="I190" s="403" t="s">
        <v>122</v>
      </c>
      <c r="J190" s="403">
        <v>10022543</v>
      </c>
      <c r="K190" s="404">
        <v>42745</v>
      </c>
      <c r="L190" s="404">
        <v>42748</v>
      </c>
      <c r="M190" s="403" t="s">
        <v>145</v>
      </c>
      <c r="N190" s="403" t="s">
        <v>109</v>
      </c>
      <c r="O190" s="403">
        <v>3</v>
      </c>
      <c r="P190" s="403" t="s">
        <v>5146</v>
      </c>
      <c r="Q190" s="403">
        <v>2</v>
      </c>
    </row>
    <row r="191" spans="1:17" x14ac:dyDescent="0.2">
      <c r="A191" s="403">
        <v>58766</v>
      </c>
      <c r="B191" s="403">
        <v>108082</v>
      </c>
      <c r="C191" s="403">
        <v>10009975</v>
      </c>
      <c r="D191" s="403" t="s">
        <v>379</v>
      </c>
      <c r="E191" s="403" t="s">
        <v>92</v>
      </c>
      <c r="F191" s="403" t="s">
        <v>14</v>
      </c>
      <c r="G191" s="403" t="s">
        <v>380</v>
      </c>
      <c r="H191" s="403" t="s">
        <v>199</v>
      </c>
      <c r="I191" s="403" t="s">
        <v>95</v>
      </c>
      <c r="J191" s="403">
        <v>10020114</v>
      </c>
      <c r="K191" s="404">
        <v>42710</v>
      </c>
      <c r="L191" s="404">
        <v>42713</v>
      </c>
      <c r="M191" s="403" t="s">
        <v>130</v>
      </c>
      <c r="N191" s="403" t="s">
        <v>109</v>
      </c>
      <c r="O191" s="403">
        <v>4</v>
      </c>
      <c r="P191" s="403" t="s">
        <v>5146</v>
      </c>
      <c r="Q191" s="403">
        <v>2</v>
      </c>
    </row>
    <row r="192" spans="1:17" x14ac:dyDescent="0.2">
      <c r="A192" s="403">
        <v>58782</v>
      </c>
      <c r="B192" s="403">
        <v>118728</v>
      </c>
      <c r="C192" s="403">
        <v>10024714</v>
      </c>
      <c r="D192" s="403" t="s">
        <v>527</v>
      </c>
      <c r="E192" s="403" t="s">
        <v>183</v>
      </c>
      <c r="F192" s="403" t="s">
        <v>14</v>
      </c>
      <c r="G192" s="403" t="s">
        <v>413</v>
      </c>
      <c r="H192" s="403" t="s">
        <v>161</v>
      </c>
      <c r="I192" s="403" t="s">
        <v>161</v>
      </c>
      <c r="J192" s="403">
        <v>10020136</v>
      </c>
      <c r="K192" s="404">
        <v>42676</v>
      </c>
      <c r="L192" s="404">
        <v>42678</v>
      </c>
      <c r="M192" s="403" t="s">
        <v>145</v>
      </c>
      <c r="N192" s="403" t="s">
        <v>109</v>
      </c>
      <c r="O192" s="403">
        <v>3</v>
      </c>
      <c r="P192" s="403" t="s">
        <v>5146</v>
      </c>
      <c r="Q192" s="403">
        <v>2</v>
      </c>
    </row>
    <row r="193" spans="1:17" x14ac:dyDescent="0.2">
      <c r="A193" s="403">
        <v>58805</v>
      </c>
      <c r="B193" s="403">
        <v>118703</v>
      </c>
      <c r="C193" s="403">
        <v>10024317</v>
      </c>
      <c r="D193" s="403" t="s">
        <v>1922</v>
      </c>
      <c r="E193" s="403" t="s">
        <v>183</v>
      </c>
      <c r="F193" s="403" t="s">
        <v>14</v>
      </c>
      <c r="G193" s="403" t="s">
        <v>186</v>
      </c>
      <c r="H193" s="403" t="s">
        <v>172</v>
      </c>
      <c r="I193" s="403" t="s">
        <v>172</v>
      </c>
      <c r="J193" s="403">
        <v>10030714</v>
      </c>
      <c r="K193" s="404">
        <v>42899</v>
      </c>
      <c r="L193" s="404">
        <v>42902</v>
      </c>
      <c r="M193" s="403" t="s">
        <v>145</v>
      </c>
      <c r="N193" s="403" t="s">
        <v>109</v>
      </c>
      <c r="O193" s="403">
        <v>4</v>
      </c>
      <c r="P193" s="403" t="s">
        <v>5146</v>
      </c>
      <c r="Q193" s="403">
        <v>2</v>
      </c>
    </row>
    <row r="194" spans="1:17" x14ac:dyDescent="0.2">
      <c r="A194" s="403">
        <v>58820</v>
      </c>
      <c r="B194" s="403">
        <v>118589</v>
      </c>
      <c r="C194" s="403">
        <v>10024124</v>
      </c>
      <c r="D194" s="403" t="s">
        <v>1925</v>
      </c>
      <c r="E194" s="403" t="s">
        <v>92</v>
      </c>
      <c r="F194" s="403" t="s">
        <v>14</v>
      </c>
      <c r="G194" s="403" t="s">
        <v>1926</v>
      </c>
      <c r="H194" s="403" t="s">
        <v>1204</v>
      </c>
      <c r="I194" s="403" t="s">
        <v>166</v>
      </c>
      <c r="J194" s="403">
        <v>10022510</v>
      </c>
      <c r="K194" s="404">
        <v>42892</v>
      </c>
      <c r="L194" s="404">
        <v>42895</v>
      </c>
      <c r="M194" s="403" t="s">
        <v>141</v>
      </c>
      <c r="N194" s="403" t="s">
        <v>109</v>
      </c>
      <c r="O194" s="403">
        <v>2</v>
      </c>
      <c r="P194" s="403" t="s">
        <v>5146</v>
      </c>
      <c r="Q194" s="403">
        <v>3</v>
      </c>
    </row>
    <row r="195" spans="1:17" x14ac:dyDescent="0.2">
      <c r="A195" s="403">
        <v>58913</v>
      </c>
      <c r="B195" s="403">
        <v>116225</v>
      </c>
      <c r="C195" s="403">
        <v>10001777</v>
      </c>
      <c r="D195" s="403" t="s">
        <v>529</v>
      </c>
      <c r="E195" s="403" t="s">
        <v>278</v>
      </c>
      <c r="F195" s="403" t="s">
        <v>15</v>
      </c>
      <c r="G195" s="403" t="s">
        <v>139</v>
      </c>
      <c r="H195" s="403" t="s">
        <v>140</v>
      </c>
      <c r="I195" s="403" t="s">
        <v>140</v>
      </c>
      <c r="J195" s="403">
        <v>10022612</v>
      </c>
      <c r="K195" s="404">
        <v>42675</v>
      </c>
      <c r="L195" s="404">
        <v>42677</v>
      </c>
      <c r="M195" s="403" t="s">
        <v>317</v>
      </c>
      <c r="N195" s="403" t="s">
        <v>109</v>
      </c>
      <c r="O195" s="403">
        <v>2</v>
      </c>
      <c r="P195" s="403" t="s">
        <v>5146</v>
      </c>
      <c r="Q195" s="403">
        <v>3</v>
      </c>
    </row>
    <row r="196" spans="1:17" x14ac:dyDescent="0.2">
      <c r="A196" s="403">
        <v>58933</v>
      </c>
      <c r="B196" s="403">
        <v>118804</v>
      </c>
      <c r="C196" s="403">
        <v>10022320</v>
      </c>
      <c r="D196" s="403" t="s">
        <v>548</v>
      </c>
      <c r="E196" s="403" t="s">
        <v>92</v>
      </c>
      <c r="F196" s="403" t="s">
        <v>14</v>
      </c>
      <c r="G196" s="403" t="s">
        <v>549</v>
      </c>
      <c r="H196" s="403" t="s">
        <v>199</v>
      </c>
      <c r="I196" s="403" t="s">
        <v>95</v>
      </c>
      <c r="J196" s="403">
        <v>10005083</v>
      </c>
      <c r="K196" s="404">
        <v>42654</v>
      </c>
      <c r="L196" s="404">
        <v>42657</v>
      </c>
      <c r="M196" s="403" t="s">
        <v>331</v>
      </c>
      <c r="N196" s="403" t="s">
        <v>109</v>
      </c>
      <c r="O196" s="403">
        <v>3</v>
      </c>
      <c r="P196" s="403" t="s">
        <v>5146</v>
      </c>
      <c r="Q196" s="403">
        <v>3</v>
      </c>
    </row>
    <row r="197" spans="1:17" x14ac:dyDescent="0.2">
      <c r="A197" s="403">
        <v>59017</v>
      </c>
      <c r="B197" s="403">
        <v>118684</v>
      </c>
      <c r="C197" s="403">
        <v>10024293</v>
      </c>
      <c r="D197" s="403" t="s">
        <v>2737</v>
      </c>
      <c r="E197" s="403" t="s">
        <v>170</v>
      </c>
      <c r="F197" s="403" t="s">
        <v>15</v>
      </c>
      <c r="G197" s="403" t="s">
        <v>1377</v>
      </c>
      <c r="H197" s="403" t="s">
        <v>140</v>
      </c>
      <c r="I197" s="403" t="s">
        <v>140</v>
      </c>
      <c r="J197" s="403">
        <v>10030769</v>
      </c>
      <c r="K197" s="404">
        <v>42900</v>
      </c>
      <c r="L197" s="404">
        <v>42901</v>
      </c>
      <c r="M197" s="403" t="s">
        <v>173</v>
      </c>
      <c r="N197" s="403" t="s">
        <v>97</v>
      </c>
      <c r="O197" s="403">
        <v>9</v>
      </c>
      <c r="P197" s="403" t="s">
        <v>5146</v>
      </c>
      <c r="Q197" s="403">
        <v>2</v>
      </c>
    </row>
    <row r="198" spans="1:17" x14ac:dyDescent="0.2">
      <c r="A198" s="403">
        <v>59042</v>
      </c>
      <c r="B198" s="403">
        <v>119205</v>
      </c>
      <c r="C198" s="403">
        <v>10030520</v>
      </c>
      <c r="D198" s="403" t="s">
        <v>1939</v>
      </c>
      <c r="E198" s="403" t="s">
        <v>183</v>
      </c>
      <c r="F198" s="403" t="s">
        <v>14</v>
      </c>
      <c r="G198" s="403" t="s">
        <v>121</v>
      </c>
      <c r="H198" s="403" t="s">
        <v>122</v>
      </c>
      <c r="I198" s="403" t="s">
        <v>122</v>
      </c>
      <c r="J198" s="403">
        <v>10030691</v>
      </c>
      <c r="K198" s="404">
        <v>42955</v>
      </c>
      <c r="L198" s="404">
        <v>42958</v>
      </c>
      <c r="M198" s="403" t="s">
        <v>145</v>
      </c>
      <c r="N198" s="403" t="s">
        <v>109</v>
      </c>
      <c r="O198" s="403">
        <v>3</v>
      </c>
      <c r="P198" s="403" t="s">
        <v>5146</v>
      </c>
      <c r="Q198" s="403">
        <v>2</v>
      </c>
    </row>
    <row r="199" spans="1:17" x14ac:dyDescent="0.2">
      <c r="A199" s="403">
        <v>59066</v>
      </c>
      <c r="B199" s="403">
        <v>114960</v>
      </c>
      <c r="C199" s="403">
        <v>10030120</v>
      </c>
      <c r="D199" s="403" t="s">
        <v>650</v>
      </c>
      <c r="E199" s="403" t="s">
        <v>92</v>
      </c>
      <c r="F199" s="403" t="s">
        <v>14</v>
      </c>
      <c r="G199" s="403" t="s">
        <v>503</v>
      </c>
      <c r="H199" s="403" t="s">
        <v>94</v>
      </c>
      <c r="I199" s="403" t="s">
        <v>95</v>
      </c>
      <c r="J199" s="403">
        <v>10020155</v>
      </c>
      <c r="K199" s="404">
        <v>42626</v>
      </c>
      <c r="L199" s="404">
        <v>42627</v>
      </c>
      <c r="M199" s="403" t="s">
        <v>96</v>
      </c>
      <c r="N199" s="403" t="s">
        <v>97</v>
      </c>
      <c r="O199" s="403">
        <v>9</v>
      </c>
      <c r="P199" s="403" t="s">
        <v>5146</v>
      </c>
      <c r="Q199" s="403">
        <v>2</v>
      </c>
    </row>
    <row r="200" spans="1:17" x14ac:dyDescent="0.2">
      <c r="A200" s="403">
        <v>59083</v>
      </c>
      <c r="B200" s="403">
        <v>119805</v>
      </c>
      <c r="C200" s="403">
        <v>10033482</v>
      </c>
      <c r="D200" s="403" t="s">
        <v>2762</v>
      </c>
      <c r="E200" s="403" t="s">
        <v>92</v>
      </c>
      <c r="F200" s="403" t="s">
        <v>14</v>
      </c>
      <c r="G200" s="403" t="s">
        <v>160</v>
      </c>
      <c r="H200" s="403" t="s">
        <v>161</v>
      </c>
      <c r="I200" s="403" t="s">
        <v>161</v>
      </c>
      <c r="J200" s="403">
        <v>10030782</v>
      </c>
      <c r="K200" s="404">
        <v>42824</v>
      </c>
      <c r="L200" s="404">
        <v>42825</v>
      </c>
      <c r="M200" s="403" t="s">
        <v>96</v>
      </c>
      <c r="N200" s="403" t="s">
        <v>97</v>
      </c>
      <c r="O200" s="403">
        <v>9</v>
      </c>
      <c r="P200" s="403" t="s">
        <v>5146</v>
      </c>
      <c r="Q200" s="403">
        <v>2</v>
      </c>
    </row>
    <row r="201" spans="1:17" x14ac:dyDescent="0.2">
      <c r="A201" s="403">
        <v>59109</v>
      </c>
      <c r="B201" s="403">
        <v>120015</v>
      </c>
      <c r="C201" s="403">
        <v>10034055</v>
      </c>
      <c r="D201" s="403" t="s">
        <v>489</v>
      </c>
      <c r="E201" s="403" t="s">
        <v>92</v>
      </c>
      <c r="F201" s="403" t="s">
        <v>14</v>
      </c>
      <c r="G201" s="403" t="s">
        <v>364</v>
      </c>
      <c r="H201" s="403" t="s">
        <v>190</v>
      </c>
      <c r="I201" s="403" t="s">
        <v>190</v>
      </c>
      <c r="J201" s="403">
        <v>10020116</v>
      </c>
      <c r="K201" s="404">
        <v>42682</v>
      </c>
      <c r="L201" s="404">
        <v>42685</v>
      </c>
      <c r="M201" s="403" t="s">
        <v>130</v>
      </c>
      <c r="N201" s="403" t="s">
        <v>109</v>
      </c>
      <c r="O201" s="403">
        <v>2</v>
      </c>
      <c r="P201" s="403" t="s">
        <v>5146</v>
      </c>
      <c r="Q201" s="403">
        <v>2</v>
      </c>
    </row>
    <row r="202" spans="1:17" x14ac:dyDescent="0.2">
      <c r="A202" s="403">
        <v>59122</v>
      </c>
      <c r="B202" s="403">
        <v>118146</v>
      </c>
      <c r="C202" s="403">
        <v>10019227</v>
      </c>
      <c r="D202" s="403" t="s">
        <v>1953</v>
      </c>
      <c r="E202" s="403" t="s">
        <v>92</v>
      </c>
      <c r="F202" s="403" t="s">
        <v>14</v>
      </c>
      <c r="G202" s="403" t="s">
        <v>1294</v>
      </c>
      <c r="H202" s="403" t="s">
        <v>122</v>
      </c>
      <c r="I202" s="403" t="s">
        <v>122</v>
      </c>
      <c r="J202" s="403">
        <v>10022536</v>
      </c>
      <c r="K202" s="404">
        <v>42857</v>
      </c>
      <c r="L202" s="404">
        <v>42860</v>
      </c>
      <c r="M202" s="403" t="s">
        <v>410</v>
      </c>
      <c r="N202" s="403" t="s">
        <v>109</v>
      </c>
      <c r="O202" s="403">
        <v>4</v>
      </c>
      <c r="P202" s="403" t="s">
        <v>5146</v>
      </c>
      <c r="Q202" s="403">
        <v>3</v>
      </c>
    </row>
    <row r="203" spans="1:17" x14ac:dyDescent="0.2">
      <c r="A203" s="403">
        <v>59124</v>
      </c>
      <c r="B203" s="403">
        <v>121216</v>
      </c>
      <c r="C203" s="403">
        <v>10027693</v>
      </c>
      <c r="D203" s="403" t="s">
        <v>1956</v>
      </c>
      <c r="E203" s="403" t="s">
        <v>92</v>
      </c>
      <c r="F203" s="403" t="s">
        <v>14</v>
      </c>
      <c r="G203" s="403" t="s">
        <v>785</v>
      </c>
      <c r="H203" s="403" t="s">
        <v>107</v>
      </c>
      <c r="I203" s="403" t="s">
        <v>107</v>
      </c>
      <c r="J203" s="403">
        <v>10030717</v>
      </c>
      <c r="K203" s="404">
        <v>42920</v>
      </c>
      <c r="L203" s="404">
        <v>42923</v>
      </c>
      <c r="M203" s="403" t="s">
        <v>130</v>
      </c>
      <c r="N203" s="403" t="s">
        <v>109</v>
      </c>
      <c r="O203" s="403">
        <v>3</v>
      </c>
      <c r="P203" s="403" t="s">
        <v>5146</v>
      </c>
      <c r="Q203" s="403">
        <v>2</v>
      </c>
    </row>
    <row r="204" spans="1:17" x14ac:dyDescent="0.2">
      <c r="A204" s="403">
        <v>59142</v>
      </c>
      <c r="B204" s="403">
        <v>123106</v>
      </c>
      <c r="C204" s="403">
        <v>10038911</v>
      </c>
      <c r="D204" s="403" t="s">
        <v>175</v>
      </c>
      <c r="E204" s="403" t="s">
        <v>92</v>
      </c>
      <c r="F204" s="403" t="s">
        <v>14</v>
      </c>
      <c r="G204" s="403" t="s">
        <v>139</v>
      </c>
      <c r="H204" s="403" t="s">
        <v>140</v>
      </c>
      <c r="I204" s="403" t="s">
        <v>140</v>
      </c>
      <c r="J204" s="403">
        <v>10022628</v>
      </c>
      <c r="K204" s="404">
        <v>42773</v>
      </c>
      <c r="L204" s="404">
        <v>42776</v>
      </c>
      <c r="M204" s="403" t="s">
        <v>141</v>
      </c>
      <c r="N204" s="403" t="s">
        <v>109</v>
      </c>
      <c r="O204" s="403">
        <v>4</v>
      </c>
      <c r="P204" s="403" t="s">
        <v>5146</v>
      </c>
      <c r="Q204" s="403">
        <v>3</v>
      </c>
    </row>
    <row r="205" spans="1:17" x14ac:dyDescent="0.2">
      <c r="A205" s="403">
        <v>59154</v>
      </c>
      <c r="B205" s="403">
        <v>124281</v>
      </c>
      <c r="C205" s="403">
        <v>10032740</v>
      </c>
      <c r="D205" s="403" t="s">
        <v>1252</v>
      </c>
      <c r="E205" s="403" t="s">
        <v>92</v>
      </c>
      <c r="F205" s="403" t="s">
        <v>14</v>
      </c>
      <c r="G205" s="403" t="s">
        <v>294</v>
      </c>
      <c r="H205" s="403" t="s">
        <v>199</v>
      </c>
      <c r="I205" s="403" t="s">
        <v>95</v>
      </c>
      <c r="J205" s="403">
        <v>10030667</v>
      </c>
      <c r="K205" s="404">
        <v>42905</v>
      </c>
      <c r="L205" s="404">
        <v>42908</v>
      </c>
      <c r="M205" s="403" t="s">
        <v>141</v>
      </c>
      <c r="N205" s="403" t="s">
        <v>109</v>
      </c>
      <c r="O205" s="403">
        <v>2</v>
      </c>
      <c r="P205" s="403" t="s">
        <v>5146</v>
      </c>
      <c r="Q205" s="403">
        <v>3</v>
      </c>
    </row>
    <row r="206" spans="1:17" x14ac:dyDescent="0.2">
      <c r="A206" s="403">
        <v>59155</v>
      </c>
      <c r="B206" s="403">
        <v>122978</v>
      </c>
      <c r="C206" s="403">
        <v>10034315</v>
      </c>
      <c r="D206" s="403" t="s">
        <v>363</v>
      </c>
      <c r="E206" s="403" t="s">
        <v>92</v>
      </c>
      <c r="F206" s="403" t="s">
        <v>14</v>
      </c>
      <c r="G206" s="403" t="s">
        <v>364</v>
      </c>
      <c r="H206" s="403" t="s">
        <v>190</v>
      </c>
      <c r="I206" s="403" t="s">
        <v>190</v>
      </c>
      <c r="J206" s="403">
        <v>10005096</v>
      </c>
      <c r="K206" s="404">
        <v>42717</v>
      </c>
      <c r="L206" s="404">
        <v>42720</v>
      </c>
      <c r="M206" s="403" t="s">
        <v>141</v>
      </c>
      <c r="N206" s="403" t="s">
        <v>109</v>
      </c>
      <c r="O206" s="403">
        <v>2</v>
      </c>
      <c r="P206" s="403" t="s">
        <v>5146</v>
      </c>
      <c r="Q206" s="403">
        <v>3</v>
      </c>
    </row>
    <row r="207" spans="1:17" x14ac:dyDescent="0.2">
      <c r="A207" s="403">
        <v>59157</v>
      </c>
      <c r="B207" s="403">
        <v>124219</v>
      </c>
      <c r="C207" s="403">
        <v>10024404</v>
      </c>
      <c r="D207" s="403" t="s">
        <v>570</v>
      </c>
      <c r="E207" s="403" t="s">
        <v>92</v>
      </c>
      <c r="F207" s="403" t="s">
        <v>14</v>
      </c>
      <c r="G207" s="403" t="s">
        <v>144</v>
      </c>
      <c r="H207" s="403" t="s">
        <v>122</v>
      </c>
      <c r="I207" s="403" t="s">
        <v>122</v>
      </c>
      <c r="J207" s="403">
        <v>10021941</v>
      </c>
      <c r="K207" s="404">
        <v>42668</v>
      </c>
      <c r="L207" s="404">
        <v>42670</v>
      </c>
      <c r="M207" s="403" t="s">
        <v>331</v>
      </c>
      <c r="N207" s="403" t="s">
        <v>109</v>
      </c>
      <c r="O207" s="403">
        <v>2</v>
      </c>
      <c r="P207" s="403" t="s">
        <v>5146</v>
      </c>
      <c r="Q207" s="403">
        <v>3</v>
      </c>
    </row>
    <row r="208" spans="1:17" x14ac:dyDescent="0.2">
      <c r="A208" s="403">
        <v>59161</v>
      </c>
      <c r="B208" s="403">
        <v>124286</v>
      </c>
      <c r="C208" s="403">
        <v>10036578</v>
      </c>
      <c r="D208" s="403" t="s">
        <v>330</v>
      </c>
      <c r="E208" s="403" t="s">
        <v>92</v>
      </c>
      <c r="F208" s="403" t="s">
        <v>14</v>
      </c>
      <c r="G208" s="403" t="s">
        <v>285</v>
      </c>
      <c r="H208" s="403" t="s">
        <v>140</v>
      </c>
      <c r="I208" s="403" t="s">
        <v>140</v>
      </c>
      <c r="J208" s="403">
        <v>10022619</v>
      </c>
      <c r="K208" s="404">
        <v>42745</v>
      </c>
      <c r="L208" s="404">
        <v>42748</v>
      </c>
      <c r="M208" s="403" t="s">
        <v>331</v>
      </c>
      <c r="N208" s="403" t="s">
        <v>109</v>
      </c>
      <c r="O208" s="403">
        <v>2</v>
      </c>
      <c r="P208" s="403" t="s">
        <v>5146</v>
      </c>
      <c r="Q208" s="403">
        <v>3</v>
      </c>
    </row>
    <row r="209" spans="1:17" x14ac:dyDescent="0.2">
      <c r="A209" s="403">
        <v>59162</v>
      </c>
      <c r="B209" s="403">
        <v>121344</v>
      </c>
      <c r="C209" s="403">
        <v>10030670</v>
      </c>
      <c r="D209" s="403" t="s">
        <v>1980</v>
      </c>
      <c r="E209" s="403" t="s">
        <v>92</v>
      </c>
      <c r="F209" s="403" t="s">
        <v>14</v>
      </c>
      <c r="G209" s="403" t="s">
        <v>337</v>
      </c>
      <c r="H209" s="403" t="s">
        <v>172</v>
      </c>
      <c r="I209" s="403" t="s">
        <v>172</v>
      </c>
      <c r="J209" s="403">
        <v>10030713</v>
      </c>
      <c r="K209" s="404">
        <v>42942</v>
      </c>
      <c r="L209" s="404">
        <v>42949</v>
      </c>
      <c r="M209" s="403" t="s">
        <v>145</v>
      </c>
      <c r="N209" s="403" t="s">
        <v>124</v>
      </c>
      <c r="O209" s="403">
        <v>3</v>
      </c>
      <c r="P209" s="403" t="s">
        <v>5146</v>
      </c>
      <c r="Q209" s="403">
        <v>2</v>
      </c>
    </row>
    <row r="210" spans="1:17" x14ac:dyDescent="0.2">
      <c r="A210" s="403">
        <v>59163</v>
      </c>
      <c r="B210" s="403">
        <v>122554</v>
      </c>
      <c r="C210" s="403">
        <v>10035270</v>
      </c>
      <c r="D210" s="403" t="s">
        <v>1983</v>
      </c>
      <c r="E210" s="403" t="s">
        <v>92</v>
      </c>
      <c r="F210" s="403" t="s">
        <v>14</v>
      </c>
      <c r="G210" s="403" t="s">
        <v>1267</v>
      </c>
      <c r="H210" s="403" t="s">
        <v>122</v>
      </c>
      <c r="I210" s="403" t="s">
        <v>122</v>
      </c>
      <c r="J210" s="403">
        <v>10022557</v>
      </c>
      <c r="K210" s="404">
        <v>42864</v>
      </c>
      <c r="L210" s="404">
        <v>42867</v>
      </c>
      <c r="M210" s="403" t="s">
        <v>331</v>
      </c>
      <c r="N210" s="403" t="s">
        <v>109</v>
      </c>
      <c r="O210" s="403">
        <v>2</v>
      </c>
      <c r="P210" s="403" t="s">
        <v>5146</v>
      </c>
      <c r="Q210" s="403">
        <v>3</v>
      </c>
    </row>
    <row r="211" spans="1:17" x14ac:dyDescent="0.2">
      <c r="A211" s="403">
        <v>59166</v>
      </c>
      <c r="B211" s="403">
        <v>118760</v>
      </c>
      <c r="C211" s="403">
        <v>10021021</v>
      </c>
      <c r="D211" s="403" t="s">
        <v>1989</v>
      </c>
      <c r="E211" s="403" t="s">
        <v>278</v>
      </c>
      <c r="F211" s="403" t="s">
        <v>15</v>
      </c>
      <c r="G211" s="403" t="s">
        <v>517</v>
      </c>
      <c r="H211" s="403" t="s">
        <v>122</v>
      </c>
      <c r="I211" s="403" t="s">
        <v>122</v>
      </c>
      <c r="J211" s="403">
        <v>10022559</v>
      </c>
      <c r="K211" s="404">
        <v>42864</v>
      </c>
      <c r="L211" s="404">
        <v>42866</v>
      </c>
      <c r="M211" s="403" t="s">
        <v>317</v>
      </c>
      <c r="N211" s="403" t="s">
        <v>109</v>
      </c>
      <c r="O211" s="403">
        <v>2</v>
      </c>
      <c r="P211" s="403" t="s">
        <v>5146</v>
      </c>
      <c r="Q211" s="403">
        <v>3</v>
      </c>
    </row>
    <row r="212" spans="1:17" x14ac:dyDescent="0.2">
      <c r="A212" s="403">
        <v>59168</v>
      </c>
      <c r="B212" s="403">
        <v>121525</v>
      </c>
      <c r="C212" s="403">
        <v>10020307</v>
      </c>
      <c r="D212" s="403" t="s">
        <v>1994</v>
      </c>
      <c r="E212" s="403" t="s">
        <v>92</v>
      </c>
      <c r="F212" s="403" t="s">
        <v>14</v>
      </c>
      <c r="G212" s="403" t="s">
        <v>736</v>
      </c>
      <c r="H212" s="403" t="s">
        <v>122</v>
      </c>
      <c r="I212" s="403" t="s">
        <v>122</v>
      </c>
      <c r="J212" s="403">
        <v>10030694</v>
      </c>
      <c r="K212" s="404">
        <v>42928</v>
      </c>
      <c r="L212" s="404">
        <v>42929</v>
      </c>
      <c r="M212" s="403" t="s">
        <v>96</v>
      </c>
      <c r="N212" s="403" t="s">
        <v>97</v>
      </c>
      <c r="O212" s="403">
        <v>9</v>
      </c>
      <c r="P212" s="403" t="s">
        <v>5146</v>
      </c>
      <c r="Q212" s="403">
        <v>2</v>
      </c>
    </row>
    <row r="213" spans="1:17" x14ac:dyDescent="0.2">
      <c r="A213" s="403">
        <v>59173</v>
      </c>
      <c r="B213" s="403">
        <v>122920</v>
      </c>
      <c r="C213" s="403">
        <v>10036431</v>
      </c>
      <c r="D213" s="403" t="s">
        <v>1997</v>
      </c>
      <c r="E213" s="403" t="s">
        <v>92</v>
      </c>
      <c r="F213" s="403" t="s">
        <v>14</v>
      </c>
      <c r="G213" s="403" t="s">
        <v>498</v>
      </c>
      <c r="H213" s="403" t="s">
        <v>172</v>
      </c>
      <c r="I213" s="403" t="s">
        <v>172</v>
      </c>
      <c r="J213" s="403">
        <v>10030697</v>
      </c>
      <c r="K213" s="404">
        <v>42913</v>
      </c>
      <c r="L213" s="404">
        <v>42916</v>
      </c>
      <c r="M213" s="403" t="s">
        <v>145</v>
      </c>
      <c r="N213" s="403" t="s">
        <v>109</v>
      </c>
      <c r="O213" s="403">
        <v>2</v>
      </c>
      <c r="P213" s="403" t="s">
        <v>5146</v>
      </c>
      <c r="Q213" s="403">
        <v>2</v>
      </c>
    </row>
    <row r="214" spans="1:17" x14ac:dyDescent="0.2">
      <c r="A214" s="403">
        <v>59174</v>
      </c>
      <c r="B214" s="403">
        <v>105041</v>
      </c>
      <c r="C214" s="403">
        <v>10006901</v>
      </c>
      <c r="D214" s="403" t="s">
        <v>5153</v>
      </c>
      <c r="E214" s="403" t="s">
        <v>92</v>
      </c>
      <c r="F214" s="403" t="s">
        <v>14</v>
      </c>
      <c r="G214" s="403" t="s">
        <v>186</v>
      </c>
      <c r="H214" s="403" t="s">
        <v>172</v>
      </c>
      <c r="I214" s="403" t="s">
        <v>172</v>
      </c>
      <c r="J214" s="403">
        <v>10020187</v>
      </c>
      <c r="K214" s="404">
        <v>42682</v>
      </c>
      <c r="L214" s="404">
        <v>42685</v>
      </c>
      <c r="M214" s="403" t="s">
        <v>130</v>
      </c>
      <c r="N214" s="403" t="s">
        <v>109</v>
      </c>
      <c r="O214" s="403">
        <v>3</v>
      </c>
      <c r="P214" s="403" t="s">
        <v>5146</v>
      </c>
      <c r="Q214" s="403" t="s">
        <v>210</v>
      </c>
    </row>
    <row r="215" spans="1:17" x14ac:dyDescent="0.2">
      <c r="A215" s="403">
        <v>59176</v>
      </c>
      <c r="B215" s="403">
        <v>121544</v>
      </c>
      <c r="C215" s="403">
        <v>10021793</v>
      </c>
      <c r="D215" s="403" t="s">
        <v>613</v>
      </c>
      <c r="E215" s="403" t="s">
        <v>92</v>
      </c>
      <c r="F215" s="403" t="s">
        <v>14</v>
      </c>
      <c r="G215" s="403" t="s">
        <v>186</v>
      </c>
      <c r="H215" s="403" t="s">
        <v>172</v>
      </c>
      <c r="I215" s="403" t="s">
        <v>172</v>
      </c>
      <c r="J215" s="403">
        <v>10021015</v>
      </c>
      <c r="K215" s="404">
        <v>42647</v>
      </c>
      <c r="L215" s="404">
        <v>42650</v>
      </c>
      <c r="M215" s="403" t="s">
        <v>331</v>
      </c>
      <c r="N215" s="403" t="s">
        <v>109</v>
      </c>
      <c r="O215" s="403">
        <v>2</v>
      </c>
      <c r="P215" s="403" t="s">
        <v>5146</v>
      </c>
      <c r="Q215" s="403">
        <v>3</v>
      </c>
    </row>
    <row r="216" spans="1:17" x14ac:dyDescent="0.2">
      <c r="A216" s="403">
        <v>59184</v>
      </c>
      <c r="B216" s="403">
        <v>121319</v>
      </c>
      <c r="C216" s="403">
        <v>10031146</v>
      </c>
      <c r="D216" s="403" t="s">
        <v>2016</v>
      </c>
      <c r="E216" s="403" t="s">
        <v>92</v>
      </c>
      <c r="F216" s="403" t="s">
        <v>14</v>
      </c>
      <c r="G216" s="403" t="s">
        <v>160</v>
      </c>
      <c r="H216" s="403" t="s">
        <v>161</v>
      </c>
      <c r="I216" s="403" t="s">
        <v>161</v>
      </c>
      <c r="J216" s="403">
        <v>10022572</v>
      </c>
      <c r="K216" s="404">
        <v>42815</v>
      </c>
      <c r="L216" s="404">
        <v>42818</v>
      </c>
      <c r="M216" s="403" t="s">
        <v>331</v>
      </c>
      <c r="N216" s="403" t="s">
        <v>109</v>
      </c>
      <c r="O216" s="403">
        <v>2</v>
      </c>
      <c r="P216" s="403" t="s">
        <v>5146</v>
      </c>
      <c r="Q216" s="403">
        <v>3</v>
      </c>
    </row>
    <row r="217" spans="1:17" x14ac:dyDescent="0.2">
      <c r="A217" s="403">
        <v>59189</v>
      </c>
      <c r="B217" s="403">
        <v>118484</v>
      </c>
      <c r="C217" s="403">
        <v>10019581</v>
      </c>
      <c r="D217" s="403" t="s">
        <v>2028</v>
      </c>
      <c r="E217" s="403" t="s">
        <v>92</v>
      </c>
      <c r="F217" s="403" t="s">
        <v>14</v>
      </c>
      <c r="G217" s="403" t="s">
        <v>785</v>
      </c>
      <c r="H217" s="403" t="s">
        <v>107</v>
      </c>
      <c r="I217" s="403" t="s">
        <v>107</v>
      </c>
      <c r="J217" s="403">
        <v>10030721</v>
      </c>
      <c r="K217" s="404">
        <v>42850</v>
      </c>
      <c r="L217" s="404">
        <v>42852</v>
      </c>
      <c r="M217" s="403" t="s">
        <v>331</v>
      </c>
      <c r="N217" s="403" t="s">
        <v>109</v>
      </c>
      <c r="O217" s="403">
        <v>2</v>
      </c>
      <c r="P217" s="403" t="s">
        <v>5146</v>
      </c>
      <c r="Q217" s="403">
        <v>3</v>
      </c>
    </row>
    <row r="218" spans="1:17" x14ac:dyDescent="0.2">
      <c r="A218" s="403">
        <v>59191</v>
      </c>
      <c r="B218" s="403">
        <v>121596</v>
      </c>
      <c r="C218" s="403">
        <v>10029823</v>
      </c>
      <c r="D218" s="403" t="s">
        <v>2033</v>
      </c>
      <c r="E218" s="403" t="s">
        <v>92</v>
      </c>
      <c r="F218" s="403" t="s">
        <v>14</v>
      </c>
      <c r="G218" s="403" t="s">
        <v>261</v>
      </c>
      <c r="H218" s="403" t="s">
        <v>190</v>
      </c>
      <c r="I218" s="403" t="s">
        <v>190</v>
      </c>
      <c r="J218" s="403">
        <v>10022517</v>
      </c>
      <c r="K218" s="404">
        <v>42788</v>
      </c>
      <c r="L218" s="404">
        <v>42790</v>
      </c>
      <c r="M218" s="403" t="s">
        <v>331</v>
      </c>
      <c r="N218" s="403" t="s">
        <v>109</v>
      </c>
      <c r="O218" s="403">
        <v>3</v>
      </c>
      <c r="P218" s="403" t="s">
        <v>5146</v>
      </c>
      <c r="Q218" s="403">
        <v>3</v>
      </c>
    </row>
    <row r="219" spans="1:17" x14ac:dyDescent="0.2">
      <c r="A219" s="403">
        <v>59196</v>
      </c>
      <c r="B219" s="403">
        <v>129468</v>
      </c>
      <c r="C219" s="403">
        <v>10044028</v>
      </c>
      <c r="D219" s="403" t="s">
        <v>2046</v>
      </c>
      <c r="E219" s="403" t="s">
        <v>92</v>
      </c>
      <c r="F219" s="403" t="s">
        <v>14</v>
      </c>
      <c r="G219" s="403" t="s">
        <v>1383</v>
      </c>
      <c r="H219" s="403" t="s">
        <v>140</v>
      </c>
      <c r="I219" s="403" t="s">
        <v>140</v>
      </c>
      <c r="J219" s="403">
        <v>10022627</v>
      </c>
      <c r="K219" s="404">
        <v>42822</v>
      </c>
      <c r="L219" s="404">
        <v>42825</v>
      </c>
      <c r="M219" s="403" t="s">
        <v>141</v>
      </c>
      <c r="N219" s="403" t="s">
        <v>109</v>
      </c>
      <c r="O219" s="403">
        <v>4</v>
      </c>
      <c r="P219" s="403" t="s">
        <v>5146</v>
      </c>
      <c r="Q219" s="403">
        <v>3</v>
      </c>
    </row>
    <row r="220" spans="1:17" x14ac:dyDescent="0.2">
      <c r="A220" s="403">
        <v>59200</v>
      </c>
      <c r="B220" s="403">
        <v>124263</v>
      </c>
      <c r="C220" s="403">
        <v>10039859</v>
      </c>
      <c r="D220" s="403" t="s">
        <v>1260</v>
      </c>
      <c r="E220" s="403" t="s">
        <v>92</v>
      </c>
      <c r="F220" s="403" t="s">
        <v>14</v>
      </c>
      <c r="G220" s="403" t="s">
        <v>160</v>
      </c>
      <c r="H220" s="403" t="s">
        <v>161</v>
      </c>
      <c r="I220" s="403" t="s">
        <v>161</v>
      </c>
      <c r="J220" s="403">
        <v>10030702</v>
      </c>
      <c r="K220" s="404">
        <v>42892</v>
      </c>
      <c r="L220" s="404">
        <v>42895</v>
      </c>
      <c r="M220" s="403" t="s">
        <v>331</v>
      </c>
      <c r="N220" s="403" t="s">
        <v>109</v>
      </c>
      <c r="O220" s="403">
        <v>2</v>
      </c>
      <c r="P220" s="403" t="s">
        <v>5146</v>
      </c>
      <c r="Q220" s="403">
        <v>3</v>
      </c>
    </row>
    <row r="221" spans="1:17" x14ac:dyDescent="0.2">
      <c r="A221" s="403">
        <v>59216</v>
      </c>
      <c r="B221" s="403">
        <v>131271</v>
      </c>
      <c r="C221" s="403">
        <v>10010905</v>
      </c>
      <c r="D221" s="403" t="s">
        <v>2049</v>
      </c>
      <c r="E221" s="403" t="s">
        <v>92</v>
      </c>
      <c r="F221" s="403" t="s">
        <v>14</v>
      </c>
      <c r="G221" s="403" t="s">
        <v>198</v>
      </c>
      <c r="H221" s="403" t="s">
        <v>199</v>
      </c>
      <c r="I221" s="403" t="s">
        <v>95</v>
      </c>
      <c r="J221" s="403">
        <v>10022489</v>
      </c>
      <c r="K221" s="404">
        <v>42864</v>
      </c>
      <c r="L221" s="404">
        <v>42867</v>
      </c>
      <c r="M221" s="403" t="s">
        <v>141</v>
      </c>
      <c r="N221" s="403" t="s">
        <v>109</v>
      </c>
      <c r="O221" s="403">
        <v>2</v>
      </c>
      <c r="P221" s="403" t="s">
        <v>5146</v>
      </c>
      <c r="Q221" s="403">
        <v>3</v>
      </c>
    </row>
    <row r="222" spans="1:17" x14ac:dyDescent="0.2">
      <c r="A222" s="403">
        <v>59217</v>
      </c>
      <c r="B222" s="403">
        <v>130819</v>
      </c>
      <c r="C222" s="403">
        <v>10025390</v>
      </c>
      <c r="D222" s="403" t="s">
        <v>2791</v>
      </c>
      <c r="E222" s="403" t="s">
        <v>92</v>
      </c>
      <c r="F222" s="403" t="s">
        <v>14</v>
      </c>
      <c r="G222" s="403" t="s">
        <v>362</v>
      </c>
      <c r="H222" s="403" t="s">
        <v>166</v>
      </c>
      <c r="I222" s="403" t="s">
        <v>166</v>
      </c>
      <c r="J222" s="403">
        <v>10030826</v>
      </c>
      <c r="K222" s="404">
        <v>42836</v>
      </c>
      <c r="L222" s="404">
        <v>42837</v>
      </c>
      <c r="M222" s="403" t="s">
        <v>96</v>
      </c>
      <c r="N222" s="403" t="s">
        <v>97</v>
      </c>
      <c r="O222" s="403">
        <v>9</v>
      </c>
      <c r="P222" s="403" t="s">
        <v>5146</v>
      </c>
      <c r="Q222" s="403">
        <v>2</v>
      </c>
    </row>
    <row r="223" spans="1:17" x14ac:dyDescent="0.2">
      <c r="A223" s="403">
        <v>59218</v>
      </c>
      <c r="B223" s="403">
        <v>129910</v>
      </c>
      <c r="C223" s="403">
        <v>10042126</v>
      </c>
      <c r="D223" s="403" t="s">
        <v>1269</v>
      </c>
      <c r="E223" s="403" t="s">
        <v>183</v>
      </c>
      <c r="F223" s="403" t="s">
        <v>14</v>
      </c>
      <c r="G223" s="403" t="s">
        <v>160</v>
      </c>
      <c r="H223" s="403" t="s">
        <v>161</v>
      </c>
      <c r="I223" s="403" t="s">
        <v>161</v>
      </c>
      <c r="J223" s="403">
        <v>10030710</v>
      </c>
      <c r="K223" s="404">
        <v>42941</v>
      </c>
      <c r="L223" s="404">
        <v>42943</v>
      </c>
      <c r="M223" s="403" t="s">
        <v>331</v>
      </c>
      <c r="N223" s="403" t="s">
        <v>109</v>
      </c>
      <c r="O223" s="403">
        <v>2</v>
      </c>
      <c r="P223" s="403" t="s">
        <v>5146</v>
      </c>
      <c r="Q223" s="403">
        <v>3</v>
      </c>
    </row>
    <row r="224" spans="1:17" x14ac:dyDescent="0.2">
      <c r="A224" s="403">
        <v>59221</v>
      </c>
      <c r="B224" s="403">
        <v>125029</v>
      </c>
      <c r="C224" s="403">
        <v>10035656</v>
      </c>
      <c r="D224" s="403" t="s">
        <v>1273</v>
      </c>
      <c r="E224" s="403" t="s">
        <v>92</v>
      </c>
      <c r="F224" s="403" t="s">
        <v>14</v>
      </c>
      <c r="G224" s="403" t="s">
        <v>471</v>
      </c>
      <c r="H224" s="403" t="s">
        <v>166</v>
      </c>
      <c r="I224" s="403" t="s">
        <v>166</v>
      </c>
      <c r="J224" s="403">
        <v>10030751</v>
      </c>
      <c r="K224" s="404">
        <v>42906</v>
      </c>
      <c r="L224" s="404">
        <v>42908</v>
      </c>
      <c r="M224" s="403" t="s">
        <v>331</v>
      </c>
      <c r="N224" s="403" t="s">
        <v>109</v>
      </c>
      <c r="O224" s="403">
        <v>3</v>
      </c>
      <c r="P224" s="403" t="s">
        <v>5146</v>
      </c>
      <c r="Q224" s="403">
        <v>3</v>
      </c>
    </row>
    <row r="225" spans="1:17" x14ac:dyDescent="0.2">
      <c r="A225" s="403">
        <v>59231</v>
      </c>
      <c r="B225" s="403">
        <v>131503</v>
      </c>
      <c r="C225" s="403">
        <v>10045359</v>
      </c>
      <c r="D225" s="403" t="s">
        <v>623</v>
      </c>
      <c r="E225" s="403" t="s">
        <v>183</v>
      </c>
      <c r="F225" s="403" t="s">
        <v>14</v>
      </c>
      <c r="G225" s="403" t="s">
        <v>234</v>
      </c>
      <c r="H225" s="403" t="s">
        <v>190</v>
      </c>
      <c r="I225" s="403" t="s">
        <v>190</v>
      </c>
      <c r="J225" s="403">
        <v>10005113</v>
      </c>
      <c r="K225" s="404">
        <v>42633</v>
      </c>
      <c r="L225" s="404">
        <v>42636</v>
      </c>
      <c r="M225" s="403" t="s">
        <v>130</v>
      </c>
      <c r="N225" s="403" t="s">
        <v>109</v>
      </c>
      <c r="O225" s="403">
        <v>3</v>
      </c>
      <c r="P225" s="403" t="s">
        <v>5146</v>
      </c>
      <c r="Q225" s="403" t="s">
        <v>210</v>
      </c>
    </row>
    <row r="226" spans="1:17" x14ac:dyDescent="0.2">
      <c r="A226" s="403">
        <v>59232</v>
      </c>
      <c r="B226" s="403">
        <v>131966</v>
      </c>
      <c r="C226" s="403">
        <v>10046552</v>
      </c>
      <c r="D226" s="403" t="s">
        <v>1279</v>
      </c>
      <c r="E226" s="403" t="s">
        <v>183</v>
      </c>
      <c r="F226" s="403" t="s">
        <v>14</v>
      </c>
      <c r="G226" s="403" t="s">
        <v>409</v>
      </c>
      <c r="H226" s="403" t="s">
        <v>172</v>
      </c>
      <c r="I226" s="403" t="s">
        <v>172</v>
      </c>
      <c r="J226" s="403">
        <v>10035628</v>
      </c>
      <c r="K226" s="404">
        <v>42955</v>
      </c>
      <c r="L226" s="404">
        <v>42958</v>
      </c>
      <c r="M226" s="403" t="s">
        <v>145</v>
      </c>
      <c r="N226" s="403" t="s">
        <v>109</v>
      </c>
      <c r="O226" s="403">
        <v>3</v>
      </c>
      <c r="P226" s="403" t="s">
        <v>5146</v>
      </c>
      <c r="Q226" s="403">
        <v>3</v>
      </c>
    </row>
    <row r="227" spans="1:17" x14ac:dyDescent="0.2">
      <c r="A227" s="403">
        <v>59234</v>
      </c>
      <c r="B227" s="403">
        <v>131504</v>
      </c>
      <c r="C227" s="403">
        <v>10044729</v>
      </c>
      <c r="D227" s="403" t="s">
        <v>596</v>
      </c>
      <c r="E227" s="403" t="s">
        <v>183</v>
      </c>
      <c r="F227" s="403" t="s">
        <v>14</v>
      </c>
      <c r="G227" s="403" t="s">
        <v>597</v>
      </c>
      <c r="H227" s="403" t="s">
        <v>166</v>
      </c>
      <c r="I227" s="403" t="s">
        <v>166</v>
      </c>
      <c r="J227" s="403">
        <v>10005116</v>
      </c>
      <c r="K227" s="404">
        <v>42654</v>
      </c>
      <c r="L227" s="404">
        <v>42657</v>
      </c>
      <c r="M227" s="403" t="s">
        <v>130</v>
      </c>
      <c r="N227" s="403" t="s">
        <v>109</v>
      </c>
      <c r="O227" s="403">
        <v>2</v>
      </c>
      <c r="P227" s="403" t="s">
        <v>5146</v>
      </c>
      <c r="Q227" s="403" t="s">
        <v>210</v>
      </c>
    </row>
    <row r="228" spans="1:17" x14ac:dyDescent="0.2">
      <c r="A228" s="403">
        <v>59235</v>
      </c>
      <c r="B228" s="403">
        <v>131904</v>
      </c>
      <c r="C228" s="403">
        <v>10043575</v>
      </c>
      <c r="D228" s="403" t="s">
        <v>4477</v>
      </c>
      <c r="E228" s="403" t="s">
        <v>183</v>
      </c>
      <c r="F228" s="403" t="s">
        <v>14</v>
      </c>
      <c r="G228" s="403" t="s">
        <v>785</v>
      </c>
      <c r="H228" s="403" t="s">
        <v>107</v>
      </c>
      <c r="I228" s="403" t="s">
        <v>107</v>
      </c>
      <c r="J228" s="403">
        <v>10005117</v>
      </c>
      <c r="K228" s="404">
        <v>42892</v>
      </c>
      <c r="L228" s="404">
        <v>42895</v>
      </c>
      <c r="M228" s="403" t="s">
        <v>145</v>
      </c>
      <c r="N228" s="403" t="s">
        <v>109</v>
      </c>
      <c r="O228" s="403">
        <v>3</v>
      </c>
      <c r="P228" s="403" t="s">
        <v>5146</v>
      </c>
      <c r="Q228" s="403" t="s">
        <v>210</v>
      </c>
    </row>
    <row r="229" spans="1:17" x14ac:dyDescent="0.2">
      <c r="A229" s="403">
        <v>59236</v>
      </c>
      <c r="B229" s="403">
        <v>121552</v>
      </c>
      <c r="C229" s="403">
        <v>10027893</v>
      </c>
      <c r="D229" s="403" t="s">
        <v>4478</v>
      </c>
      <c r="E229" s="403" t="s">
        <v>92</v>
      </c>
      <c r="F229" s="403" t="s">
        <v>14</v>
      </c>
      <c r="G229" s="403" t="s">
        <v>209</v>
      </c>
      <c r="H229" s="403" t="s">
        <v>166</v>
      </c>
      <c r="I229" s="403" t="s">
        <v>166</v>
      </c>
      <c r="J229" s="403">
        <v>10005118</v>
      </c>
      <c r="K229" s="404">
        <v>42892</v>
      </c>
      <c r="L229" s="404">
        <v>42895</v>
      </c>
      <c r="M229" s="403" t="s">
        <v>130</v>
      </c>
      <c r="N229" s="403" t="s">
        <v>109</v>
      </c>
      <c r="O229" s="403">
        <v>2</v>
      </c>
      <c r="P229" s="403" t="s">
        <v>5146</v>
      </c>
      <c r="Q229" s="403" t="s">
        <v>210</v>
      </c>
    </row>
    <row r="230" spans="1:17" x14ac:dyDescent="0.2">
      <c r="A230" s="403">
        <v>59237</v>
      </c>
      <c r="B230" s="403">
        <v>132234</v>
      </c>
      <c r="C230" s="403">
        <v>10003280</v>
      </c>
      <c r="D230" s="403" t="s">
        <v>4479</v>
      </c>
      <c r="E230" s="403" t="s">
        <v>92</v>
      </c>
      <c r="F230" s="403" t="s">
        <v>14</v>
      </c>
      <c r="G230" s="403" t="s">
        <v>546</v>
      </c>
      <c r="H230" s="403" t="s">
        <v>172</v>
      </c>
      <c r="I230" s="403" t="s">
        <v>172</v>
      </c>
      <c r="J230" s="403">
        <v>10022594</v>
      </c>
      <c r="K230" s="404">
        <v>42801</v>
      </c>
      <c r="L230" s="404">
        <v>42804</v>
      </c>
      <c r="M230" s="403" t="s">
        <v>130</v>
      </c>
      <c r="N230" s="403" t="s">
        <v>109</v>
      </c>
      <c r="O230" s="403">
        <v>1</v>
      </c>
      <c r="P230" s="403" t="s">
        <v>5146</v>
      </c>
      <c r="Q230" s="403">
        <v>2</v>
      </c>
    </row>
    <row r="231" spans="1:17" x14ac:dyDescent="0.2">
      <c r="A231" s="403">
        <v>121777</v>
      </c>
      <c r="B231" s="403">
        <v>114857</v>
      </c>
      <c r="C231" s="403">
        <v>10012814</v>
      </c>
      <c r="D231" s="403" t="s">
        <v>2052</v>
      </c>
      <c r="E231" s="403" t="s">
        <v>134</v>
      </c>
      <c r="F231" s="403" t="s">
        <v>13</v>
      </c>
      <c r="G231" s="403" t="s">
        <v>602</v>
      </c>
      <c r="H231" s="403" t="s">
        <v>199</v>
      </c>
      <c r="I231" s="403" t="s">
        <v>95</v>
      </c>
      <c r="J231" s="403">
        <v>10022483</v>
      </c>
      <c r="K231" s="404">
        <v>42851</v>
      </c>
      <c r="L231" s="404">
        <v>42852</v>
      </c>
      <c r="M231" s="403" t="s">
        <v>588</v>
      </c>
      <c r="N231" s="403" t="s">
        <v>109</v>
      </c>
      <c r="O231" s="403">
        <v>3</v>
      </c>
      <c r="P231" s="403" t="s">
        <v>5146</v>
      </c>
      <c r="Q231" s="403">
        <v>3</v>
      </c>
    </row>
    <row r="232" spans="1:17" x14ac:dyDescent="0.2">
      <c r="A232" s="403">
        <v>129383</v>
      </c>
      <c r="B232" s="403">
        <v>117454</v>
      </c>
      <c r="C232" s="403">
        <v>10001744</v>
      </c>
      <c r="D232" s="403" t="s">
        <v>566</v>
      </c>
      <c r="E232" s="403" t="s">
        <v>113</v>
      </c>
      <c r="F232" s="403" t="s">
        <v>12</v>
      </c>
      <c r="G232" s="403" t="s">
        <v>274</v>
      </c>
      <c r="H232" s="403" t="s">
        <v>190</v>
      </c>
      <c r="I232" s="403" t="s">
        <v>190</v>
      </c>
      <c r="J232" s="403">
        <v>10011415</v>
      </c>
      <c r="K232" s="404">
        <v>42654</v>
      </c>
      <c r="L232" s="404">
        <v>42657</v>
      </c>
      <c r="M232" s="403" t="s">
        <v>181</v>
      </c>
      <c r="N232" s="403" t="s">
        <v>109</v>
      </c>
      <c r="O232" s="403">
        <v>3</v>
      </c>
      <c r="P232" s="403" t="s">
        <v>5146</v>
      </c>
      <c r="Q232" s="403">
        <v>3</v>
      </c>
    </row>
    <row r="233" spans="1:17" x14ac:dyDescent="0.2">
      <c r="A233" s="403">
        <v>130401</v>
      </c>
      <c r="B233" s="403">
        <v>108356</v>
      </c>
      <c r="C233" s="403">
        <v>10001463</v>
      </c>
      <c r="D233" s="403" t="s">
        <v>390</v>
      </c>
      <c r="E233" s="403" t="s">
        <v>391</v>
      </c>
      <c r="F233" s="403" t="s">
        <v>15</v>
      </c>
      <c r="G233" s="403" t="s">
        <v>121</v>
      </c>
      <c r="H233" s="403" t="s">
        <v>122</v>
      </c>
      <c r="I233" s="403" t="s">
        <v>122</v>
      </c>
      <c r="J233" s="403">
        <v>10020132</v>
      </c>
      <c r="K233" s="404">
        <v>42710</v>
      </c>
      <c r="L233" s="404">
        <v>42713</v>
      </c>
      <c r="M233" s="403" t="s">
        <v>392</v>
      </c>
      <c r="N233" s="403" t="s">
        <v>109</v>
      </c>
      <c r="O233" s="403">
        <v>2</v>
      </c>
      <c r="P233" s="403" t="s">
        <v>5146</v>
      </c>
      <c r="Q233" s="403">
        <v>1</v>
      </c>
    </row>
    <row r="234" spans="1:17" x14ac:dyDescent="0.2">
      <c r="A234" s="403">
        <v>130408</v>
      </c>
      <c r="B234" s="403">
        <v>106809</v>
      </c>
      <c r="C234" s="403">
        <v>10002094</v>
      </c>
      <c r="D234" s="403" t="s">
        <v>539</v>
      </c>
      <c r="E234" s="403" t="s">
        <v>113</v>
      </c>
      <c r="F234" s="403" t="s">
        <v>12</v>
      </c>
      <c r="G234" s="403" t="s">
        <v>304</v>
      </c>
      <c r="H234" s="403" t="s">
        <v>122</v>
      </c>
      <c r="I234" s="403" t="s">
        <v>122</v>
      </c>
      <c r="J234" s="403">
        <v>10022544</v>
      </c>
      <c r="K234" s="404">
        <v>42801</v>
      </c>
      <c r="L234" s="404">
        <v>42804</v>
      </c>
      <c r="M234" s="403" t="s">
        <v>232</v>
      </c>
      <c r="N234" s="403" t="s">
        <v>109</v>
      </c>
      <c r="O234" s="403">
        <v>2</v>
      </c>
      <c r="P234" s="403" t="s">
        <v>5146</v>
      </c>
      <c r="Q234" s="403">
        <v>4</v>
      </c>
    </row>
    <row r="235" spans="1:17" x14ac:dyDescent="0.2">
      <c r="A235" s="403">
        <v>130410</v>
      </c>
      <c r="B235" s="403">
        <v>108322</v>
      </c>
      <c r="C235" s="403">
        <v>10003564</v>
      </c>
      <c r="D235" s="403" t="s">
        <v>218</v>
      </c>
      <c r="E235" s="403" t="s">
        <v>113</v>
      </c>
      <c r="F235" s="403" t="s">
        <v>12</v>
      </c>
      <c r="G235" s="403" t="s">
        <v>219</v>
      </c>
      <c r="H235" s="403" t="s">
        <v>122</v>
      </c>
      <c r="I235" s="403" t="s">
        <v>122</v>
      </c>
      <c r="J235" s="403">
        <v>10022561</v>
      </c>
      <c r="K235" s="404">
        <v>42766</v>
      </c>
      <c r="L235" s="404">
        <v>42769</v>
      </c>
      <c r="M235" s="403" t="s">
        <v>181</v>
      </c>
      <c r="N235" s="403" t="s">
        <v>109</v>
      </c>
      <c r="O235" s="403">
        <v>3</v>
      </c>
      <c r="P235" s="403" t="s">
        <v>5146</v>
      </c>
      <c r="Q235" s="403">
        <v>3</v>
      </c>
    </row>
    <row r="236" spans="1:17" x14ac:dyDescent="0.2">
      <c r="A236" s="403">
        <v>130413</v>
      </c>
      <c r="B236" s="403">
        <v>106790</v>
      </c>
      <c r="C236" s="403">
        <v>10003755</v>
      </c>
      <c r="D236" s="403" t="s">
        <v>492</v>
      </c>
      <c r="E236" s="403" t="s">
        <v>113</v>
      </c>
      <c r="F236" s="403" t="s">
        <v>12</v>
      </c>
      <c r="G236" s="403" t="s">
        <v>493</v>
      </c>
      <c r="H236" s="403" t="s">
        <v>122</v>
      </c>
      <c r="I236" s="403" t="s">
        <v>122</v>
      </c>
      <c r="J236" s="403">
        <v>10020164</v>
      </c>
      <c r="K236" s="404">
        <v>42682</v>
      </c>
      <c r="L236" s="404">
        <v>42685</v>
      </c>
      <c r="M236" s="403" t="s">
        <v>181</v>
      </c>
      <c r="N236" s="403" t="s">
        <v>109</v>
      </c>
      <c r="O236" s="403">
        <v>3</v>
      </c>
      <c r="P236" s="403" t="s">
        <v>5146</v>
      </c>
      <c r="Q236" s="403">
        <v>3</v>
      </c>
    </row>
    <row r="237" spans="1:17" x14ac:dyDescent="0.2">
      <c r="A237" s="403">
        <v>130416</v>
      </c>
      <c r="B237" s="403">
        <v>108369</v>
      </c>
      <c r="C237" s="403">
        <v>10001416</v>
      </c>
      <c r="D237" s="403" t="s">
        <v>4486</v>
      </c>
      <c r="E237" s="403" t="s">
        <v>105</v>
      </c>
      <c r="F237" s="403" t="s">
        <v>12</v>
      </c>
      <c r="G237" s="403" t="s">
        <v>1294</v>
      </c>
      <c r="H237" s="403" t="s">
        <v>122</v>
      </c>
      <c r="I237" s="403" t="s">
        <v>122</v>
      </c>
      <c r="J237" s="403">
        <v>10022556</v>
      </c>
      <c r="K237" s="404">
        <v>42801</v>
      </c>
      <c r="L237" s="404">
        <v>42804</v>
      </c>
      <c r="M237" s="403" t="s">
        <v>108</v>
      </c>
      <c r="N237" s="403" t="s">
        <v>109</v>
      </c>
      <c r="O237" s="403">
        <v>2</v>
      </c>
      <c r="P237" s="403" t="s">
        <v>5146</v>
      </c>
      <c r="Q237" s="403">
        <v>2</v>
      </c>
    </row>
    <row r="238" spans="1:17" x14ac:dyDescent="0.2">
      <c r="A238" s="403">
        <v>130424</v>
      </c>
      <c r="B238" s="403">
        <v>106542</v>
      </c>
      <c r="C238" s="403">
        <v>10000528</v>
      </c>
      <c r="D238" s="403" t="s">
        <v>3728</v>
      </c>
      <c r="E238" s="403" t="s">
        <v>113</v>
      </c>
      <c r="F238" s="403" t="s">
        <v>12</v>
      </c>
      <c r="G238" s="403" t="s">
        <v>372</v>
      </c>
      <c r="H238" s="403" t="s">
        <v>122</v>
      </c>
      <c r="I238" s="403" t="s">
        <v>122</v>
      </c>
      <c r="J238" s="403">
        <v>10030693</v>
      </c>
      <c r="K238" s="404">
        <v>42878</v>
      </c>
      <c r="L238" s="404">
        <v>42879</v>
      </c>
      <c r="M238" s="403" t="s">
        <v>436</v>
      </c>
      <c r="N238" s="403" t="s">
        <v>97</v>
      </c>
      <c r="O238" s="403">
        <v>9</v>
      </c>
      <c r="P238" s="403" t="s">
        <v>5146</v>
      </c>
      <c r="Q238" s="403">
        <v>2</v>
      </c>
    </row>
    <row r="239" spans="1:17" x14ac:dyDescent="0.2">
      <c r="A239" s="403">
        <v>130438</v>
      </c>
      <c r="B239" s="403">
        <v>108318</v>
      </c>
      <c r="C239" s="403">
        <v>10001148</v>
      </c>
      <c r="D239" s="403" t="s">
        <v>435</v>
      </c>
      <c r="E239" s="403" t="s">
        <v>293</v>
      </c>
      <c r="F239" s="403" t="s">
        <v>12</v>
      </c>
      <c r="G239" s="403" t="s">
        <v>419</v>
      </c>
      <c r="H239" s="403" t="s">
        <v>122</v>
      </c>
      <c r="I239" s="403" t="s">
        <v>122</v>
      </c>
      <c r="J239" s="403">
        <v>10020123</v>
      </c>
      <c r="K239" s="404">
        <v>42703</v>
      </c>
      <c r="L239" s="404">
        <v>42704</v>
      </c>
      <c r="M239" s="403" t="s">
        <v>436</v>
      </c>
      <c r="N239" s="403" t="s">
        <v>97</v>
      </c>
      <c r="O239" s="403">
        <v>9</v>
      </c>
      <c r="P239" s="403" t="s">
        <v>5146</v>
      </c>
      <c r="Q239" s="403">
        <v>2</v>
      </c>
    </row>
    <row r="240" spans="1:17" x14ac:dyDescent="0.2">
      <c r="A240" s="403">
        <v>130440</v>
      </c>
      <c r="B240" s="403">
        <v>108462</v>
      </c>
      <c r="C240" s="403">
        <v>10009439</v>
      </c>
      <c r="D240" s="403" t="s">
        <v>230</v>
      </c>
      <c r="E240" s="403" t="s">
        <v>113</v>
      </c>
      <c r="F240" s="403" t="s">
        <v>12</v>
      </c>
      <c r="G240" s="403" t="s">
        <v>231</v>
      </c>
      <c r="H240" s="403" t="s">
        <v>122</v>
      </c>
      <c r="I240" s="403" t="s">
        <v>122</v>
      </c>
      <c r="J240" s="403">
        <v>10022554</v>
      </c>
      <c r="K240" s="404">
        <v>42766</v>
      </c>
      <c r="L240" s="404">
        <v>42769</v>
      </c>
      <c r="M240" s="403" t="s">
        <v>232</v>
      </c>
      <c r="N240" s="403" t="s">
        <v>109</v>
      </c>
      <c r="O240" s="403">
        <v>2</v>
      </c>
      <c r="P240" s="403" t="s">
        <v>5146</v>
      </c>
      <c r="Q240" s="403">
        <v>4</v>
      </c>
    </row>
    <row r="241" spans="1:17" x14ac:dyDescent="0.2">
      <c r="A241" s="403">
        <v>130445</v>
      </c>
      <c r="B241" s="403">
        <v>108421</v>
      </c>
      <c r="C241" s="403">
        <v>10002937</v>
      </c>
      <c r="D241" s="403" t="s">
        <v>265</v>
      </c>
      <c r="E241" s="403" t="s">
        <v>105</v>
      </c>
      <c r="F241" s="403" t="s">
        <v>12</v>
      </c>
      <c r="G241" s="403" t="s">
        <v>266</v>
      </c>
      <c r="H241" s="403" t="s">
        <v>122</v>
      </c>
      <c r="I241" s="403" t="s">
        <v>122</v>
      </c>
      <c r="J241" s="403">
        <v>10022546</v>
      </c>
      <c r="K241" s="404">
        <v>42752</v>
      </c>
      <c r="L241" s="404">
        <v>42755</v>
      </c>
      <c r="M241" s="403" t="s">
        <v>108</v>
      </c>
      <c r="N241" s="403" t="s">
        <v>109</v>
      </c>
      <c r="O241" s="403">
        <v>3</v>
      </c>
      <c r="P241" s="403" t="s">
        <v>5146</v>
      </c>
      <c r="Q241" s="403">
        <v>2</v>
      </c>
    </row>
    <row r="242" spans="1:17" x14ac:dyDescent="0.2">
      <c r="A242" s="403">
        <v>130455</v>
      </c>
      <c r="B242" s="403">
        <v>110211</v>
      </c>
      <c r="C242" s="403">
        <v>10001207</v>
      </c>
      <c r="D242" s="403" t="s">
        <v>2840</v>
      </c>
      <c r="E242" s="403" t="s">
        <v>113</v>
      </c>
      <c r="F242" s="403" t="s">
        <v>12</v>
      </c>
      <c r="G242" s="403" t="s">
        <v>129</v>
      </c>
      <c r="H242" s="403" t="s">
        <v>122</v>
      </c>
      <c r="I242" s="403" t="s">
        <v>122</v>
      </c>
      <c r="J242" s="403">
        <v>10020126</v>
      </c>
      <c r="K242" s="404">
        <v>42864</v>
      </c>
      <c r="L242" s="404">
        <v>42867</v>
      </c>
      <c r="M242" s="403" t="s">
        <v>115</v>
      </c>
      <c r="N242" s="403" t="s">
        <v>109</v>
      </c>
      <c r="O242" s="403">
        <v>3</v>
      </c>
      <c r="P242" s="403" t="s">
        <v>5146</v>
      </c>
      <c r="Q242" s="403">
        <v>2</v>
      </c>
    </row>
    <row r="243" spans="1:17" x14ac:dyDescent="0.2">
      <c r="A243" s="403">
        <v>130456</v>
      </c>
      <c r="B243" s="403">
        <v>108478</v>
      </c>
      <c r="C243" s="403">
        <v>10007321</v>
      </c>
      <c r="D243" s="403" t="s">
        <v>429</v>
      </c>
      <c r="E243" s="403" t="s">
        <v>113</v>
      </c>
      <c r="F243" s="403" t="s">
        <v>12</v>
      </c>
      <c r="G243" s="403" t="s">
        <v>430</v>
      </c>
      <c r="H243" s="403" t="s">
        <v>122</v>
      </c>
      <c r="I243" s="403" t="s">
        <v>122</v>
      </c>
      <c r="J243" s="403">
        <v>10004683</v>
      </c>
      <c r="K243" s="404">
        <v>42682</v>
      </c>
      <c r="L243" s="404">
        <v>42685</v>
      </c>
      <c r="M243" s="403" t="s">
        <v>181</v>
      </c>
      <c r="N243" s="403" t="s">
        <v>109</v>
      </c>
      <c r="O243" s="403">
        <v>3</v>
      </c>
      <c r="P243" s="403" t="s">
        <v>5146</v>
      </c>
      <c r="Q243" s="403">
        <v>3</v>
      </c>
    </row>
    <row r="244" spans="1:17" x14ac:dyDescent="0.2">
      <c r="A244" s="403">
        <v>130459</v>
      </c>
      <c r="B244" s="403">
        <v>106350</v>
      </c>
      <c r="C244" s="403">
        <v>10000825</v>
      </c>
      <c r="D244" s="403" t="s">
        <v>641</v>
      </c>
      <c r="E244" s="403" t="s">
        <v>113</v>
      </c>
      <c r="F244" s="403" t="s">
        <v>12</v>
      </c>
      <c r="G244" s="403" t="s">
        <v>186</v>
      </c>
      <c r="H244" s="403" t="s">
        <v>172</v>
      </c>
      <c r="I244" s="403" t="s">
        <v>172</v>
      </c>
      <c r="J244" s="403">
        <v>10020113</v>
      </c>
      <c r="K244" s="404">
        <v>42633</v>
      </c>
      <c r="L244" s="404">
        <v>42636</v>
      </c>
      <c r="M244" s="403" t="s">
        <v>115</v>
      </c>
      <c r="N244" s="403" t="s">
        <v>109</v>
      </c>
      <c r="O244" s="403">
        <v>3</v>
      </c>
      <c r="P244" s="403" t="s">
        <v>5146</v>
      </c>
      <c r="Q244" s="403">
        <v>2</v>
      </c>
    </row>
    <row r="245" spans="1:17" x14ac:dyDescent="0.2">
      <c r="A245" s="403">
        <v>130466</v>
      </c>
      <c r="B245" s="403">
        <v>106368</v>
      </c>
      <c r="C245" s="403">
        <v>10006442</v>
      </c>
      <c r="D245" s="403" t="s">
        <v>185</v>
      </c>
      <c r="E245" s="403" t="s">
        <v>113</v>
      </c>
      <c r="F245" s="403" t="s">
        <v>12</v>
      </c>
      <c r="G245" s="403" t="s">
        <v>186</v>
      </c>
      <c r="H245" s="403" t="s">
        <v>172</v>
      </c>
      <c r="I245" s="403" t="s">
        <v>172</v>
      </c>
      <c r="J245" s="403">
        <v>10022579</v>
      </c>
      <c r="K245" s="404">
        <v>42780</v>
      </c>
      <c r="L245" s="404">
        <v>42783</v>
      </c>
      <c r="M245" s="403" t="s">
        <v>155</v>
      </c>
      <c r="N245" s="403" t="s">
        <v>109</v>
      </c>
      <c r="O245" s="403">
        <v>3</v>
      </c>
      <c r="P245" s="403" t="s">
        <v>5146</v>
      </c>
      <c r="Q245" s="403">
        <v>3</v>
      </c>
    </row>
    <row r="246" spans="1:17" x14ac:dyDescent="0.2">
      <c r="A246" s="403">
        <v>130469</v>
      </c>
      <c r="B246" s="403">
        <v>108431</v>
      </c>
      <c r="C246" s="403">
        <v>10001082</v>
      </c>
      <c r="D246" s="403" t="s">
        <v>442</v>
      </c>
      <c r="E246" s="403" t="s">
        <v>105</v>
      </c>
      <c r="F246" s="403" t="s">
        <v>12</v>
      </c>
      <c r="G246" s="403" t="s">
        <v>186</v>
      </c>
      <c r="H246" s="403" t="s">
        <v>172</v>
      </c>
      <c r="I246" s="403" t="s">
        <v>172</v>
      </c>
      <c r="J246" s="403">
        <v>10020121</v>
      </c>
      <c r="K246" s="404">
        <v>42647</v>
      </c>
      <c r="L246" s="404">
        <v>42649</v>
      </c>
      <c r="M246" s="403" t="s">
        <v>108</v>
      </c>
      <c r="N246" s="403" t="s">
        <v>109</v>
      </c>
      <c r="O246" s="403">
        <v>3</v>
      </c>
      <c r="P246" s="403" t="s">
        <v>5146</v>
      </c>
      <c r="Q246" s="403">
        <v>2</v>
      </c>
    </row>
    <row r="247" spans="1:17" x14ac:dyDescent="0.2">
      <c r="A247" s="403">
        <v>130472</v>
      </c>
      <c r="B247" s="403">
        <v>106441</v>
      </c>
      <c r="C247" s="403">
        <v>10003010</v>
      </c>
      <c r="D247" s="403" t="s">
        <v>495</v>
      </c>
      <c r="E247" s="403" t="s">
        <v>113</v>
      </c>
      <c r="F247" s="403" t="s">
        <v>12</v>
      </c>
      <c r="G247" s="403" t="s">
        <v>291</v>
      </c>
      <c r="H247" s="403" t="s">
        <v>172</v>
      </c>
      <c r="I247" s="403" t="s">
        <v>172</v>
      </c>
      <c r="J247" s="403">
        <v>10020156</v>
      </c>
      <c r="K247" s="404">
        <v>42682</v>
      </c>
      <c r="L247" s="404">
        <v>42685</v>
      </c>
      <c r="M247" s="403" t="s">
        <v>115</v>
      </c>
      <c r="N247" s="403" t="s">
        <v>109</v>
      </c>
      <c r="O247" s="403">
        <v>3</v>
      </c>
      <c r="P247" s="403" t="s">
        <v>5146</v>
      </c>
      <c r="Q247" s="403">
        <v>2</v>
      </c>
    </row>
    <row r="248" spans="1:17" x14ac:dyDescent="0.2">
      <c r="A248" s="403">
        <v>130473</v>
      </c>
      <c r="B248" s="403">
        <v>112389</v>
      </c>
      <c r="C248" s="403">
        <v>10001458</v>
      </c>
      <c r="D248" s="403" t="s">
        <v>290</v>
      </c>
      <c r="E248" s="403" t="s">
        <v>113</v>
      </c>
      <c r="F248" s="403" t="s">
        <v>12</v>
      </c>
      <c r="G248" s="403" t="s">
        <v>291</v>
      </c>
      <c r="H248" s="403" t="s">
        <v>172</v>
      </c>
      <c r="I248" s="403" t="s">
        <v>172</v>
      </c>
      <c r="J248" s="403">
        <v>10022582</v>
      </c>
      <c r="K248" s="404">
        <v>42759</v>
      </c>
      <c r="L248" s="404">
        <v>42762</v>
      </c>
      <c r="M248" s="403" t="s">
        <v>232</v>
      </c>
      <c r="N248" s="403" t="s">
        <v>109</v>
      </c>
      <c r="O248" s="403">
        <v>3</v>
      </c>
      <c r="P248" s="403" t="s">
        <v>5146</v>
      </c>
      <c r="Q248" s="403">
        <v>4</v>
      </c>
    </row>
    <row r="249" spans="1:17" x14ac:dyDescent="0.2">
      <c r="A249" s="403">
        <v>130474</v>
      </c>
      <c r="B249" s="403">
        <v>108472</v>
      </c>
      <c r="C249" s="403">
        <v>10003029</v>
      </c>
      <c r="D249" s="403" t="s">
        <v>366</v>
      </c>
      <c r="E249" s="403" t="s">
        <v>113</v>
      </c>
      <c r="F249" s="403" t="s">
        <v>12</v>
      </c>
      <c r="G249" s="403" t="s">
        <v>291</v>
      </c>
      <c r="H249" s="403" t="s">
        <v>172</v>
      </c>
      <c r="I249" s="403" t="s">
        <v>172</v>
      </c>
      <c r="J249" s="403">
        <v>10021962</v>
      </c>
      <c r="K249" s="404">
        <v>42647</v>
      </c>
      <c r="L249" s="404">
        <v>42650</v>
      </c>
      <c r="M249" s="403" t="s">
        <v>115</v>
      </c>
      <c r="N249" s="403" t="s">
        <v>109</v>
      </c>
      <c r="O249" s="403">
        <v>4</v>
      </c>
      <c r="P249" s="403" t="s">
        <v>5146</v>
      </c>
      <c r="Q249" s="403">
        <v>2</v>
      </c>
    </row>
    <row r="250" spans="1:17" x14ac:dyDescent="0.2">
      <c r="A250" s="403">
        <v>130475</v>
      </c>
      <c r="B250" s="403">
        <v>106374</v>
      </c>
      <c r="C250" s="403">
        <v>10007924</v>
      </c>
      <c r="D250" s="403" t="s">
        <v>3761</v>
      </c>
      <c r="E250" s="403" t="s">
        <v>113</v>
      </c>
      <c r="F250" s="403" t="s">
        <v>12</v>
      </c>
      <c r="G250" s="403" t="s">
        <v>758</v>
      </c>
      <c r="H250" s="403" t="s">
        <v>172</v>
      </c>
      <c r="I250" s="403" t="s">
        <v>172</v>
      </c>
      <c r="J250" s="403">
        <v>10022583</v>
      </c>
      <c r="K250" s="404">
        <v>42760</v>
      </c>
      <c r="L250" s="404">
        <v>42874</v>
      </c>
      <c r="M250" s="403" t="s">
        <v>115</v>
      </c>
      <c r="N250" s="403" t="s">
        <v>124</v>
      </c>
      <c r="O250" s="403">
        <v>1</v>
      </c>
      <c r="P250" s="403" t="s">
        <v>5146</v>
      </c>
      <c r="Q250" s="403">
        <v>2</v>
      </c>
    </row>
    <row r="251" spans="1:17" x14ac:dyDescent="0.2">
      <c r="A251" s="403">
        <v>130481</v>
      </c>
      <c r="B251" s="403">
        <v>106366</v>
      </c>
      <c r="C251" s="403">
        <v>10005946</v>
      </c>
      <c r="D251" s="403" t="s">
        <v>497</v>
      </c>
      <c r="E251" s="403" t="s">
        <v>113</v>
      </c>
      <c r="F251" s="403" t="s">
        <v>12</v>
      </c>
      <c r="G251" s="403" t="s">
        <v>498</v>
      </c>
      <c r="H251" s="403" t="s">
        <v>172</v>
      </c>
      <c r="I251" s="403" t="s">
        <v>172</v>
      </c>
      <c r="J251" s="403">
        <v>10020085</v>
      </c>
      <c r="K251" s="404">
        <v>42682</v>
      </c>
      <c r="L251" s="404">
        <v>42685</v>
      </c>
      <c r="M251" s="403" t="s">
        <v>155</v>
      </c>
      <c r="N251" s="403" t="s">
        <v>109</v>
      </c>
      <c r="O251" s="403">
        <v>2</v>
      </c>
      <c r="P251" s="403" t="s">
        <v>5146</v>
      </c>
      <c r="Q251" s="403">
        <v>3</v>
      </c>
    </row>
    <row r="252" spans="1:17" x14ac:dyDescent="0.2">
      <c r="A252" s="403">
        <v>130488</v>
      </c>
      <c r="B252" s="403">
        <v>105907</v>
      </c>
      <c r="C252" s="403">
        <v>10006174</v>
      </c>
      <c r="D252" s="403" t="s">
        <v>2861</v>
      </c>
      <c r="E252" s="403" t="s">
        <v>113</v>
      </c>
      <c r="F252" s="403" t="s">
        <v>12</v>
      </c>
      <c r="G252" s="403" t="s">
        <v>1087</v>
      </c>
      <c r="H252" s="403" t="s">
        <v>140</v>
      </c>
      <c r="I252" s="403" t="s">
        <v>140</v>
      </c>
      <c r="J252" s="403">
        <v>10030764</v>
      </c>
      <c r="K252" s="404">
        <v>42849</v>
      </c>
      <c r="L252" s="404">
        <v>42852</v>
      </c>
      <c r="M252" s="403" t="s">
        <v>115</v>
      </c>
      <c r="N252" s="403" t="s">
        <v>109</v>
      </c>
      <c r="O252" s="403">
        <v>3</v>
      </c>
      <c r="P252" s="403" t="s">
        <v>5146</v>
      </c>
      <c r="Q252" s="403">
        <v>2</v>
      </c>
    </row>
    <row r="253" spans="1:17" x14ac:dyDescent="0.2">
      <c r="A253" s="403">
        <v>130494</v>
      </c>
      <c r="B253" s="403">
        <v>108434</v>
      </c>
      <c r="C253" s="403">
        <v>10000702</v>
      </c>
      <c r="D253" s="403" t="s">
        <v>356</v>
      </c>
      <c r="E253" s="403" t="s">
        <v>105</v>
      </c>
      <c r="F253" s="403" t="s">
        <v>12</v>
      </c>
      <c r="G253" s="403" t="s">
        <v>357</v>
      </c>
      <c r="H253" s="403" t="s">
        <v>140</v>
      </c>
      <c r="I253" s="403" t="s">
        <v>140</v>
      </c>
      <c r="J253" s="403">
        <v>10020103</v>
      </c>
      <c r="K253" s="404">
        <v>42711</v>
      </c>
      <c r="L253" s="404">
        <v>42713</v>
      </c>
      <c r="M253" s="403" t="s">
        <v>108</v>
      </c>
      <c r="N253" s="403" t="s">
        <v>124</v>
      </c>
      <c r="O253" s="403">
        <v>1</v>
      </c>
      <c r="P253" s="403" t="s">
        <v>5146</v>
      </c>
      <c r="Q253" s="403">
        <v>2</v>
      </c>
    </row>
    <row r="254" spans="1:17" x14ac:dyDescent="0.2">
      <c r="A254" s="403">
        <v>130495</v>
      </c>
      <c r="B254" s="403">
        <v>106815</v>
      </c>
      <c r="C254" s="403">
        <v>10000794</v>
      </c>
      <c r="D254" s="403" t="s">
        <v>201</v>
      </c>
      <c r="E254" s="403" t="s">
        <v>113</v>
      </c>
      <c r="F254" s="403" t="s">
        <v>12</v>
      </c>
      <c r="G254" s="403" t="s">
        <v>202</v>
      </c>
      <c r="H254" s="403" t="s">
        <v>140</v>
      </c>
      <c r="I254" s="403" t="s">
        <v>140</v>
      </c>
      <c r="J254" s="403">
        <v>10022613</v>
      </c>
      <c r="K254" s="404">
        <v>42773</v>
      </c>
      <c r="L254" s="404">
        <v>42776</v>
      </c>
      <c r="M254" s="403" t="s">
        <v>155</v>
      </c>
      <c r="N254" s="403" t="s">
        <v>109</v>
      </c>
      <c r="O254" s="403">
        <v>2</v>
      </c>
      <c r="P254" s="403" t="s">
        <v>5146</v>
      </c>
      <c r="Q254" s="403">
        <v>3</v>
      </c>
    </row>
    <row r="255" spans="1:17" x14ac:dyDescent="0.2">
      <c r="A255" s="403">
        <v>130498</v>
      </c>
      <c r="B255" s="403">
        <v>105763</v>
      </c>
      <c r="C255" s="403">
        <v>10001005</v>
      </c>
      <c r="D255" s="403" t="s">
        <v>271</v>
      </c>
      <c r="E255" s="403" t="s">
        <v>113</v>
      </c>
      <c r="F255" s="403" t="s">
        <v>12</v>
      </c>
      <c r="G255" s="403" t="s">
        <v>205</v>
      </c>
      <c r="H255" s="403" t="s">
        <v>140</v>
      </c>
      <c r="I255" s="403" t="s">
        <v>140</v>
      </c>
      <c r="J255" s="403">
        <v>10025502</v>
      </c>
      <c r="K255" s="404">
        <v>42751</v>
      </c>
      <c r="L255" s="404">
        <v>42755</v>
      </c>
      <c r="M255" s="403" t="s">
        <v>115</v>
      </c>
      <c r="N255" s="403" t="s">
        <v>109</v>
      </c>
      <c r="O255" s="403">
        <v>3</v>
      </c>
      <c r="P255" s="403" t="s">
        <v>5146</v>
      </c>
      <c r="Q255" s="403">
        <v>1</v>
      </c>
    </row>
    <row r="256" spans="1:17" x14ac:dyDescent="0.2">
      <c r="A256" s="403">
        <v>130499</v>
      </c>
      <c r="B256" s="403">
        <v>108367</v>
      </c>
      <c r="C256" s="403">
        <v>10003128</v>
      </c>
      <c r="D256" s="403" t="s">
        <v>204</v>
      </c>
      <c r="E256" s="403" t="s">
        <v>105</v>
      </c>
      <c r="F256" s="403" t="s">
        <v>12</v>
      </c>
      <c r="G256" s="403" t="s">
        <v>205</v>
      </c>
      <c r="H256" s="403" t="s">
        <v>140</v>
      </c>
      <c r="I256" s="403" t="s">
        <v>140</v>
      </c>
      <c r="J256" s="403">
        <v>10020157</v>
      </c>
      <c r="K256" s="404">
        <v>42766</v>
      </c>
      <c r="L256" s="404">
        <v>42769</v>
      </c>
      <c r="M256" s="403" t="s">
        <v>108</v>
      </c>
      <c r="N256" s="403" t="s">
        <v>109</v>
      </c>
      <c r="O256" s="403">
        <v>3</v>
      </c>
      <c r="P256" s="403" t="s">
        <v>5146</v>
      </c>
      <c r="Q256" s="403">
        <v>1</v>
      </c>
    </row>
    <row r="257" spans="1:17" x14ac:dyDescent="0.2">
      <c r="A257" s="403">
        <v>130505</v>
      </c>
      <c r="B257" s="403">
        <v>110734</v>
      </c>
      <c r="C257" s="403">
        <v>10006770</v>
      </c>
      <c r="D257" s="403" t="s">
        <v>282</v>
      </c>
      <c r="E257" s="403" t="s">
        <v>113</v>
      </c>
      <c r="F257" s="403" t="s">
        <v>12</v>
      </c>
      <c r="G257" s="403" t="s">
        <v>283</v>
      </c>
      <c r="H257" s="403" t="s">
        <v>140</v>
      </c>
      <c r="I257" s="403" t="s">
        <v>140</v>
      </c>
      <c r="J257" s="403">
        <v>10022620</v>
      </c>
      <c r="K257" s="404">
        <v>42751</v>
      </c>
      <c r="L257" s="404">
        <v>42754</v>
      </c>
      <c r="M257" s="403" t="s">
        <v>155</v>
      </c>
      <c r="N257" s="403" t="s">
        <v>109</v>
      </c>
      <c r="O257" s="403">
        <v>3</v>
      </c>
      <c r="P257" s="403" t="s">
        <v>5146</v>
      </c>
      <c r="Q257" s="403">
        <v>3</v>
      </c>
    </row>
    <row r="258" spans="1:17" x14ac:dyDescent="0.2">
      <c r="A258" s="403">
        <v>130506</v>
      </c>
      <c r="B258" s="403">
        <v>108401</v>
      </c>
      <c r="C258" s="403">
        <v>10004861</v>
      </c>
      <c r="D258" s="403" t="s">
        <v>621</v>
      </c>
      <c r="E258" s="403" t="s">
        <v>105</v>
      </c>
      <c r="F258" s="403" t="s">
        <v>12</v>
      </c>
      <c r="G258" s="403" t="s">
        <v>283</v>
      </c>
      <c r="H258" s="403" t="s">
        <v>140</v>
      </c>
      <c r="I258" s="403" t="s">
        <v>140</v>
      </c>
      <c r="J258" s="403">
        <v>10020184</v>
      </c>
      <c r="K258" s="404">
        <v>42640</v>
      </c>
      <c r="L258" s="404">
        <v>42641</v>
      </c>
      <c r="M258" s="403" t="s">
        <v>307</v>
      </c>
      <c r="N258" s="403" t="s">
        <v>97</v>
      </c>
      <c r="O258" s="403">
        <v>9</v>
      </c>
      <c r="P258" s="403" t="s">
        <v>5146</v>
      </c>
      <c r="Q258" s="403">
        <v>2</v>
      </c>
    </row>
    <row r="259" spans="1:17" x14ac:dyDescent="0.2">
      <c r="A259" s="403">
        <v>130507</v>
      </c>
      <c r="B259" s="403">
        <v>106834</v>
      </c>
      <c r="C259" s="403">
        <v>10003146</v>
      </c>
      <c r="D259" s="403" t="s">
        <v>455</v>
      </c>
      <c r="E259" s="403" t="s">
        <v>113</v>
      </c>
      <c r="F259" s="403" t="s">
        <v>12</v>
      </c>
      <c r="G259" s="403" t="s">
        <v>456</v>
      </c>
      <c r="H259" s="403" t="s">
        <v>140</v>
      </c>
      <c r="I259" s="403" t="s">
        <v>140</v>
      </c>
      <c r="J259" s="403">
        <v>10021344</v>
      </c>
      <c r="K259" s="404">
        <v>42690</v>
      </c>
      <c r="L259" s="404">
        <v>42691</v>
      </c>
      <c r="M259" s="403" t="s">
        <v>436</v>
      </c>
      <c r="N259" s="403" t="s">
        <v>97</v>
      </c>
      <c r="O259" s="403">
        <v>9</v>
      </c>
      <c r="P259" s="403" t="s">
        <v>5146</v>
      </c>
      <c r="Q259" s="403">
        <v>2</v>
      </c>
    </row>
    <row r="260" spans="1:17" x14ac:dyDescent="0.2">
      <c r="A260" s="403">
        <v>130512</v>
      </c>
      <c r="B260" s="403">
        <v>106863</v>
      </c>
      <c r="C260" s="403">
        <v>10006331</v>
      </c>
      <c r="D260" s="403" t="s">
        <v>350</v>
      </c>
      <c r="E260" s="403" t="s">
        <v>113</v>
      </c>
      <c r="F260" s="403" t="s">
        <v>12</v>
      </c>
      <c r="G260" s="403" t="s">
        <v>320</v>
      </c>
      <c r="H260" s="403" t="s">
        <v>140</v>
      </c>
      <c r="I260" s="403" t="s">
        <v>140</v>
      </c>
      <c r="J260" s="403">
        <v>10004695</v>
      </c>
      <c r="K260" s="404">
        <v>42654</v>
      </c>
      <c r="L260" s="404">
        <v>42657</v>
      </c>
      <c r="M260" s="403" t="s">
        <v>155</v>
      </c>
      <c r="N260" s="403" t="s">
        <v>109</v>
      </c>
      <c r="O260" s="403">
        <v>4</v>
      </c>
      <c r="P260" s="403" t="s">
        <v>5146</v>
      </c>
      <c r="Q260" s="403">
        <v>3</v>
      </c>
    </row>
    <row r="261" spans="1:17" x14ac:dyDescent="0.2">
      <c r="A261" s="403">
        <v>130514</v>
      </c>
      <c r="B261" s="403">
        <v>108372</v>
      </c>
      <c r="C261" s="403">
        <v>10000330</v>
      </c>
      <c r="D261" s="403" t="s">
        <v>319</v>
      </c>
      <c r="E261" s="403" t="s">
        <v>105</v>
      </c>
      <c r="F261" s="403" t="s">
        <v>12</v>
      </c>
      <c r="G261" s="403" t="s">
        <v>320</v>
      </c>
      <c r="H261" s="403" t="s">
        <v>140</v>
      </c>
      <c r="I261" s="403" t="s">
        <v>140</v>
      </c>
      <c r="J261" s="403">
        <v>10022097</v>
      </c>
      <c r="K261" s="404">
        <v>42745</v>
      </c>
      <c r="L261" s="404">
        <v>42746</v>
      </c>
      <c r="M261" s="403" t="s">
        <v>307</v>
      </c>
      <c r="N261" s="403" t="s">
        <v>97</v>
      </c>
      <c r="O261" s="403">
        <v>9</v>
      </c>
      <c r="P261" s="403" t="s">
        <v>5146</v>
      </c>
      <c r="Q261" s="403">
        <v>2</v>
      </c>
    </row>
    <row r="262" spans="1:17" x14ac:dyDescent="0.2">
      <c r="A262" s="403">
        <v>130515</v>
      </c>
      <c r="B262" s="403">
        <v>106867</v>
      </c>
      <c r="C262" s="403">
        <v>10001346</v>
      </c>
      <c r="D262" s="403" t="s">
        <v>626</v>
      </c>
      <c r="E262" s="403" t="s">
        <v>105</v>
      </c>
      <c r="F262" s="403" t="s">
        <v>12</v>
      </c>
      <c r="G262" s="403" t="s">
        <v>320</v>
      </c>
      <c r="H262" s="403" t="s">
        <v>140</v>
      </c>
      <c r="I262" s="403" t="s">
        <v>140</v>
      </c>
      <c r="J262" s="403">
        <v>10020129</v>
      </c>
      <c r="K262" s="404">
        <v>42640</v>
      </c>
      <c r="L262" s="404">
        <v>42643</v>
      </c>
      <c r="M262" s="403" t="s">
        <v>108</v>
      </c>
      <c r="N262" s="403" t="s">
        <v>109</v>
      </c>
      <c r="O262" s="403">
        <v>2</v>
      </c>
      <c r="P262" s="403" t="s">
        <v>5146</v>
      </c>
      <c r="Q262" s="403">
        <v>2</v>
      </c>
    </row>
    <row r="263" spans="1:17" x14ac:dyDescent="0.2">
      <c r="A263" s="403">
        <v>130516</v>
      </c>
      <c r="B263" s="403">
        <v>106868</v>
      </c>
      <c r="C263" s="403">
        <v>10006494</v>
      </c>
      <c r="D263" s="403" t="s">
        <v>153</v>
      </c>
      <c r="E263" s="403" t="s">
        <v>113</v>
      </c>
      <c r="F263" s="403" t="s">
        <v>12</v>
      </c>
      <c r="G263" s="403" t="s">
        <v>154</v>
      </c>
      <c r="H263" s="403" t="s">
        <v>140</v>
      </c>
      <c r="I263" s="403" t="s">
        <v>140</v>
      </c>
      <c r="J263" s="403">
        <v>10022618</v>
      </c>
      <c r="K263" s="404">
        <v>42780</v>
      </c>
      <c r="L263" s="404">
        <v>42783</v>
      </c>
      <c r="M263" s="403" t="s">
        <v>155</v>
      </c>
      <c r="N263" s="403" t="s">
        <v>109</v>
      </c>
      <c r="O263" s="403">
        <v>3</v>
      </c>
      <c r="P263" s="403" t="s">
        <v>5146</v>
      </c>
      <c r="Q263" s="403">
        <v>3</v>
      </c>
    </row>
    <row r="264" spans="1:17" x14ac:dyDescent="0.2">
      <c r="A264" s="403">
        <v>130521</v>
      </c>
      <c r="B264" s="403">
        <v>107785</v>
      </c>
      <c r="C264" s="403">
        <v>10007500</v>
      </c>
      <c r="D264" s="403" t="s">
        <v>500</v>
      </c>
      <c r="E264" s="403" t="s">
        <v>113</v>
      </c>
      <c r="F264" s="403" t="s">
        <v>12</v>
      </c>
      <c r="G264" s="403" t="s">
        <v>158</v>
      </c>
      <c r="H264" s="403" t="s">
        <v>140</v>
      </c>
      <c r="I264" s="403" t="s">
        <v>140</v>
      </c>
      <c r="J264" s="403">
        <v>10022096</v>
      </c>
      <c r="K264" s="404">
        <v>42682</v>
      </c>
      <c r="L264" s="404">
        <v>42685</v>
      </c>
      <c r="M264" s="403" t="s">
        <v>155</v>
      </c>
      <c r="N264" s="403" t="s">
        <v>109</v>
      </c>
      <c r="O264" s="403">
        <v>2</v>
      </c>
      <c r="P264" s="403" t="s">
        <v>5146</v>
      </c>
      <c r="Q264" s="403">
        <v>3</v>
      </c>
    </row>
    <row r="265" spans="1:17" x14ac:dyDescent="0.2">
      <c r="A265" s="403">
        <v>130523</v>
      </c>
      <c r="B265" s="403">
        <v>108328</v>
      </c>
      <c r="C265" s="403">
        <v>10006195</v>
      </c>
      <c r="D265" s="403" t="s">
        <v>157</v>
      </c>
      <c r="E265" s="403" t="s">
        <v>105</v>
      </c>
      <c r="F265" s="403" t="s">
        <v>12</v>
      </c>
      <c r="G265" s="403" t="s">
        <v>158</v>
      </c>
      <c r="H265" s="403" t="s">
        <v>140</v>
      </c>
      <c r="I265" s="403" t="s">
        <v>140</v>
      </c>
      <c r="J265" s="403">
        <v>10020087</v>
      </c>
      <c r="K265" s="404">
        <v>42780</v>
      </c>
      <c r="L265" s="404">
        <v>42783</v>
      </c>
      <c r="M265" s="403" t="s">
        <v>108</v>
      </c>
      <c r="N265" s="403" t="s">
        <v>124</v>
      </c>
      <c r="O265" s="403">
        <v>1</v>
      </c>
      <c r="P265" s="403" t="s">
        <v>5146</v>
      </c>
      <c r="Q265" s="403">
        <v>2</v>
      </c>
    </row>
    <row r="266" spans="1:17" x14ac:dyDescent="0.2">
      <c r="A266" s="403">
        <v>130534</v>
      </c>
      <c r="B266" s="403">
        <v>107170</v>
      </c>
      <c r="C266" s="403">
        <v>10005810</v>
      </c>
      <c r="D266" s="403" t="s">
        <v>509</v>
      </c>
      <c r="E266" s="403" t="s">
        <v>113</v>
      </c>
      <c r="F266" s="403" t="s">
        <v>12</v>
      </c>
      <c r="G266" s="403" t="s">
        <v>380</v>
      </c>
      <c r="H266" s="403" t="s">
        <v>199</v>
      </c>
      <c r="I266" s="403" t="s">
        <v>95</v>
      </c>
      <c r="J266" s="403">
        <v>10022495</v>
      </c>
      <c r="K266" s="404">
        <v>42676</v>
      </c>
      <c r="L266" s="404">
        <v>42677</v>
      </c>
      <c r="M266" s="403" t="s">
        <v>436</v>
      </c>
      <c r="N266" s="403" t="s">
        <v>97</v>
      </c>
      <c r="O266" s="403">
        <v>9</v>
      </c>
      <c r="P266" s="403" t="s">
        <v>5146</v>
      </c>
      <c r="Q266" s="403">
        <v>2</v>
      </c>
    </row>
    <row r="267" spans="1:17" x14ac:dyDescent="0.2">
      <c r="A267" s="403">
        <v>130549</v>
      </c>
      <c r="B267" s="403">
        <v>108440</v>
      </c>
      <c r="C267" s="403">
        <v>10007289</v>
      </c>
      <c r="D267" s="403" t="s">
        <v>2883</v>
      </c>
      <c r="E267" s="403" t="s">
        <v>113</v>
      </c>
      <c r="F267" s="403" t="s">
        <v>12</v>
      </c>
      <c r="G267" s="403" t="s">
        <v>311</v>
      </c>
      <c r="H267" s="403" t="s">
        <v>199</v>
      </c>
      <c r="I267" s="403" t="s">
        <v>95</v>
      </c>
      <c r="J267" s="403">
        <v>10022485</v>
      </c>
      <c r="K267" s="404">
        <v>42821</v>
      </c>
      <c r="L267" s="404">
        <v>42824</v>
      </c>
      <c r="M267" s="403" t="s">
        <v>115</v>
      </c>
      <c r="N267" s="403" t="s">
        <v>109</v>
      </c>
      <c r="O267" s="403">
        <v>3</v>
      </c>
      <c r="P267" s="403" t="s">
        <v>5146</v>
      </c>
      <c r="Q267" s="403">
        <v>2</v>
      </c>
    </row>
    <row r="268" spans="1:17" x14ac:dyDescent="0.2">
      <c r="A268" s="403">
        <v>130563</v>
      </c>
      <c r="B268" s="403">
        <v>108361</v>
      </c>
      <c r="C268" s="403">
        <v>10006130</v>
      </c>
      <c r="D268" s="403" t="s">
        <v>306</v>
      </c>
      <c r="E268" s="403" t="s">
        <v>105</v>
      </c>
      <c r="F268" s="403" t="s">
        <v>12</v>
      </c>
      <c r="G268" s="403" t="s">
        <v>279</v>
      </c>
      <c r="H268" s="403" t="s">
        <v>166</v>
      </c>
      <c r="I268" s="403" t="s">
        <v>166</v>
      </c>
      <c r="J268" s="403">
        <v>10022509</v>
      </c>
      <c r="K268" s="404">
        <v>42752</v>
      </c>
      <c r="L268" s="404">
        <v>42753</v>
      </c>
      <c r="M268" s="403" t="s">
        <v>307</v>
      </c>
      <c r="N268" s="403" t="s">
        <v>97</v>
      </c>
      <c r="O268" s="403">
        <v>9</v>
      </c>
      <c r="P268" s="403" t="s">
        <v>5146</v>
      </c>
      <c r="Q268" s="403">
        <v>2</v>
      </c>
    </row>
    <row r="269" spans="1:17" x14ac:dyDescent="0.2">
      <c r="A269" s="403">
        <v>130567</v>
      </c>
      <c r="B269" s="403">
        <v>107069</v>
      </c>
      <c r="C269" s="403">
        <v>10002917</v>
      </c>
      <c r="D269" s="403" t="s">
        <v>2899</v>
      </c>
      <c r="E269" s="403" t="s">
        <v>113</v>
      </c>
      <c r="F269" s="403" t="s">
        <v>12</v>
      </c>
      <c r="G269" s="403" t="s">
        <v>1356</v>
      </c>
      <c r="H269" s="403" t="s">
        <v>94</v>
      </c>
      <c r="I269" s="403" t="s">
        <v>95</v>
      </c>
      <c r="J269" s="403">
        <v>10022482</v>
      </c>
      <c r="K269" s="404">
        <v>42801</v>
      </c>
      <c r="L269" s="404">
        <v>42804</v>
      </c>
      <c r="M269" s="403" t="s">
        <v>115</v>
      </c>
      <c r="N269" s="403" t="s">
        <v>109</v>
      </c>
      <c r="O269" s="403">
        <v>2</v>
      </c>
      <c r="P269" s="403" t="s">
        <v>5146</v>
      </c>
      <c r="Q269" s="403">
        <v>2</v>
      </c>
    </row>
    <row r="270" spans="1:17" x14ac:dyDescent="0.2">
      <c r="A270" s="403">
        <v>130570</v>
      </c>
      <c r="B270" s="403">
        <v>107073</v>
      </c>
      <c r="C270" s="403">
        <v>10004344</v>
      </c>
      <c r="D270" s="403" t="s">
        <v>598</v>
      </c>
      <c r="E270" s="403" t="s">
        <v>113</v>
      </c>
      <c r="F270" s="403" t="s">
        <v>12</v>
      </c>
      <c r="G270" s="403" t="s">
        <v>599</v>
      </c>
      <c r="H270" s="403" t="s">
        <v>94</v>
      </c>
      <c r="I270" s="403" t="s">
        <v>95</v>
      </c>
      <c r="J270" s="403">
        <v>10011424</v>
      </c>
      <c r="K270" s="404">
        <v>42633</v>
      </c>
      <c r="L270" s="404">
        <v>42636</v>
      </c>
      <c r="M270" s="403" t="s">
        <v>115</v>
      </c>
      <c r="N270" s="403" t="s">
        <v>109</v>
      </c>
      <c r="O270" s="403">
        <v>3</v>
      </c>
      <c r="P270" s="403" t="s">
        <v>5146</v>
      </c>
      <c r="Q270" s="403">
        <v>2</v>
      </c>
    </row>
    <row r="271" spans="1:17" x14ac:dyDescent="0.2">
      <c r="A271" s="403">
        <v>130584</v>
      </c>
      <c r="B271" s="403">
        <v>105582</v>
      </c>
      <c r="C271" s="403">
        <v>10000721</v>
      </c>
      <c r="D271" s="403" t="s">
        <v>292</v>
      </c>
      <c r="E271" s="403" t="s">
        <v>293</v>
      </c>
      <c r="F271" s="403" t="s">
        <v>12</v>
      </c>
      <c r="G271" s="403" t="s">
        <v>294</v>
      </c>
      <c r="H271" s="403" t="s">
        <v>199</v>
      </c>
      <c r="I271" s="403" t="s">
        <v>95</v>
      </c>
      <c r="J271" s="403">
        <v>10022488</v>
      </c>
      <c r="K271" s="404">
        <v>42752</v>
      </c>
      <c r="L271" s="404">
        <v>42755</v>
      </c>
      <c r="M271" s="403" t="s">
        <v>115</v>
      </c>
      <c r="N271" s="403" t="s">
        <v>109</v>
      </c>
      <c r="O271" s="403">
        <v>2</v>
      </c>
      <c r="P271" s="403" t="s">
        <v>5146</v>
      </c>
      <c r="Q271" s="403">
        <v>2</v>
      </c>
    </row>
    <row r="272" spans="1:17" x14ac:dyDescent="0.2">
      <c r="A272" s="403">
        <v>130585</v>
      </c>
      <c r="B272" s="403">
        <v>107632</v>
      </c>
      <c r="C272" s="403">
        <v>10007938</v>
      </c>
      <c r="D272" s="403" t="s">
        <v>2918</v>
      </c>
      <c r="E272" s="403" t="s">
        <v>113</v>
      </c>
      <c r="F272" s="403" t="s">
        <v>12</v>
      </c>
      <c r="G272" s="403" t="s">
        <v>376</v>
      </c>
      <c r="H272" s="403" t="s">
        <v>199</v>
      </c>
      <c r="I272" s="403" t="s">
        <v>95</v>
      </c>
      <c r="J272" s="403">
        <v>10033784</v>
      </c>
      <c r="K272" s="404">
        <v>42859</v>
      </c>
      <c r="L272" s="404">
        <v>42873</v>
      </c>
      <c r="M272" s="403" t="s">
        <v>115</v>
      </c>
      <c r="N272" s="403" t="s">
        <v>124</v>
      </c>
      <c r="O272" s="403">
        <v>1</v>
      </c>
      <c r="P272" s="403" t="s">
        <v>5146</v>
      </c>
      <c r="Q272" s="403">
        <v>2</v>
      </c>
    </row>
    <row r="273" spans="1:17" x14ac:dyDescent="0.2">
      <c r="A273" s="403">
        <v>130586</v>
      </c>
      <c r="B273" s="403">
        <v>108335</v>
      </c>
      <c r="C273" s="403">
        <v>10002570</v>
      </c>
      <c r="D273" s="403" t="s">
        <v>557</v>
      </c>
      <c r="E273" s="403" t="s">
        <v>105</v>
      </c>
      <c r="F273" s="403" t="s">
        <v>12</v>
      </c>
      <c r="G273" s="403" t="s">
        <v>376</v>
      </c>
      <c r="H273" s="403" t="s">
        <v>199</v>
      </c>
      <c r="I273" s="403" t="s">
        <v>95</v>
      </c>
      <c r="J273" s="403">
        <v>10020149</v>
      </c>
      <c r="K273" s="404">
        <v>42654</v>
      </c>
      <c r="L273" s="404">
        <v>42657</v>
      </c>
      <c r="M273" s="403" t="s">
        <v>108</v>
      </c>
      <c r="N273" s="403" t="s">
        <v>109</v>
      </c>
      <c r="O273" s="403">
        <v>3</v>
      </c>
      <c r="P273" s="403" t="s">
        <v>5146</v>
      </c>
      <c r="Q273" s="403">
        <v>2</v>
      </c>
    </row>
    <row r="274" spans="1:17" x14ac:dyDescent="0.2">
      <c r="A274" s="403">
        <v>130593</v>
      </c>
      <c r="B274" s="403">
        <v>108396</v>
      </c>
      <c r="C274" s="403">
        <v>10005687</v>
      </c>
      <c r="D274" s="403" t="s">
        <v>601</v>
      </c>
      <c r="E274" s="403" t="s">
        <v>105</v>
      </c>
      <c r="F274" s="403" t="s">
        <v>12</v>
      </c>
      <c r="G274" s="403" t="s">
        <v>602</v>
      </c>
      <c r="H274" s="403" t="s">
        <v>199</v>
      </c>
      <c r="I274" s="403" t="s">
        <v>95</v>
      </c>
      <c r="J274" s="403">
        <v>10011425</v>
      </c>
      <c r="K274" s="404">
        <v>42633</v>
      </c>
      <c r="L274" s="404">
        <v>42634</v>
      </c>
      <c r="M274" s="403" t="s">
        <v>307</v>
      </c>
      <c r="N274" s="403" t="s">
        <v>97</v>
      </c>
      <c r="O274" s="403">
        <v>9</v>
      </c>
      <c r="P274" s="403" t="s">
        <v>5146</v>
      </c>
      <c r="Q274" s="403">
        <v>2</v>
      </c>
    </row>
    <row r="275" spans="1:17" x14ac:dyDescent="0.2">
      <c r="A275" s="403">
        <v>130595</v>
      </c>
      <c r="B275" s="403">
        <v>105948</v>
      </c>
      <c r="C275" s="403">
        <v>10000415</v>
      </c>
      <c r="D275" s="403" t="s">
        <v>4096</v>
      </c>
      <c r="E275" s="403" t="s">
        <v>293</v>
      </c>
      <c r="F275" s="403" t="s">
        <v>12</v>
      </c>
      <c r="G275" s="403" t="s">
        <v>1141</v>
      </c>
      <c r="H275" s="403" t="s">
        <v>199</v>
      </c>
      <c r="I275" s="403" t="s">
        <v>95</v>
      </c>
      <c r="J275" s="403">
        <v>10020159</v>
      </c>
      <c r="K275" s="404">
        <v>42809</v>
      </c>
      <c r="L275" s="404">
        <v>42810</v>
      </c>
      <c r="M275" s="403" t="s">
        <v>436</v>
      </c>
      <c r="N275" s="403" t="s">
        <v>97</v>
      </c>
      <c r="O275" s="403">
        <v>9</v>
      </c>
      <c r="P275" s="403" t="s">
        <v>5146</v>
      </c>
      <c r="Q275" s="403">
        <v>2</v>
      </c>
    </row>
    <row r="276" spans="1:17" x14ac:dyDescent="0.2">
      <c r="A276" s="403">
        <v>130602</v>
      </c>
      <c r="B276" s="403">
        <v>110221</v>
      </c>
      <c r="C276" s="403">
        <v>10004596</v>
      </c>
      <c r="D276" s="403" t="s">
        <v>2112</v>
      </c>
      <c r="E276" s="403" t="s">
        <v>113</v>
      </c>
      <c r="F276" s="403" t="s">
        <v>12</v>
      </c>
      <c r="G276" s="403" t="s">
        <v>348</v>
      </c>
      <c r="H276" s="403" t="s">
        <v>190</v>
      </c>
      <c r="I276" s="403" t="s">
        <v>190</v>
      </c>
      <c r="J276" s="403">
        <v>10035836</v>
      </c>
      <c r="K276" s="404">
        <v>42878</v>
      </c>
      <c r="L276" s="404">
        <v>42879</v>
      </c>
      <c r="M276" s="403" t="s">
        <v>436</v>
      </c>
      <c r="N276" s="403" t="s">
        <v>97</v>
      </c>
      <c r="O276" s="403">
        <v>9</v>
      </c>
      <c r="P276" s="403" t="s">
        <v>5146</v>
      </c>
      <c r="Q276" s="403">
        <v>2</v>
      </c>
    </row>
    <row r="277" spans="1:17" x14ac:dyDescent="0.2">
      <c r="A277" s="403">
        <v>130604</v>
      </c>
      <c r="B277" s="403">
        <v>107745</v>
      </c>
      <c r="C277" s="403">
        <v>10002107</v>
      </c>
      <c r="D277" s="403" t="s">
        <v>415</v>
      </c>
      <c r="E277" s="403" t="s">
        <v>113</v>
      </c>
      <c r="F277" s="403" t="s">
        <v>12</v>
      </c>
      <c r="G277" s="403" t="s">
        <v>416</v>
      </c>
      <c r="H277" s="403" t="s">
        <v>190</v>
      </c>
      <c r="I277" s="403" t="s">
        <v>190</v>
      </c>
      <c r="J277" s="403">
        <v>10004714</v>
      </c>
      <c r="K277" s="404">
        <v>42696</v>
      </c>
      <c r="L277" s="404">
        <v>42699</v>
      </c>
      <c r="M277" s="403" t="s">
        <v>115</v>
      </c>
      <c r="N277" s="403" t="s">
        <v>109</v>
      </c>
      <c r="O277" s="403">
        <v>3</v>
      </c>
      <c r="P277" s="403" t="s">
        <v>5146</v>
      </c>
      <c r="Q277" s="403">
        <v>2</v>
      </c>
    </row>
    <row r="278" spans="1:17" x14ac:dyDescent="0.2">
      <c r="A278" s="403">
        <v>130606</v>
      </c>
      <c r="B278" s="403">
        <v>105023</v>
      </c>
      <c r="C278" s="403">
        <v>10000654</v>
      </c>
      <c r="D278" s="403" t="s">
        <v>2115</v>
      </c>
      <c r="E278" s="403" t="s">
        <v>293</v>
      </c>
      <c r="F278" s="403" t="s">
        <v>12</v>
      </c>
      <c r="G278" s="403" t="s">
        <v>2116</v>
      </c>
      <c r="H278" s="403" t="s">
        <v>190</v>
      </c>
      <c r="I278" s="403" t="s">
        <v>190</v>
      </c>
      <c r="J278" s="403">
        <v>10022515</v>
      </c>
      <c r="K278" s="404">
        <v>42801</v>
      </c>
      <c r="L278" s="404">
        <v>42804</v>
      </c>
      <c r="M278" s="403" t="s">
        <v>115</v>
      </c>
      <c r="N278" s="403" t="s">
        <v>109</v>
      </c>
      <c r="O278" s="403">
        <v>2</v>
      </c>
      <c r="P278" s="403" t="s">
        <v>5146</v>
      </c>
      <c r="Q278" s="403">
        <v>2</v>
      </c>
    </row>
    <row r="279" spans="1:17" x14ac:dyDescent="0.2">
      <c r="A279" s="403">
        <v>130609</v>
      </c>
      <c r="B279" s="403">
        <v>108653</v>
      </c>
      <c r="C279" s="403">
        <v>10004375</v>
      </c>
      <c r="D279" s="403" t="s">
        <v>2121</v>
      </c>
      <c r="E279" s="403" t="s">
        <v>113</v>
      </c>
      <c r="F279" s="403" t="s">
        <v>12</v>
      </c>
      <c r="G279" s="403" t="s">
        <v>644</v>
      </c>
      <c r="H279" s="403" t="s">
        <v>190</v>
      </c>
      <c r="I279" s="403" t="s">
        <v>190</v>
      </c>
      <c r="J279" s="403">
        <v>10030686</v>
      </c>
      <c r="K279" s="404">
        <v>42878</v>
      </c>
      <c r="L279" s="404">
        <v>42881</v>
      </c>
      <c r="M279" s="403" t="s">
        <v>181</v>
      </c>
      <c r="N279" s="403" t="s">
        <v>109</v>
      </c>
      <c r="O279" s="403">
        <v>2</v>
      </c>
      <c r="P279" s="403" t="s">
        <v>5146</v>
      </c>
      <c r="Q279" s="403">
        <v>3</v>
      </c>
    </row>
    <row r="280" spans="1:17" x14ac:dyDescent="0.2">
      <c r="A280" s="403">
        <v>130610</v>
      </c>
      <c r="B280" s="403">
        <v>108527</v>
      </c>
      <c r="C280" s="403">
        <v>10001116</v>
      </c>
      <c r="D280" s="403" t="s">
        <v>568</v>
      </c>
      <c r="E280" s="403" t="s">
        <v>113</v>
      </c>
      <c r="F280" s="403" t="s">
        <v>12</v>
      </c>
      <c r="G280" s="403" t="s">
        <v>106</v>
      </c>
      <c r="H280" s="403" t="s">
        <v>107</v>
      </c>
      <c r="I280" s="403" t="s">
        <v>107</v>
      </c>
      <c r="J280" s="403">
        <v>10020122</v>
      </c>
      <c r="K280" s="404">
        <v>42656</v>
      </c>
      <c r="L280" s="404">
        <v>42657</v>
      </c>
      <c r="M280" s="403" t="s">
        <v>436</v>
      </c>
      <c r="N280" s="403" t="s">
        <v>97</v>
      </c>
      <c r="O280" s="403">
        <v>9</v>
      </c>
      <c r="P280" s="403" t="s">
        <v>5146</v>
      </c>
      <c r="Q280" s="403">
        <v>2</v>
      </c>
    </row>
    <row r="281" spans="1:17" x14ac:dyDescent="0.2">
      <c r="A281" s="403">
        <v>130612</v>
      </c>
      <c r="B281" s="403">
        <v>106402</v>
      </c>
      <c r="C281" s="403">
        <v>10007949</v>
      </c>
      <c r="D281" s="403" t="s">
        <v>575</v>
      </c>
      <c r="E281" s="403" t="s">
        <v>113</v>
      </c>
      <c r="F281" s="403" t="s">
        <v>12</v>
      </c>
      <c r="G281" s="403" t="s">
        <v>106</v>
      </c>
      <c r="H281" s="403" t="s">
        <v>107</v>
      </c>
      <c r="I281" s="403" t="s">
        <v>107</v>
      </c>
      <c r="J281" s="403">
        <v>10004716</v>
      </c>
      <c r="K281" s="404">
        <v>42647</v>
      </c>
      <c r="L281" s="404">
        <v>42650</v>
      </c>
      <c r="M281" s="403" t="s">
        <v>181</v>
      </c>
      <c r="N281" s="403" t="s">
        <v>109</v>
      </c>
      <c r="O281" s="403">
        <v>4</v>
      </c>
      <c r="P281" s="403" t="s">
        <v>5146</v>
      </c>
      <c r="Q281" s="403">
        <v>3</v>
      </c>
    </row>
    <row r="282" spans="1:17" x14ac:dyDescent="0.2">
      <c r="A282" s="403">
        <v>130613</v>
      </c>
      <c r="B282" s="403">
        <v>106409</v>
      </c>
      <c r="C282" s="403">
        <v>10005077</v>
      </c>
      <c r="D282" s="403" t="s">
        <v>4098</v>
      </c>
      <c r="E282" s="403" t="s">
        <v>113</v>
      </c>
      <c r="F282" s="403" t="s">
        <v>12</v>
      </c>
      <c r="G282" s="403" t="s">
        <v>135</v>
      </c>
      <c r="H282" s="403" t="s">
        <v>107</v>
      </c>
      <c r="I282" s="403" t="s">
        <v>107</v>
      </c>
      <c r="J282" s="403">
        <v>10030720</v>
      </c>
      <c r="K282" s="404">
        <v>42878</v>
      </c>
      <c r="L282" s="404">
        <v>42881</v>
      </c>
      <c r="M282" s="403" t="s">
        <v>115</v>
      </c>
      <c r="N282" s="403" t="s">
        <v>109</v>
      </c>
      <c r="O282" s="403">
        <v>3</v>
      </c>
      <c r="P282" s="403" t="s">
        <v>5146</v>
      </c>
      <c r="Q282" s="403">
        <v>2</v>
      </c>
    </row>
    <row r="283" spans="1:17" x14ac:dyDescent="0.2">
      <c r="A283" s="403">
        <v>130616</v>
      </c>
      <c r="B283" s="403">
        <v>108411</v>
      </c>
      <c r="C283" s="403">
        <v>10004088</v>
      </c>
      <c r="D283" s="403" t="s">
        <v>104</v>
      </c>
      <c r="E283" s="403" t="s">
        <v>105</v>
      </c>
      <c r="F283" s="403" t="s">
        <v>12</v>
      </c>
      <c r="G283" s="403" t="s">
        <v>106</v>
      </c>
      <c r="H283" s="403" t="s">
        <v>107</v>
      </c>
      <c r="I283" s="403" t="s">
        <v>107</v>
      </c>
      <c r="J283" s="403">
        <v>10022599</v>
      </c>
      <c r="K283" s="404">
        <v>42759</v>
      </c>
      <c r="L283" s="404">
        <v>42762</v>
      </c>
      <c r="M283" s="403" t="s">
        <v>108</v>
      </c>
      <c r="N283" s="403" t="s">
        <v>109</v>
      </c>
      <c r="O283" s="403">
        <v>2</v>
      </c>
      <c r="P283" s="403" t="s">
        <v>5146</v>
      </c>
      <c r="Q283" s="403">
        <v>2</v>
      </c>
    </row>
    <row r="284" spans="1:17" x14ac:dyDescent="0.2">
      <c r="A284" s="403">
        <v>130618</v>
      </c>
      <c r="B284" s="403">
        <v>106429</v>
      </c>
      <c r="C284" s="403">
        <v>10007407</v>
      </c>
      <c r="D284" s="403" t="s">
        <v>367</v>
      </c>
      <c r="E284" s="403" t="s">
        <v>113</v>
      </c>
      <c r="F284" s="403" t="s">
        <v>12</v>
      </c>
      <c r="G284" s="403" t="s">
        <v>334</v>
      </c>
      <c r="H284" s="403" t="s">
        <v>140</v>
      </c>
      <c r="I284" s="403" t="s">
        <v>140</v>
      </c>
      <c r="J284" s="403">
        <v>10022621</v>
      </c>
      <c r="K284" s="404">
        <v>42716</v>
      </c>
      <c r="L284" s="404">
        <v>42719</v>
      </c>
      <c r="M284" s="403" t="s">
        <v>232</v>
      </c>
      <c r="N284" s="403" t="s">
        <v>109</v>
      </c>
      <c r="O284" s="403">
        <v>3</v>
      </c>
      <c r="P284" s="403" t="s">
        <v>5146</v>
      </c>
      <c r="Q284" s="403">
        <v>4</v>
      </c>
    </row>
    <row r="285" spans="1:17" x14ac:dyDescent="0.2">
      <c r="A285" s="403">
        <v>130620</v>
      </c>
      <c r="B285" s="403">
        <v>108512</v>
      </c>
      <c r="C285" s="403">
        <v>10004339</v>
      </c>
      <c r="D285" s="403" t="s">
        <v>333</v>
      </c>
      <c r="E285" s="403" t="s">
        <v>113</v>
      </c>
      <c r="F285" s="403" t="s">
        <v>12</v>
      </c>
      <c r="G285" s="403" t="s">
        <v>334</v>
      </c>
      <c r="H285" s="403" t="s">
        <v>140</v>
      </c>
      <c r="I285" s="403" t="s">
        <v>140</v>
      </c>
      <c r="J285" s="403">
        <v>10030733</v>
      </c>
      <c r="K285" s="404">
        <v>42864</v>
      </c>
      <c r="L285" s="404">
        <v>42867</v>
      </c>
      <c r="M285" s="403" t="s">
        <v>232</v>
      </c>
      <c r="N285" s="403" t="s">
        <v>109</v>
      </c>
      <c r="O285" s="403">
        <v>4</v>
      </c>
      <c r="P285" s="403" t="s">
        <v>5146</v>
      </c>
      <c r="Q285" s="403">
        <v>4</v>
      </c>
    </row>
    <row r="286" spans="1:17" x14ac:dyDescent="0.2">
      <c r="A286" s="403">
        <v>130631</v>
      </c>
      <c r="B286" s="403">
        <v>106462</v>
      </c>
      <c r="C286" s="403">
        <v>10003558</v>
      </c>
      <c r="D286" s="403" t="s">
        <v>4147</v>
      </c>
      <c r="E286" s="403" t="s">
        <v>113</v>
      </c>
      <c r="F286" s="403" t="s">
        <v>12</v>
      </c>
      <c r="G286" s="403" t="s">
        <v>532</v>
      </c>
      <c r="H286" s="403" t="s">
        <v>140</v>
      </c>
      <c r="I286" s="403" t="s">
        <v>140</v>
      </c>
      <c r="J286" s="403">
        <v>10030788</v>
      </c>
      <c r="K286" s="404">
        <v>42892</v>
      </c>
      <c r="L286" s="404">
        <v>42895</v>
      </c>
      <c r="M286" s="403" t="s">
        <v>115</v>
      </c>
      <c r="N286" s="403" t="s">
        <v>109</v>
      </c>
      <c r="O286" s="403">
        <v>2</v>
      </c>
      <c r="P286" s="403" t="s">
        <v>5146</v>
      </c>
      <c r="Q286" s="403">
        <v>1</v>
      </c>
    </row>
    <row r="287" spans="1:17" x14ac:dyDescent="0.2">
      <c r="A287" s="403">
        <v>130634</v>
      </c>
      <c r="B287" s="403">
        <v>106454</v>
      </c>
      <c r="C287" s="403">
        <v>10001196</v>
      </c>
      <c r="D287" s="403" t="s">
        <v>5150</v>
      </c>
      <c r="E287" s="403" t="s">
        <v>113</v>
      </c>
      <c r="F287" s="403" t="s">
        <v>12</v>
      </c>
      <c r="G287" s="403" t="s">
        <v>532</v>
      </c>
      <c r="H287" s="403" t="s">
        <v>140</v>
      </c>
      <c r="I287" s="403" t="s">
        <v>140</v>
      </c>
      <c r="J287" s="403">
        <v>10020125</v>
      </c>
      <c r="K287" s="404">
        <v>42676</v>
      </c>
      <c r="L287" s="404">
        <v>42677</v>
      </c>
      <c r="M287" s="403" t="s">
        <v>436</v>
      </c>
      <c r="N287" s="403" t="s">
        <v>97</v>
      </c>
      <c r="O287" s="403">
        <v>9</v>
      </c>
      <c r="P287" s="403" t="s">
        <v>5146</v>
      </c>
      <c r="Q287" s="403">
        <v>2</v>
      </c>
    </row>
    <row r="288" spans="1:17" x14ac:dyDescent="0.2">
      <c r="A288" s="403">
        <v>130650</v>
      </c>
      <c r="B288" s="403">
        <v>106513</v>
      </c>
      <c r="C288" s="403">
        <v>10005127</v>
      </c>
      <c r="D288" s="403" t="s">
        <v>3833</v>
      </c>
      <c r="E288" s="403" t="s">
        <v>120</v>
      </c>
      <c r="F288" s="403" t="s">
        <v>18</v>
      </c>
      <c r="G288" s="403" t="s">
        <v>780</v>
      </c>
      <c r="H288" s="403" t="s">
        <v>166</v>
      </c>
      <c r="I288" s="403" t="s">
        <v>166</v>
      </c>
      <c r="J288" s="403">
        <v>10022507</v>
      </c>
      <c r="K288" s="404">
        <v>42878</v>
      </c>
      <c r="L288" s="404">
        <v>42879</v>
      </c>
      <c r="M288" s="403" t="s">
        <v>123</v>
      </c>
      <c r="N288" s="403" t="s">
        <v>97</v>
      </c>
      <c r="O288" s="403">
        <v>9</v>
      </c>
      <c r="P288" s="403" t="s">
        <v>5146</v>
      </c>
      <c r="Q288" s="403">
        <v>2</v>
      </c>
    </row>
    <row r="289" spans="1:17" x14ac:dyDescent="0.2">
      <c r="A289" s="403">
        <v>130663</v>
      </c>
      <c r="B289" s="403">
        <v>106098</v>
      </c>
      <c r="C289" s="403">
        <v>10001457</v>
      </c>
      <c r="D289" s="403" t="s">
        <v>590</v>
      </c>
      <c r="E289" s="403" t="s">
        <v>113</v>
      </c>
      <c r="F289" s="403" t="s">
        <v>12</v>
      </c>
      <c r="G289" s="403" t="s">
        <v>261</v>
      </c>
      <c r="H289" s="403" t="s">
        <v>190</v>
      </c>
      <c r="I289" s="403" t="s">
        <v>190</v>
      </c>
      <c r="J289" s="403">
        <v>10011432</v>
      </c>
      <c r="K289" s="404">
        <v>42662</v>
      </c>
      <c r="L289" s="404">
        <v>42663</v>
      </c>
      <c r="M289" s="403" t="s">
        <v>436</v>
      </c>
      <c r="N289" s="403" t="s">
        <v>97</v>
      </c>
      <c r="O289" s="403">
        <v>9</v>
      </c>
      <c r="P289" s="403" t="s">
        <v>5146</v>
      </c>
      <c r="Q289" s="403">
        <v>2</v>
      </c>
    </row>
    <row r="290" spans="1:17" x14ac:dyDescent="0.2">
      <c r="A290" s="403">
        <v>130668</v>
      </c>
      <c r="B290" s="403">
        <v>108380</v>
      </c>
      <c r="C290" s="403">
        <v>10007212</v>
      </c>
      <c r="D290" s="403" t="s">
        <v>637</v>
      </c>
      <c r="E290" s="403" t="s">
        <v>105</v>
      </c>
      <c r="F290" s="403" t="s">
        <v>12</v>
      </c>
      <c r="G290" s="403" t="s">
        <v>261</v>
      </c>
      <c r="H290" s="403" t="s">
        <v>190</v>
      </c>
      <c r="I290" s="403" t="s">
        <v>190</v>
      </c>
      <c r="J290" s="403">
        <v>10020104</v>
      </c>
      <c r="K290" s="404">
        <v>42633</v>
      </c>
      <c r="L290" s="404">
        <v>42634</v>
      </c>
      <c r="M290" s="403" t="s">
        <v>307</v>
      </c>
      <c r="N290" s="403" t="s">
        <v>97</v>
      </c>
      <c r="O290" s="403">
        <v>9</v>
      </c>
      <c r="P290" s="403" t="s">
        <v>5146</v>
      </c>
      <c r="Q290" s="403">
        <v>2</v>
      </c>
    </row>
    <row r="291" spans="1:17" x14ac:dyDescent="0.2">
      <c r="A291" s="403">
        <v>130672</v>
      </c>
      <c r="B291" s="403">
        <v>106569</v>
      </c>
      <c r="C291" s="403">
        <v>10005981</v>
      </c>
      <c r="D291" s="403" t="s">
        <v>4582</v>
      </c>
      <c r="E291" s="403" t="s">
        <v>113</v>
      </c>
      <c r="F291" s="403" t="s">
        <v>12</v>
      </c>
      <c r="G291" s="403" t="s">
        <v>523</v>
      </c>
      <c r="H291" s="403" t="s">
        <v>107</v>
      </c>
      <c r="I291" s="403" t="s">
        <v>107</v>
      </c>
      <c r="J291" s="403">
        <v>10030724</v>
      </c>
      <c r="K291" s="404">
        <v>42864</v>
      </c>
      <c r="L291" s="404">
        <v>42867</v>
      </c>
      <c r="M291" s="403" t="s">
        <v>181</v>
      </c>
      <c r="N291" s="403" t="s">
        <v>109</v>
      </c>
      <c r="O291" s="403">
        <v>2</v>
      </c>
      <c r="P291" s="403" t="s">
        <v>5146</v>
      </c>
      <c r="Q291" s="403">
        <v>3</v>
      </c>
    </row>
    <row r="292" spans="1:17" x14ac:dyDescent="0.2">
      <c r="A292" s="403">
        <v>130677</v>
      </c>
      <c r="B292" s="403">
        <v>108461</v>
      </c>
      <c r="C292" s="403">
        <v>10002297</v>
      </c>
      <c r="D292" s="403" t="s">
        <v>177</v>
      </c>
      <c r="E292" s="403" t="s">
        <v>113</v>
      </c>
      <c r="F292" s="403" t="s">
        <v>12</v>
      </c>
      <c r="G292" s="403" t="s">
        <v>178</v>
      </c>
      <c r="H292" s="403" t="s">
        <v>107</v>
      </c>
      <c r="I292" s="403" t="s">
        <v>107</v>
      </c>
      <c r="J292" s="403">
        <v>10004740</v>
      </c>
      <c r="K292" s="404">
        <v>42689</v>
      </c>
      <c r="L292" s="404">
        <v>42692</v>
      </c>
      <c r="M292" s="403" t="s">
        <v>181</v>
      </c>
      <c r="N292" s="403" t="s">
        <v>109</v>
      </c>
      <c r="O292" s="403">
        <v>4</v>
      </c>
      <c r="P292" s="403" t="s">
        <v>5146</v>
      </c>
      <c r="Q292" s="403">
        <v>3</v>
      </c>
    </row>
    <row r="293" spans="1:17" x14ac:dyDescent="0.2">
      <c r="A293" s="403">
        <v>130681</v>
      </c>
      <c r="B293" s="403">
        <v>108340</v>
      </c>
      <c r="C293" s="403">
        <v>10005736</v>
      </c>
      <c r="D293" s="403" t="s">
        <v>342</v>
      </c>
      <c r="E293" s="403" t="s">
        <v>113</v>
      </c>
      <c r="F293" s="403" t="s">
        <v>12</v>
      </c>
      <c r="G293" s="403" t="s">
        <v>178</v>
      </c>
      <c r="H293" s="403" t="s">
        <v>107</v>
      </c>
      <c r="I293" s="403" t="s">
        <v>107</v>
      </c>
      <c r="J293" s="403">
        <v>10004742</v>
      </c>
      <c r="K293" s="404">
        <v>42710</v>
      </c>
      <c r="L293" s="404">
        <v>42713</v>
      </c>
      <c r="M293" s="403" t="s">
        <v>181</v>
      </c>
      <c r="N293" s="403" t="s">
        <v>109</v>
      </c>
      <c r="O293" s="403">
        <v>3</v>
      </c>
      <c r="P293" s="403" t="s">
        <v>5146</v>
      </c>
      <c r="Q293" s="403">
        <v>3</v>
      </c>
    </row>
    <row r="294" spans="1:17" x14ac:dyDescent="0.2">
      <c r="A294" s="403">
        <v>130683</v>
      </c>
      <c r="B294" s="403">
        <v>106583</v>
      </c>
      <c r="C294" s="403">
        <v>10002696</v>
      </c>
      <c r="D294" s="403" t="s">
        <v>604</v>
      </c>
      <c r="E294" s="403" t="s">
        <v>113</v>
      </c>
      <c r="F294" s="403" t="s">
        <v>12</v>
      </c>
      <c r="G294" s="403" t="s">
        <v>362</v>
      </c>
      <c r="H294" s="403" t="s">
        <v>166</v>
      </c>
      <c r="I294" s="403" t="s">
        <v>166</v>
      </c>
      <c r="J294" s="403">
        <v>10011564</v>
      </c>
      <c r="K294" s="404">
        <v>42633</v>
      </c>
      <c r="L294" s="404">
        <v>42649</v>
      </c>
      <c r="M294" s="403" t="s">
        <v>115</v>
      </c>
      <c r="N294" s="403" t="s">
        <v>124</v>
      </c>
      <c r="O294" s="403">
        <v>2</v>
      </c>
      <c r="P294" s="403" t="s">
        <v>5146</v>
      </c>
      <c r="Q294" s="403">
        <v>2</v>
      </c>
    </row>
    <row r="295" spans="1:17" x14ac:dyDescent="0.2">
      <c r="A295" s="403">
        <v>130690</v>
      </c>
      <c r="B295" s="403">
        <v>108468</v>
      </c>
      <c r="C295" s="403">
        <v>10000944</v>
      </c>
      <c r="D295" s="403" t="s">
        <v>233</v>
      </c>
      <c r="E295" s="403" t="s">
        <v>113</v>
      </c>
      <c r="F295" s="403" t="s">
        <v>12</v>
      </c>
      <c r="G295" s="403" t="s">
        <v>234</v>
      </c>
      <c r="H295" s="403" t="s">
        <v>190</v>
      </c>
      <c r="I295" s="403" t="s">
        <v>190</v>
      </c>
      <c r="J295" s="403">
        <v>10022532</v>
      </c>
      <c r="K295" s="404">
        <v>42766</v>
      </c>
      <c r="L295" s="404">
        <v>42769</v>
      </c>
      <c r="M295" s="403" t="s">
        <v>115</v>
      </c>
      <c r="N295" s="403" t="s">
        <v>109</v>
      </c>
      <c r="O295" s="403">
        <v>2</v>
      </c>
      <c r="P295" s="403" t="s">
        <v>5146</v>
      </c>
      <c r="Q295" s="403">
        <v>1</v>
      </c>
    </row>
    <row r="296" spans="1:17" x14ac:dyDescent="0.2">
      <c r="A296" s="403">
        <v>130696</v>
      </c>
      <c r="B296" s="403">
        <v>106614</v>
      </c>
      <c r="C296" s="403">
        <v>10006020</v>
      </c>
      <c r="D296" s="403" t="s">
        <v>4149</v>
      </c>
      <c r="E296" s="403" t="s">
        <v>113</v>
      </c>
      <c r="F296" s="403" t="s">
        <v>12</v>
      </c>
      <c r="G296" s="403" t="s">
        <v>251</v>
      </c>
      <c r="H296" s="403" t="s">
        <v>190</v>
      </c>
      <c r="I296" s="403" t="s">
        <v>190</v>
      </c>
      <c r="J296" s="403">
        <v>10022530</v>
      </c>
      <c r="K296" s="404">
        <v>42822</v>
      </c>
      <c r="L296" s="404">
        <v>42825</v>
      </c>
      <c r="M296" s="403" t="s">
        <v>115</v>
      </c>
      <c r="N296" s="403" t="s">
        <v>109</v>
      </c>
      <c r="O296" s="403">
        <v>3</v>
      </c>
      <c r="P296" s="403" t="s">
        <v>5146</v>
      </c>
      <c r="Q296" s="403">
        <v>2</v>
      </c>
    </row>
    <row r="297" spans="1:17" x14ac:dyDescent="0.2">
      <c r="A297" s="403">
        <v>130699</v>
      </c>
      <c r="B297" s="403">
        <v>108382</v>
      </c>
      <c r="C297" s="403">
        <v>10006958</v>
      </c>
      <c r="D297" s="403" t="s">
        <v>4598</v>
      </c>
      <c r="E297" s="403" t="s">
        <v>92</v>
      </c>
      <c r="F297" s="403" t="s">
        <v>14</v>
      </c>
      <c r="G297" s="403" t="s">
        <v>234</v>
      </c>
      <c r="H297" s="403" t="s">
        <v>190</v>
      </c>
      <c r="I297" s="403" t="s">
        <v>190</v>
      </c>
      <c r="J297" s="403">
        <v>10030775</v>
      </c>
      <c r="K297" s="404">
        <v>42892</v>
      </c>
      <c r="L297" s="404">
        <v>42895</v>
      </c>
      <c r="M297" s="403" t="s">
        <v>130</v>
      </c>
      <c r="N297" s="403" t="s">
        <v>109</v>
      </c>
      <c r="O297" s="403">
        <v>3</v>
      </c>
      <c r="P297" s="403" t="s">
        <v>5146</v>
      </c>
      <c r="Q297" s="403">
        <v>4</v>
      </c>
    </row>
    <row r="298" spans="1:17" x14ac:dyDescent="0.2">
      <c r="A298" s="403">
        <v>130704</v>
      </c>
      <c r="B298" s="403">
        <v>108416</v>
      </c>
      <c r="C298" s="403">
        <v>10003427</v>
      </c>
      <c r="D298" s="403" t="s">
        <v>250</v>
      </c>
      <c r="E298" s="403" t="s">
        <v>105</v>
      </c>
      <c r="F298" s="403" t="s">
        <v>12</v>
      </c>
      <c r="G298" s="403" t="s">
        <v>251</v>
      </c>
      <c r="H298" s="403" t="s">
        <v>190</v>
      </c>
      <c r="I298" s="403" t="s">
        <v>190</v>
      </c>
      <c r="J298" s="403">
        <v>10022526</v>
      </c>
      <c r="K298" s="404">
        <v>42766</v>
      </c>
      <c r="L298" s="404">
        <v>42768</v>
      </c>
      <c r="M298" s="403" t="s">
        <v>108</v>
      </c>
      <c r="N298" s="403" t="s">
        <v>109</v>
      </c>
      <c r="O298" s="403">
        <v>3</v>
      </c>
      <c r="P298" s="403" t="s">
        <v>5146</v>
      </c>
      <c r="Q298" s="403">
        <v>2</v>
      </c>
    </row>
    <row r="299" spans="1:17" x14ac:dyDescent="0.2">
      <c r="A299" s="403">
        <v>130706</v>
      </c>
      <c r="B299" s="403">
        <v>108402</v>
      </c>
      <c r="C299" s="403">
        <v>10005158</v>
      </c>
      <c r="D299" s="403" t="s">
        <v>3868</v>
      </c>
      <c r="E299" s="403" t="s">
        <v>105</v>
      </c>
      <c r="F299" s="403" t="s">
        <v>12</v>
      </c>
      <c r="G299" s="403" t="s">
        <v>1036</v>
      </c>
      <c r="H299" s="403" t="s">
        <v>190</v>
      </c>
      <c r="I299" s="403" t="s">
        <v>190</v>
      </c>
      <c r="J299" s="403">
        <v>10022527</v>
      </c>
      <c r="K299" s="404">
        <v>42824</v>
      </c>
      <c r="L299" s="404">
        <v>42825</v>
      </c>
      <c r="M299" s="403" t="s">
        <v>307</v>
      </c>
      <c r="N299" s="403" t="s">
        <v>97</v>
      </c>
      <c r="O299" s="403">
        <v>9</v>
      </c>
      <c r="P299" s="403" t="s">
        <v>5146</v>
      </c>
      <c r="Q299" s="403">
        <v>2</v>
      </c>
    </row>
    <row r="300" spans="1:17" x14ac:dyDescent="0.2">
      <c r="A300" s="403">
        <v>130707</v>
      </c>
      <c r="B300" s="403">
        <v>108384</v>
      </c>
      <c r="C300" s="403">
        <v>10009554</v>
      </c>
      <c r="D300" s="403" t="s">
        <v>2972</v>
      </c>
      <c r="E300" s="403" t="s">
        <v>105</v>
      </c>
      <c r="F300" s="403" t="s">
        <v>12</v>
      </c>
      <c r="G300" s="403" t="s">
        <v>251</v>
      </c>
      <c r="H300" s="403" t="s">
        <v>190</v>
      </c>
      <c r="I300" s="403" t="s">
        <v>190</v>
      </c>
      <c r="J300" s="403">
        <v>10022525</v>
      </c>
      <c r="K300" s="404">
        <v>42801</v>
      </c>
      <c r="L300" s="404">
        <v>42803</v>
      </c>
      <c r="M300" s="403" t="s">
        <v>108</v>
      </c>
      <c r="N300" s="403" t="s">
        <v>109</v>
      </c>
      <c r="O300" s="403">
        <v>3</v>
      </c>
      <c r="P300" s="403" t="s">
        <v>5146</v>
      </c>
      <c r="Q300" s="403">
        <v>2</v>
      </c>
    </row>
    <row r="301" spans="1:17" x14ac:dyDescent="0.2">
      <c r="A301" s="403">
        <v>130720</v>
      </c>
      <c r="B301" s="403">
        <v>108477</v>
      </c>
      <c r="C301" s="403">
        <v>10007417</v>
      </c>
      <c r="D301" s="403" t="s">
        <v>4614</v>
      </c>
      <c r="E301" s="403" t="s">
        <v>113</v>
      </c>
      <c r="F301" s="403" t="s">
        <v>12</v>
      </c>
      <c r="G301" s="403" t="s">
        <v>785</v>
      </c>
      <c r="H301" s="403" t="s">
        <v>107</v>
      </c>
      <c r="I301" s="403" t="s">
        <v>107</v>
      </c>
      <c r="J301" s="403">
        <v>10030784</v>
      </c>
      <c r="K301" s="404">
        <v>42850</v>
      </c>
      <c r="L301" s="404">
        <v>42853</v>
      </c>
      <c r="M301" s="403" t="s">
        <v>115</v>
      </c>
      <c r="N301" s="403" t="s">
        <v>109</v>
      </c>
      <c r="O301" s="403">
        <v>2</v>
      </c>
      <c r="P301" s="403" t="s">
        <v>5146</v>
      </c>
      <c r="Q301" s="403">
        <v>1</v>
      </c>
    </row>
    <row r="302" spans="1:17" x14ac:dyDescent="0.2">
      <c r="A302" s="403">
        <v>130724</v>
      </c>
      <c r="B302" s="403">
        <v>108517</v>
      </c>
      <c r="C302" s="403">
        <v>10003406</v>
      </c>
      <c r="D302" s="403" t="s">
        <v>4618</v>
      </c>
      <c r="E302" s="403" t="s">
        <v>113</v>
      </c>
      <c r="F302" s="403" t="s">
        <v>12</v>
      </c>
      <c r="G302" s="403" t="s">
        <v>837</v>
      </c>
      <c r="H302" s="403" t="s">
        <v>190</v>
      </c>
      <c r="I302" s="403" t="s">
        <v>190</v>
      </c>
      <c r="J302" s="403">
        <v>10030828</v>
      </c>
      <c r="K302" s="404">
        <v>42878</v>
      </c>
      <c r="L302" s="404">
        <v>42881</v>
      </c>
      <c r="M302" s="403" t="s">
        <v>115</v>
      </c>
      <c r="N302" s="403" t="s">
        <v>109</v>
      </c>
      <c r="O302" s="403">
        <v>2</v>
      </c>
      <c r="P302" s="403" t="s">
        <v>5146</v>
      </c>
      <c r="Q302" s="403">
        <v>1</v>
      </c>
    </row>
    <row r="303" spans="1:17" x14ac:dyDescent="0.2">
      <c r="A303" s="403">
        <v>130726</v>
      </c>
      <c r="B303" s="403">
        <v>106733</v>
      </c>
      <c r="C303" s="403">
        <v>10004340</v>
      </c>
      <c r="D303" s="403" t="s">
        <v>243</v>
      </c>
      <c r="E303" s="403" t="s">
        <v>113</v>
      </c>
      <c r="F303" s="403" t="s">
        <v>12</v>
      </c>
      <c r="G303" s="403" t="s">
        <v>244</v>
      </c>
      <c r="H303" s="403" t="s">
        <v>190</v>
      </c>
      <c r="I303" s="403" t="s">
        <v>190</v>
      </c>
      <c r="J303" s="403">
        <v>10022524</v>
      </c>
      <c r="K303" s="404">
        <v>42766</v>
      </c>
      <c r="L303" s="404">
        <v>42769</v>
      </c>
      <c r="M303" s="403" t="s">
        <v>155</v>
      </c>
      <c r="N303" s="403" t="s">
        <v>109</v>
      </c>
      <c r="O303" s="403">
        <v>3</v>
      </c>
      <c r="P303" s="403" t="s">
        <v>5146</v>
      </c>
      <c r="Q303" s="403">
        <v>3</v>
      </c>
    </row>
    <row r="304" spans="1:17" x14ac:dyDescent="0.2">
      <c r="A304" s="403">
        <v>130727</v>
      </c>
      <c r="B304" s="403">
        <v>105603</v>
      </c>
      <c r="C304" s="403">
        <v>10007419</v>
      </c>
      <c r="D304" s="403" t="s">
        <v>2990</v>
      </c>
      <c r="E304" s="403" t="s">
        <v>113</v>
      </c>
      <c r="F304" s="403" t="s">
        <v>12</v>
      </c>
      <c r="G304" s="403" t="s">
        <v>237</v>
      </c>
      <c r="H304" s="403" t="s">
        <v>190</v>
      </c>
      <c r="I304" s="403" t="s">
        <v>190</v>
      </c>
      <c r="J304" s="403">
        <v>10004755</v>
      </c>
      <c r="K304" s="404">
        <v>42794</v>
      </c>
      <c r="L304" s="404">
        <v>42797</v>
      </c>
      <c r="M304" s="403" t="s">
        <v>115</v>
      </c>
      <c r="N304" s="403" t="s">
        <v>109</v>
      </c>
      <c r="O304" s="403">
        <v>3</v>
      </c>
      <c r="P304" s="403" t="s">
        <v>5146</v>
      </c>
      <c r="Q304" s="403">
        <v>4</v>
      </c>
    </row>
    <row r="305" spans="1:17" x14ac:dyDescent="0.2">
      <c r="A305" s="403">
        <v>130728</v>
      </c>
      <c r="B305" s="403">
        <v>106743</v>
      </c>
      <c r="C305" s="403">
        <v>10006570</v>
      </c>
      <c r="D305" s="403" t="s">
        <v>236</v>
      </c>
      <c r="E305" s="403" t="s">
        <v>113</v>
      </c>
      <c r="F305" s="403" t="s">
        <v>12</v>
      </c>
      <c r="G305" s="403" t="s">
        <v>237</v>
      </c>
      <c r="H305" s="403" t="s">
        <v>190</v>
      </c>
      <c r="I305" s="403" t="s">
        <v>190</v>
      </c>
      <c r="J305" s="403">
        <v>10022518</v>
      </c>
      <c r="K305" s="404">
        <v>42759</v>
      </c>
      <c r="L305" s="404">
        <v>42762</v>
      </c>
      <c r="M305" s="403" t="s">
        <v>115</v>
      </c>
      <c r="N305" s="403" t="s">
        <v>109</v>
      </c>
      <c r="O305" s="403">
        <v>2</v>
      </c>
      <c r="P305" s="403" t="s">
        <v>5146</v>
      </c>
      <c r="Q305" s="403">
        <v>2</v>
      </c>
    </row>
    <row r="306" spans="1:17" x14ac:dyDescent="0.2">
      <c r="A306" s="403">
        <v>130730</v>
      </c>
      <c r="B306" s="403">
        <v>106717</v>
      </c>
      <c r="C306" s="403">
        <v>10001144</v>
      </c>
      <c r="D306" s="403" t="s">
        <v>2152</v>
      </c>
      <c r="E306" s="403" t="s">
        <v>113</v>
      </c>
      <c r="F306" s="403" t="s">
        <v>12</v>
      </c>
      <c r="G306" s="403" t="s">
        <v>237</v>
      </c>
      <c r="H306" s="403" t="s">
        <v>190</v>
      </c>
      <c r="I306" s="403" t="s">
        <v>190</v>
      </c>
      <c r="J306" s="403">
        <v>10022516</v>
      </c>
      <c r="K306" s="404">
        <v>42794</v>
      </c>
      <c r="L306" s="404">
        <v>42797</v>
      </c>
      <c r="M306" s="403" t="s">
        <v>181</v>
      </c>
      <c r="N306" s="403" t="s">
        <v>109</v>
      </c>
      <c r="O306" s="403">
        <v>2</v>
      </c>
      <c r="P306" s="403" t="s">
        <v>5146</v>
      </c>
      <c r="Q306" s="403">
        <v>3</v>
      </c>
    </row>
    <row r="307" spans="1:17" x14ac:dyDescent="0.2">
      <c r="A307" s="403">
        <v>130736</v>
      </c>
      <c r="B307" s="403">
        <v>106749</v>
      </c>
      <c r="C307" s="403">
        <v>10000747</v>
      </c>
      <c r="D307" s="403" t="s">
        <v>4628</v>
      </c>
      <c r="E307" s="403" t="s">
        <v>113</v>
      </c>
      <c r="F307" s="403" t="s">
        <v>12</v>
      </c>
      <c r="G307" s="403" t="s">
        <v>802</v>
      </c>
      <c r="H307" s="403" t="s">
        <v>140</v>
      </c>
      <c r="I307" s="403" t="s">
        <v>140</v>
      </c>
      <c r="J307" s="403">
        <v>10020109</v>
      </c>
      <c r="K307" s="404">
        <v>42808</v>
      </c>
      <c r="L307" s="404">
        <v>42811</v>
      </c>
      <c r="M307" s="403" t="s">
        <v>115</v>
      </c>
      <c r="N307" s="403" t="s">
        <v>109</v>
      </c>
      <c r="O307" s="403">
        <v>3</v>
      </c>
      <c r="P307" s="403" t="s">
        <v>5146</v>
      </c>
      <c r="Q307" s="403">
        <v>1</v>
      </c>
    </row>
    <row r="308" spans="1:17" x14ac:dyDescent="0.2">
      <c r="A308" s="403">
        <v>130740</v>
      </c>
      <c r="B308" s="403">
        <v>108623</v>
      </c>
      <c r="C308" s="403">
        <v>10005200</v>
      </c>
      <c r="D308" s="403" t="s">
        <v>421</v>
      </c>
      <c r="E308" s="403" t="s">
        <v>113</v>
      </c>
      <c r="F308" s="403" t="s">
        <v>12</v>
      </c>
      <c r="G308" s="403" t="s">
        <v>422</v>
      </c>
      <c r="H308" s="403" t="s">
        <v>140</v>
      </c>
      <c r="I308" s="403" t="s">
        <v>140</v>
      </c>
      <c r="J308" s="403">
        <v>10020189</v>
      </c>
      <c r="K308" s="404">
        <v>42703</v>
      </c>
      <c r="L308" s="404">
        <v>42706</v>
      </c>
      <c r="M308" s="403" t="s">
        <v>115</v>
      </c>
      <c r="N308" s="403" t="s">
        <v>109</v>
      </c>
      <c r="O308" s="403">
        <v>3</v>
      </c>
      <c r="P308" s="403" t="s">
        <v>5146</v>
      </c>
      <c r="Q308" s="403">
        <v>2</v>
      </c>
    </row>
    <row r="309" spans="1:17" x14ac:dyDescent="0.2">
      <c r="A309" s="403">
        <v>130743</v>
      </c>
      <c r="B309" s="403">
        <v>106924</v>
      </c>
      <c r="C309" s="403">
        <v>10004478</v>
      </c>
      <c r="D309" s="403" t="s">
        <v>3882</v>
      </c>
      <c r="E309" s="403" t="s">
        <v>293</v>
      </c>
      <c r="F309" s="403" t="s">
        <v>12</v>
      </c>
      <c r="G309" s="403" t="s">
        <v>422</v>
      </c>
      <c r="H309" s="403" t="s">
        <v>140</v>
      </c>
      <c r="I309" s="403" t="s">
        <v>140</v>
      </c>
      <c r="J309" s="403">
        <v>10020176</v>
      </c>
      <c r="K309" s="404">
        <v>42795</v>
      </c>
      <c r="L309" s="404">
        <v>42796</v>
      </c>
      <c r="M309" s="403" t="s">
        <v>436</v>
      </c>
      <c r="N309" s="403" t="s">
        <v>97</v>
      </c>
      <c r="O309" s="403">
        <v>9</v>
      </c>
      <c r="P309" s="403" t="s">
        <v>5146</v>
      </c>
      <c r="Q309" s="403">
        <v>2</v>
      </c>
    </row>
    <row r="310" spans="1:17" x14ac:dyDescent="0.2">
      <c r="A310" s="403">
        <v>130746</v>
      </c>
      <c r="B310" s="403">
        <v>108339</v>
      </c>
      <c r="C310" s="403">
        <v>10006226</v>
      </c>
      <c r="D310" s="403" t="s">
        <v>3000</v>
      </c>
      <c r="E310" s="403" t="s">
        <v>105</v>
      </c>
      <c r="F310" s="403" t="s">
        <v>12</v>
      </c>
      <c r="G310" s="403" t="s">
        <v>802</v>
      </c>
      <c r="H310" s="403" t="s">
        <v>140</v>
      </c>
      <c r="I310" s="403" t="s">
        <v>140</v>
      </c>
      <c r="J310" s="403">
        <v>10023043</v>
      </c>
      <c r="K310" s="404">
        <v>42809</v>
      </c>
      <c r="L310" s="404">
        <v>42811</v>
      </c>
      <c r="M310" s="403" t="s">
        <v>108</v>
      </c>
      <c r="N310" s="403" t="s">
        <v>124</v>
      </c>
      <c r="O310" s="403">
        <v>3</v>
      </c>
      <c r="P310" s="403" t="s">
        <v>5146</v>
      </c>
      <c r="Q310" s="403">
        <v>2</v>
      </c>
    </row>
    <row r="311" spans="1:17" x14ac:dyDescent="0.2">
      <c r="A311" s="403">
        <v>130747</v>
      </c>
      <c r="B311" s="403">
        <v>105420</v>
      </c>
      <c r="C311" s="403">
        <v>10006322</v>
      </c>
      <c r="D311" s="403" t="s">
        <v>3003</v>
      </c>
      <c r="E311" s="403" t="s">
        <v>113</v>
      </c>
      <c r="F311" s="403" t="s">
        <v>12</v>
      </c>
      <c r="G311" s="403" t="s">
        <v>413</v>
      </c>
      <c r="H311" s="403" t="s">
        <v>161</v>
      </c>
      <c r="I311" s="403" t="s">
        <v>161</v>
      </c>
      <c r="J311" s="403">
        <v>10034351</v>
      </c>
      <c r="K311" s="404">
        <v>42864</v>
      </c>
      <c r="L311" s="404">
        <v>42867</v>
      </c>
      <c r="M311" s="403" t="s">
        <v>115</v>
      </c>
      <c r="N311" s="403" t="s">
        <v>109</v>
      </c>
      <c r="O311" s="403">
        <v>2</v>
      </c>
      <c r="P311" s="403" t="s">
        <v>5146</v>
      </c>
      <c r="Q311" s="403">
        <v>2</v>
      </c>
    </row>
    <row r="312" spans="1:17" x14ac:dyDescent="0.2">
      <c r="A312" s="403">
        <v>130748</v>
      </c>
      <c r="B312" s="403">
        <v>109293</v>
      </c>
      <c r="C312" s="403">
        <v>10004112</v>
      </c>
      <c r="D312" s="403" t="s">
        <v>3885</v>
      </c>
      <c r="E312" s="403" t="s">
        <v>113</v>
      </c>
      <c r="F312" s="403" t="s">
        <v>12</v>
      </c>
      <c r="G312" s="403" t="s">
        <v>413</v>
      </c>
      <c r="H312" s="403" t="s">
        <v>161</v>
      </c>
      <c r="I312" s="403" t="s">
        <v>161</v>
      </c>
      <c r="J312" s="403">
        <v>10022571</v>
      </c>
      <c r="K312" s="404">
        <v>42878</v>
      </c>
      <c r="L312" s="404">
        <v>42881</v>
      </c>
      <c r="M312" s="403" t="s">
        <v>115</v>
      </c>
      <c r="N312" s="403" t="s">
        <v>109</v>
      </c>
      <c r="O312" s="403">
        <v>2</v>
      </c>
      <c r="P312" s="403" t="s">
        <v>5146</v>
      </c>
      <c r="Q312" s="403">
        <v>2</v>
      </c>
    </row>
    <row r="313" spans="1:17" x14ac:dyDescent="0.2">
      <c r="A313" s="403">
        <v>130754</v>
      </c>
      <c r="B313" s="403">
        <v>106763</v>
      </c>
      <c r="C313" s="403">
        <v>10000952</v>
      </c>
      <c r="D313" s="403" t="s">
        <v>535</v>
      </c>
      <c r="E313" s="403" t="s">
        <v>293</v>
      </c>
      <c r="F313" s="403" t="s">
        <v>12</v>
      </c>
      <c r="G313" s="403" t="s">
        <v>413</v>
      </c>
      <c r="H313" s="403" t="s">
        <v>161</v>
      </c>
      <c r="I313" s="403" t="s">
        <v>161</v>
      </c>
      <c r="J313" s="403">
        <v>10011552</v>
      </c>
      <c r="K313" s="404">
        <v>42675</v>
      </c>
      <c r="L313" s="404">
        <v>42676</v>
      </c>
      <c r="M313" s="403" t="s">
        <v>436</v>
      </c>
      <c r="N313" s="403" t="s">
        <v>97</v>
      </c>
      <c r="O313" s="403">
        <v>9</v>
      </c>
      <c r="P313" s="403" t="s">
        <v>5146</v>
      </c>
      <c r="Q313" s="403">
        <v>2</v>
      </c>
    </row>
    <row r="314" spans="1:17" x14ac:dyDescent="0.2">
      <c r="A314" s="403">
        <v>130755</v>
      </c>
      <c r="B314" s="403">
        <v>108425</v>
      </c>
      <c r="C314" s="403">
        <v>10002642</v>
      </c>
      <c r="D314" s="403" t="s">
        <v>296</v>
      </c>
      <c r="E314" s="403" t="s">
        <v>105</v>
      </c>
      <c r="F314" s="403" t="s">
        <v>12</v>
      </c>
      <c r="G314" s="403" t="s">
        <v>297</v>
      </c>
      <c r="H314" s="403" t="s">
        <v>161</v>
      </c>
      <c r="I314" s="403" t="s">
        <v>161</v>
      </c>
      <c r="J314" s="403">
        <v>10020150</v>
      </c>
      <c r="K314" s="404">
        <v>42654</v>
      </c>
      <c r="L314" s="404">
        <v>42657</v>
      </c>
      <c r="M314" s="403" t="s">
        <v>108</v>
      </c>
      <c r="N314" s="403" t="s">
        <v>109</v>
      </c>
      <c r="O314" s="403">
        <v>4</v>
      </c>
      <c r="P314" s="403" t="s">
        <v>5146</v>
      </c>
      <c r="Q314" s="403">
        <v>2</v>
      </c>
    </row>
    <row r="315" spans="1:17" x14ac:dyDescent="0.2">
      <c r="A315" s="403">
        <v>130760</v>
      </c>
      <c r="B315" s="403">
        <v>107722</v>
      </c>
      <c r="C315" s="403">
        <v>10006303</v>
      </c>
      <c r="D315" s="403" t="s">
        <v>4641</v>
      </c>
      <c r="E315" s="403" t="s">
        <v>113</v>
      </c>
      <c r="F315" s="403" t="s">
        <v>12</v>
      </c>
      <c r="G315" s="403" t="s">
        <v>239</v>
      </c>
      <c r="H315" s="403" t="s">
        <v>161</v>
      </c>
      <c r="I315" s="403" t="s">
        <v>161</v>
      </c>
      <c r="J315" s="403">
        <v>10022569</v>
      </c>
      <c r="K315" s="404">
        <v>42794</v>
      </c>
      <c r="L315" s="404">
        <v>42797</v>
      </c>
      <c r="M315" s="403" t="s">
        <v>155</v>
      </c>
      <c r="N315" s="403" t="s">
        <v>109</v>
      </c>
      <c r="O315" s="403">
        <v>2</v>
      </c>
      <c r="P315" s="403" t="s">
        <v>5146</v>
      </c>
      <c r="Q315" s="403">
        <v>3</v>
      </c>
    </row>
    <row r="316" spans="1:17" x14ac:dyDescent="0.2">
      <c r="A316" s="403">
        <v>130763</v>
      </c>
      <c r="B316" s="403">
        <v>105939</v>
      </c>
      <c r="C316" s="403">
        <v>10007916</v>
      </c>
      <c r="D316" s="403" t="s">
        <v>214</v>
      </c>
      <c r="E316" s="403" t="s">
        <v>113</v>
      </c>
      <c r="F316" s="403" t="s">
        <v>12</v>
      </c>
      <c r="G316" s="403" t="s">
        <v>114</v>
      </c>
      <c r="H316" s="403" t="s">
        <v>107</v>
      </c>
      <c r="I316" s="403" t="s">
        <v>107</v>
      </c>
      <c r="J316" s="403">
        <v>10022608</v>
      </c>
      <c r="K316" s="404">
        <v>42746</v>
      </c>
      <c r="L316" s="404">
        <v>42752</v>
      </c>
      <c r="M316" s="403" t="s">
        <v>115</v>
      </c>
      <c r="N316" s="403" t="s">
        <v>124</v>
      </c>
      <c r="O316" s="403">
        <v>3</v>
      </c>
      <c r="P316" s="403" t="s">
        <v>5146</v>
      </c>
      <c r="Q316" s="403">
        <v>2</v>
      </c>
    </row>
    <row r="317" spans="1:17" x14ac:dyDescent="0.2">
      <c r="A317" s="403">
        <v>130764</v>
      </c>
      <c r="B317" s="403">
        <v>106947</v>
      </c>
      <c r="C317" s="403">
        <v>10004772</v>
      </c>
      <c r="D317" s="403" t="s">
        <v>112</v>
      </c>
      <c r="E317" s="403" t="s">
        <v>113</v>
      </c>
      <c r="F317" s="403" t="s">
        <v>12</v>
      </c>
      <c r="G317" s="403" t="s">
        <v>114</v>
      </c>
      <c r="H317" s="403" t="s">
        <v>107</v>
      </c>
      <c r="I317" s="403" t="s">
        <v>107</v>
      </c>
      <c r="J317" s="403">
        <v>10022603</v>
      </c>
      <c r="K317" s="404">
        <v>42773</v>
      </c>
      <c r="L317" s="404">
        <v>42776</v>
      </c>
      <c r="M317" s="403" t="s">
        <v>115</v>
      </c>
      <c r="N317" s="403" t="s">
        <v>109</v>
      </c>
      <c r="O317" s="403">
        <v>2</v>
      </c>
      <c r="P317" s="403" t="s">
        <v>5146</v>
      </c>
      <c r="Q317" s="403">
        <v>2</v>
      </c>
    </row>
    <row r="318" spans="1:17" x14ac:dyDescent="0.2">
      <c r="A318" s="403">
        <v>130767</v>
      </c>
      <c r="B318" s="403">
        <v>108429</v>
      </c>
      <c r="C318" s="403">
        <v>10002122</v>
      </c>
      <c r="D318" s="403" t="s">
        <v>401</v>
      </c>
      <c r="E318" s="403" t="s">
        <v>105</v>
      </c>
      <c r="F318" s="403" t="s">
        <v>12</v>
      </c>
      <c r="G318" s="403" t="s">
        <v>114</v>
      </c>
      <c r="H318" s="403" t="s">
        <v>107</v>
      </c>
      <c r="I318" s="403" t="s">
        <v>107</v>
      </c>
      <c r="J318" s="403">
        <v>10020140</v>
      </c>
      <c r="K318" s="404">
        <v>42661</v>
      </c>
      <c r="L318" s="404">
        <v>42678</v>
      </c>
      <c r="M318" s="403" t="s">
        <v>108</v>
      </c>
      <c r="N318" s="403" t="s">
        <v>124</v>
      </c>
      <c r="O318" s="403">
        <v>2</v>
      </c>
      <c r="P318" s="403" t="s">
        <v>5146</v>
      </c>
      <c r="Q318" s="403">
        <v>2</v>
      </c>
    </row>
    <row r="319" spans="1:17" x14ac:dyDescent="0.2">
      <c r="A319" s="403">
        <v>130769</v>
      </c>
      <c r="B319" s="403">
        <v>106970</v>
      </c>
      <c r="C319" s="403">
        <v>10007011</v>
      </c>
      <c r="D319" s="403" t="s">
        <v>3899</v>
      </c>
      <c r="E319" s="403" t="s">
        <v>113</v>
      </c>
      <c r="F319" s="403" t="s">
        <v>12</v>
      </c>
      <c r="G319" s="403" t="s">
        <v>255</v>
      </c>
      <c r="H319" s="403" t="s">
        <v>161</v>
      </c>
      <c r="I319" s="403" t="s">
        <v>161</v>
      </c>
      <c r="J319" s="403">
        <v>10022574</v>
      </c>
      <c r="K319" s="404">
        <v>42849</v>
      </c>
      <c r="L319" s="404">
        <v>42852</v>
      </c>
      <c r="M319" s="403" t="s">
        <v>115</v>
      </c>
      <c r="N319" s="403" t="s">
        <v>109</v>
      </c>
      <c r="O319" s="403">
        <v>3</v>
      </c>
      <c r="P319" s="403" t="s">
        <v>5146</v>
      </c>
      <c r="Q319" s="403">
        <v>2</v>
      </c>
    </row>
    <row r="320" spans="1:17" x14ac:dyDescent="0.2">
      <c r="A320" s="403">
        <v>130773</v>
      </c>
      <c r="B320" s="403">
        <v>107495</v>
      </c>
      <c r="C320" s="403">
        <v>10004760</v>
      </c>
      <c r="D320" s="403" t="s">
        <v>3902</v>
      </c>
      <c r="E320" s="403" t="s">
        <v>113</v>
      </c>
      <c r="F320" s="403" t="s">
        <v>12</v>
      </c>
      <c r="G320" s="403" t="s">
        <v>1246</v>
      </c>
      <c r="H320" s="403" t="s">
        <v>94</v>
      </c>
      <c r="I320" s="403" t="s">
        <v>95</v>
      </c>
      <c r="J320" s="403">
        <v>10022492</v>
      </c>
      <c r="K320" s="404">
        <v>42859</v>
      </c>
      <c r="L320" s="404">
        <v>42860</v>
      </c>
      <c r="M320" s="403" t="s">
        <v>436</v>
      </c>
      <c r="N320" s="403" t="s">
        <v>97</v>
      </c>
      <c r="O320" s="403">
        <v>9</v>
      </c>
      <c r="P320" s="403" t="s">
        <v>5146</v>
      </c>
      <c r="Q320" s="403">
        <v>2</v>
      </c>
    </row>
    <row r="321" spans="1:17" x14ac:dyDescent="0.2">
      <c r="A321" s="403">
        <v>130777</v>
      </c>
      <c r="B321" s="403">
        <v>107960</v>
      </c>
      <c r="C321" s="403">
        <v>10007427</v>
      </c>
      <c r="D321" s="403" t="s">
        <v>5151</v>
      </c>
      <c r="E321" s="403" t="s">
        <v>113</v>
      </c>
      <c r="F321" s="403" t="s">
        <v>12</v>
      </c>
      <c r="G321" s="403" t="s">
        <v>160</v>
      </c>
      <c r="H321" s="403" t="s">
        <v>161</v>
      </c>
      <c r="I321" s="403" t="s">
        <v>161</v>
      </c>
      <c r="J321" s="403">
        <v>10011442</v>
      </c>
      <c r="K321" s="404">
        <v>42773</v>
      </c>
      <c r="L321" s="404">
        <v>42776</v>
      </c>
      <c r="M321" s="403" t="s">
        <v>115</v>
      </c>
      <c r="N321" s="403" t="s">
        <v>109</v>
      </c>
      <c r="O321" s="403">
        <v>2</v>
      </c>
      <c r="P321" s="403" t="s">
        <v>5146</v>
      </c>
      <c r="Q321" s="403">
        <v>2</v>
      </c>
    </row>
    <row r="322" spans="1:17" x14ac:dyDescent="0.2">
      <c r="A322" s="403">
        <v>130787</v>
      </c>
      <c r="B322" s="403">
        <v>108326</v>
      </c>
      <c r="C322" s="403">
        <v>10000695</v>
      </c>
      <c r="D322" s="403" t="s">
        <v>615</v>
      </c>
      <c r="E322" s="403" t="s">
        <v>105</v>
      </c>
      <c r="F322" s="403" t="s">
        <v>12</v>
      </c>
      <c r="G322" s="403" t="s">
        <v>217</v>
      </c>
      <c r="H322" s="403" t="s">
        <v>161</v>
      </c>
      <c r="I322" s="403" t="s">
        <v>161</v>
      </c>
      <c r="J322" s="403">
        <v>10008473</v>
      </c>
      <c r="K322" s="404">
        <v>42640</v>
      </c>
      <c r="L322" s="404">
        <v>42643</v>
      </c>
      <c r="M322" s="403" t="s">
        <v>268</v>
      </c>
      <c r="N322" s="403" t="s">
        <v>109</v>
      </c>
      <c r="O322" s="403">
        <v>2</v>
      </c>
      <c r="P322" s="403" t="s">
        <v>5146</v>
      </c>
      <c r="Q322" s="403">
        <v>3</v>
      </c>
    </row>
    <row r="323" spans="1:17" x14ac:dyDescent="0.2">
      <c r="A323" s="403">
        <v>130793</v>
      </c>
      <c r="B323" s="403">
        <v>112314</v>
      </c>
      <c r="C323" s="403">
        <v>10000055</v>
      </c>
      <c r="D323" s="403" t="s">
        <v>3016</v>
      </c>
      <c r="E323" s="403" t="s">
        <v>113</v>
      </c>
      <c r="F323" s="403" t="s">
        <v>12</v>
      </c>
      <c r="G323" s="403" t="s">
        <v>364</v>
      </c>
      <c r="H323" s="403" t="s">
        <v>190</v>
      </c>
      <c r="I323" s="403" t="s">
        <v>190</v>
      </c>
      <c r="J323" s="403">
        <v>10020080</v>
      </c>
      <c r="K323" s="404">
        <v>42822</v>
      </c>
      <c r="L323" s="404">
        <v>42825</v>
      </c>
      <c r="M323" s="403" t="s">
        <v>115</v>
      </c>
      <c r="N323" s="403" t="s">
        <v>109</v>
      </c>
      <c r="O323" s="403">
        <v>2</v>
      </c>
      <c r="P323" s="403" t="s">
        <v>5146</v>
      </c>
      <c r="Q323" s="403">
        <v>2</v>
      </c>
    </row>
    <row r="324" spans="1:17" x14ac:dyDescent="0.2">
      <c r="A324" s="403">
        <v>130794</v>
      </c>
      <c r="B324" s="403">
        <v>108348</v>
      </c>
      <c r="C324" s="403">
        <v>10005583</v>
      </c>
      <c r="D324" s="403" t="s">
        <v>630</v>
      </c>
      <c r="E324" s="403" t="s">
        <v>391</v>
      </c>
      <c r="F324" s="403" t="s">
        <v>15</v>
      </c>
      <c r="G324" s="403" t="s">
        <v>364</v>
      </c>
      <c r="H324" s="403" t="s">
        <v>190</v>
      </c>
      <c r="I324" s="403" t="s">
        <v>190</v>
      </c>
      <c r="J324" s="403">
        <v>10020196</v>
      </c>
      <c r="K324" s="404">
        <v>42640</v>
      </c>
      <c r="L324" s="404">
        <v>42641</v>
      </c>
      <c r="M324" s="403" t="s">
        <v>631</v>
      </c>
      <c r="N324" s="403" t="s">
        <v>97</v>
      </c>
      <c r="O324" s="403">
        <v>9</v>
      </c>
      <c r="P324" s="403" t="s">
        <v>5146</v>
      </c>
      <c r="Q324" s="403">
        <v>2</v>
      </c>
    </row>
    <row r="325" spans="1:17" x14ac:dyDescent="0.2">
      <c r="A325" s="403">
        <v>130796</v>
      </c>
      <c r="B325" s="403">
        <v>107010</v>
      </c>
      <c r="C325" s="403">
        <v>10006549</v>
      </c>
      <c r="D325" s="403" t="s">
        <v>1467</v>
      </c>
      <c r="E325" s="403" t="s">
        <v>113</v>
      </c>
      <c r="F325" s="403" t="s">
        <v>12</v>
      </c>
      <c r="G325" s="403" t="s">
        <v>352</v>
      </c>
      <c r="H325" s="403" t="s">
        <v>172</v>
      </c>
      <c r="I325" s="403" t="s">
        <v>172</v>
      </c>
      <c r="J325" s="403">
        <v>10030742</v>
      </c>
      <c r="K325" s="404">
        <v>42892</v>
      </c>
      <c r="L325" s="404">
        <v>42895</v>
      </c>
      <c r="M325" s="403" t="s">
        <v>232</v>
      </c>
      <c r="N325" s="403" t="s">
        <v>109</v>
      </c>
      <c r="O325" s="403">
        <v>3</v>
      </c>
      <c r="P325" s="403" t="s">
        <v>5146</v>
      </c>
      <c r="Q325" s="403">
        <v>4</v>
      </c>
    </row>
    <row r="326" spans="1:17" x14ac:dyDescent="0.2">
      <c r="A326" s="403">
        <v>130797</v>
      </c>
      <c r="B326" s="403">
        <v>108452</v>
      </c>
      <c r="C326" s="403">
        <v>10007299</v>
      </c>
      <c r="D326" s="403" t="s">
        <v>424</v>
      </c>
      <c r="E326" s="403" t="s">
        <v>113</v>
      </c>
      <c r="F326" s="403" t="s">
        <v>12</v>
      </c>
      <c r="G326" s="403" t="s">
        <v>425</v>
      </c>
      <c r="H326" s="403" t="s">
        <v>172</v>
      </c>
      <c r="I326" s="403" t="s">
        <v>172</v>
      </c>
      <c r="J326" s="403">
        <v>10030716</v>
      </c>
      <c r="K326" s="404">
        <v>42864</v>
      </c>
      <c r="L326" s="404">
        <v>42867</v>
      </c>
      <c r="M326" s="403" t="s">
        <v>232</v>
      </c>
      <c r="N326" s="403" t="s">
        <v>109</v>
      </c>
      <c r="O326" s="403">
        <v>3</v>
      </c>
      <c r="P326" s="403" t="s">
        <v>5146</v>
      </c>
      <c r="Q326" s="403">
        <v>4</v>
      </c>
    </row>
    <row r="327" spans="1:17" x14ac:dyDescent="0.2">
      <c r="A327" s="403">
        <v>130801</v>
      </c>
      <c r="B327" s="403">
        <v>108408</v>
      </c>
      <c r="C327" s="403">
        <v>10004580</v>
      </c>
      <c r="D327" s="403" t="s">
        <v>394</v>
      </c>
      <c r="E327" s="403" t="s">
        <v>105</v>
      </c>
      <c r="F327" s="403" t="s">
        <v>12</v>
      </c>
      <c r="G327" s="403" t="s">
        <v>352</v>
      </c>
      <c r="H327" s="403" t="s">
        <v>172</v>
      </c>
      <c r="I327" s="403" t="s">
        <v>172</v>
      </c>
      <c r="J327" s="403">
        <v>10004772</v>
      </c>
      <c r="K327" s="404">
        <v>42710</v>
      </c>
      <c r="L327" s="404">
        <v>42712</v>
      </c>
      <c r="M327" s="403" t="s">
        <v>268</v>
      </c>
      <c r="N327" s="403" t="s">
        <v>109</v>
      </c>
      <c r="O327" s="403">
        <v>3</v>
      </c>
      <c r="P327" s="403" t="s">
        <v>5146</v>
      </c>
      <c r="Q327" s="403">
        <v>3</v>
      </c>
    </row>
    <row r="328" spans="1:17" x14ac:dyDescent="0.2">
      <c r="A328" s="403">
        <v>130805</v>
      </c>
      <c r="B328" s="403">
        <v>107546</v>
      </c>
      <c r="C328" s="403">
        <v>10007696</v>
      </c>
      <c r="D328" s="403" t="s">
        <v>487</v>
      </c>
      <c r="E328" s="403" t="s">
        <v>113</v>
      </c>
      <c r="F328" s="403" t="s">
        <v>12</v>
      </c>
      <c r="G328" s="403" t="s">
        <v>469</v>
      </c>
      <c r="H328" s="403" t="s">
        <v>166</v>
      </c>
      <c r="I328" s="403" t="s">
        <v>166</v>
      </c>
      <c r="J328" s="403">
        <v>10020108</v>
      </c>
      <c r="K328" s="404">
        <v>42647</v>
      </c>
      <c r="L328" s="404">
        <v>42650</v>
      </c>
      <c r="M328" s="403" t="s">
        <v>115</v>
      </c>
      <c r="N328" s="403" t="s">
        <v>109</v>
      </c>
      <c r="O328" s="403">
        <v>2</v>
      </c>
      <c r="P328" s="403" t="s">
        <v>5146</v>
      </c>
      <c r="Q328" s="403">
        <v>2</v>
      </c>
    </row>
    <row r="329" spans="1:17" x14ac:dyDescent="0.2">
      <c r="A329" s="403">
        <v>130815</v>
      </c>
      <c r="B329" s="403">
        <v>107044</v>
      </c>
      <c r="C329" s="403">
        <v>10006349</v>
      </c>
      <c r="D329" s="403" t="s">
        <v>584</v>
      </c>
      <c r="E329" s="403" t="s">
        <v>113</v>
      </c>
      <c r="F329" s="403" t="s">
        <v>12</v>
      </c>
      <c r="G329" s="403" t="s">
        <v>585</v>
      </c>
      <c r="H329" s="403" t="s">
        <v>172</v>
      </c>
      <c r="I329" s="403" t="s">
        <v>172</v>
      </c>
      <c r="J329" s="403">
        <v>10020091</v>
      </c>
      <c r="K329" s="404">
        <v>42633</v>
      </c>
      <c r="L329" s="404">
        <v>42636</v>
      </c>
      <c r="M329" s="403" t="s">
        <v>115</v>
      </c>
      <c r="N329" s="403" t="s">
        <v>109</v>
      </c>
      <c r="O329" s="403">
        <v>3</v>
      </c>
      <c r="P329" s="403" t="s">
        <v>5146</v>
      </c>
      <c r="Q329" s="403">
        <v>2</v>
      </c>
    </row>
    <row r="330" spans="1:17" x14ac:dyDescent="0.2">
      <c r="A330" s="403">
        <v>130823</v>
      </c>
      <c r="B330" s="403">
        <v>107909</v>
      </c>
      <c r="C330" s="403">
        <v>10002815</v>
      </c>
      <c r="D330" s="403" t="s">
        <v>2177</v>
      </c>
      <c r="E330" s="403" t="s">
        <v>113</v>
      </c>
      <c r="F330" s="403" t="s">
        <v>12</v>
      </c>
      <c r="G330" s="403" t="s">
        <v>399</v>
      </c>
      <c r="H330" s="403" t="s">
        <v>190</v>
      </c>
      <c r="I330" s="403" t="s">
        <v>190</v>
      </c>
      <c r="J330" s="403">
        <v>10030682</v>
      </c>
      <c r="K330" s="404">
        <v>42864</v>
      </c>
      <c r="L330" s="404">
        <v>42867</v>
      </c>
      <c r="M330" s="403" t="s">
        <v>155</v>
      </c>
      <c r="N330" s="403" t="s">
        <v>109</v>
      </c>
      <c r="O330" s="403">
        <v>3</v>
      </c>
      <c r="P330" s="403" t="s">
        <v>5146</v>
      </c>
      <c r="Q330" s="403">
        <v>3</v>
      </c>
    </row>
    <row r="331" spans="1:17" x14ac:dyDescent="0.2">
      <c r="A331" s="403">
        <v>130833</v>
      </c>
      <c r="B331" s="403">
        <v>108385</v>
      </c>
      <c r="C331" s="403">
        <v>10006379</v>
      </c>
      <c r="D331" s="403" t="s">
        <v>398</v>
      </c>
      <c r="E331" s="403" t="s">
        <v>105</v>
      </c>
      <c r="F331" s="403" t="s">
        <v>12</v>
      </c>
      <c r="G331" s="403" t="s">
        <v>399</v>
      </c>
      <c r="H331" s="403" t="s">
        <v>190</v>
      </c>
      <c r="I331" s="403" t="s">
        <v>190</v>
      </c>
      <c r="J331" s="403">
        <v>10022529</v>
      </c>
      <c r="K331" s="404">
        <v>42710</v>
      </c>
      <c r="L331" s="404">
        <v>42712</v>
      </c>
      <c r="M331" s="403" t="s">
        <v>268</v>
      </c>
      <c r="N331" s="403" t="s">
        <v>109</v>
      </c>
      <c r="O331" s="403">
        <v>2</v>
      </c>
      <c r="P331" s="403" t="s">
        <v>5146</v>
      </c>
      <c r="Q331" s="403">
        <v>3</v>
      </c>
    </row>
    <row r="332" spans="1:17" x14ac:dyDescent="0.2">
      <c r="A332" s="403">
        <v>131094</v>
      </c>
      <c r="B332" s="403">
        <v>105156</v>
      </c>
      <c r="C332" s="403">
        <v>10001467</v>
      </c>
      <c r="D332" s="403" t="s">
        <v>531</v>
      </c>
      <c r="E332" s="403" t="s">
        <v>113</v>
      </c>
      <c r="F332" s="403" t="s">
        <v>12</v>
      </c>
      <c r="G332" s="403" t="s">
        <v>279</v>
      </c>
      <c r="H332" s="403" t="s">
        <v>166</v>
      </c>
      <c r="I332" s="403" t="s">
        <v>166</v>
      </c>
      <c r="J332" s="403">
        <v>10034053</v>
      </c>
      <c r="K332" s="404">
        <v>42871</v>
      </c>
      <c r="L332" s="404">
        <v>42874</v>
      </c>
      <c r="M332" s="403" t="s">
        <v>232</v>
      </c>
      <c r="N332" s="403" t="s">
        <v>109</v>
      </c>
      <c r="O332" s="403">
        <v>3</v>
      </c>
      <c r="P332" s="403" t="s">
        <v>5146</v>
      </c>
      <c r="Q332" s="403">
        <v>4</v>
      </c>
    </row>
    <row r="333" spans="1:17" x14ac:dyDescent="0.2">
      <c r="A333" s="403">
        <v>131860</v>
      </c>
      <c r="B333" s="403">
        <v>111827</v>
      </c>
      <c r="C333" s="403">
        <v>10001867</v>
      </c>
      <c r="D333" s="403" t="s">
        <v>3932</v>
      </c>
      <c r="E333" s="403" t="s">
        <v>134</v>
      </c>
      <c r="F333" s="403" t="s">
        <v>13</v>
      </c>
      <c r="G333" s="403" t="s">
        <v>1377</v>
      </c>
      <c r="H333" s="403" t="s">
        <v>140</v>
      </c>
      <c r="I333" s="403" t="s">
        <v>140</v>
      </c>
      <c r="J333" s="403">
        <v>10022625</v>
      </c>
      <c r="K333" s="404">
        <v>42871</v>
      </c>
      <c r="L333" s="404">
        <v>42873</v>
      </c>
      <c r="M333" s="403" t="s">
        <v>136</v>
      </c>
      <c r="N333" s="403" t="s">
        <v>109</v>
      </c>
      <c r="O333" s="403">
        <v>1</v>
      </c>
      <c r="P333" s="403" t="s">
        <v>5146</v>
      </c>
      <c r="Q333" s="403">
        <v>1</v>
      </c>
    </row>
    <row r="334" spans="1:17" x14ac:dyDescent="0.2">
      <c r="A334" s="403">
        <v>131867</v>
      </c>
      <c r="B334" s="403">
        <v>108320</v>
      </c>
      <c r="C334" s="403">
        <v>10000796</v>
      </c>
      <c r="D334" s="403" t="s">
        <v>3055</v>
      </c>
      <c r="E334" s="403" t="s">
        <v>105</v>
      </c>
      <c r="F334" s="403" t="s">
        <v>12</v>
      </c>
      <c r="G334" s="403" t="s">
        <v>202</v>
      </c>
      <c r="H334" s="403" t="s">
        <v>140</v>
      </c>
      <c r="I334" s="403" t="s">
        <v>140</v>
      </c>
      <c r="J334" s="403">
        <v>10030763</v>
      </c>
      <c r="K334" s="404">
        <v>42877</v>
      </c>
      <c r="L334" s="404">
        <v>42878</v>
      </c>
      <c r="M334" s="403" t="s">
        <v>307</v>
      </c>
      <c r="N334" s="403" t="s">
        <v>97</v>
      </c>
      <c r="O334" s="403">
        <v>9</v>
      </c>
      <c r="P334" s="403" t="s">
        <v>5146</v>
      </c>
      <c r="Q334" s="403">
        <v>2</v>
      </c>
    </row>
    <row r="335" spans="1:17" x14ac:dyDescent="0.2">
      <c r="A335" s="403">
        <v>131872</v>
      </c>
      <c r="B335" s="403">
        <v>117042</v>
      </c>
      <c r="C335" s="403">
        <v>10002345</v>
      </c>
      <c r="D335" s="403" t="s">
        <v>502</v>
      </c>
      <c r="E335" s="403" t="s">
        <v>134</v>
      </c>
      <c r="F335" s="403" t="s">
        <v>13</v>
      </c>
      <c r="G335" s="403" t="s">
        <v>503</v>
      </c>
      <c r="H335" s="403" t="s">
        <v>94</v>
      </c>
      <c r="I335" s="403" t="s">
        <v>95</v>
      </c>
      <c r="J335" s="403">
        <v>10011448</v>
      </c>
      <c r="K335" s="404">
        <v>42683</v>
      </c>
      <c r="L335" s="404">
        <v>42685</v>
      </c>
      <c r="M335" s="403" t="s">
        <v>136</v>
      </c>
      <c r="N335" s="403" t="s">
        <v>109</v>
      </c>
      <c r="O335" s="403">
        <v>2</v>
      </c>
      <c r="P335" s="403" t="s">
        <v>5146</v>
      </c>
      <c r="Q335" s="403">
        <v>2</v>
      </c>
    </row>
    <row r="336" spans="1:17" x14ac:dyDescent="0.2">
      <c r="A336" s="403">
        <v>131888</v>
      </c>
      <c r="B336" s="403">
        <v>117235</v>
      </c>
      <c r="C336" s="403">
        <v>10007929</v>
      </c>
      <c r="D336" s="403" t="s">
        <v>459</v>
      </c>
      <c r="E336" s="403" t="s">
        <v>134</v>
      </c>
      <c r="F336" s="403" t="s">
        <v>13</v>
      </c>
      <c r="G336" s="403" t="s">
        <v>460</v>
      </c>
      <c r="H336" s="403" t="s">
        <v>166</v>
      </c>
      <c r="I336" s="403" t="s">
        <v>166</v>
      </c>
      <c r="J336" s="403">
        <v>10020190</v>
      </c>
      <c r="K336" s="404">
        <v>42689</v>
      </c>
      <c r="L336" s="404">
        <v>42691</v>
      </c>
      <c r="M336" s="403" t="s">
        <v>136</v>
      </c>
      <c r="N336" s="403" t="s">
        <v>109</v>
      </c>
      <c r="O336" s="403">
        <v>2</v>
      </c>
      <c r="P336" s="403" t="s">
        <v>5146</v>
      </c>
      <c r="Q336" s="403">
        <v>2</v>
      </c>
    </row>
    <row r="337" spans="1:17" x14ac:dyDescent="0.2">
      <c r="A337" s="403">
        <v>131893</v>
      </c>
      <c r="B337" s="403">
        <v>114859</v>
      </c>
      <c r="C337" s="403">
        <v>10003136</v>
      </c>
      <c r="D337" s="403" t="s">
        <v>4681</v>
      </c>
      <c r="E337" s="403" t="s">
        <v>134</v>
      </c>
      <c r="F337" s="403" t="s">
        <v>13</v>
      </c>
      <c r="G337" s="403" t="s">
        <v>413</v>
      </c>
      <c r="H337" s="403" t="s">
        <v>161</v>
      </c>
      <c r="I337" s="403" t="s">
        <v>161</v>
      </c>
      <c r="J337" s="403">
        <v>10030707</v>
      </c>
      <c r="K337" s="404">
        <v>42915</v>
      </c>
      <c r="L337" s="404">
        <v>42916</v>
      </c>
      <c r="M337" s="403" t="s">
        <v>427</v>
      </c>
      <c r="N337" s="403" t="s">
        <v>97</v>
      </c>
      <c r="O337" s="403">
        <v>9</v>
      </c>
      <c r="P337" s="403" t="s">
        <v>5146</v>
      </c>
      <c r="Q337" s="403">
        <v>2</v>
      </c>
    </row>
    <row r="338" spans="1:17" x14ac:dyDescent="0.2">
      <c r="A338" s="403">
        <v>131913</v>
      </c>
      <c r="B338" s="403">
        <v>116139</v>
      </c>
      <c r="C338" s="403">
        <v>10003940</v>
      </c>
      <c r="D338" s="403" t="s">
        <v>426</v>
      </c>
      <c r="E338" s="403" t="s">
        <v>134</v>
      </c>
      <c r="F338" s="403" t="s">
        <v>13</v>
      </c>
      <c r="G338" s="403" t="s">
        <v>239</v>
      </c>
      <c r="H338" s="403" t="s">
        <v>161</v>
      </c>
      <c r="I338" s="403" t="s">
        <v>95</v>
      </c>
      <c r="J338" s="403">
        <v>10020168</v>
      </c>
      <c r="K338" s="404">
        <v>42689</v>
      </c>
      <c r="L338" s="404">
        <v>42690</v>
      </c>
      <c r="M338" s="403" t="s">
        <v>427</v>
      </c>
      <c r="N338" s="403" t="s">
        <v>97</v>
      </c>
      <c r="O338" s="403">
        <v>9</v>
      </c>
      <c r="P338" s="403" t="s">
        <v>5146</v>
      </c>
      <c r="Q338" s="403">
        <v>2</v>
      </c>
    </row>
    <row r="339" spans="1:17" x14ac:dyDescent="0.2">
      <c r="A339" s="403">
        <v>131935</v>
      </c>
      <c r="B339" s="403">
        <v>114840</v>
      </c>
      <c r="C339" s="403">
        <v>10000350</v>
      </c>
      <c r="D339" s="403" t="s">
        <v>3070</v>
      </c>
      <c r="E339" s="403" t="s">
        <v>134</v>
      </c>
      <c r="F339" s="403" t="s">
        <v>13</v>
      </c>
      <c r="G339" s="403" t="s">
        <v>790</v>
      </c>
      <c r="H339" s="403" t="s">
        <v>140</v>
      </c>
      <c r="I339" s="403" t="s">
        <v>140</v>
      </c>
      <c r="J339" s="403">
        <v>10030770</v>
      </c>
      <c r="K339" s="404">
        <v>42907</v>
      </c>
      <c r="L339" s="404">
        <v>42908</v>
      </c>
      <c r="M339" s="403" t="s">
        <v>427</v>
      </c>
      <c r="N339" s="403" t="s">
        <v>97</v>
      </c>
      <c r="O339" s="403">
        <v>9</v>
      </c>
      <c r="P339" s="403" t="s">
        <v>5146</v>
      </c>
      <c r="Q339" s="403">
        <v>2</v>
      </c>
    </row>
    <row r="340" spans="1:17" x14ac:dyDescent="0.2">
      <c r="A340" s="403">
        <v>131990</v>
      </c>
      <c r="B340" s="403">
        <v>109725</v>
      </c>
      <c r="C340" s="403">
        <v>10027384</v>
      </c>
      <c r="D340" s="403" t="s">
        <v>3084</v>
      </c>
      <c r="E340" s="403" t="s">
        <v>134</v>
      </c>
      <c r="F340" s="403" t="s">
        <v>13</v>
      </c>
      <c r="G340" s="403" t="s">
        <v>413</v>
      </c>
      <c r="H340" s="403" t="s">
        <v>161</v>
      </c>
      <c r="I340" s="403" t="s">
        <v>161</v>
      </c>
      <c r="J340" s="403">
        <v>10022570</v>
      </c>
      <c r="K340" s="404">
        <v>42809</v>
      </c>
      <c r="L340" s="404">
        <v>42810</v>
      </c>
      <c r="M340" s="403" t="s">
        <v>427</v>
      </c>
      <c r="N340" s="403" t="s">
        <v>97</v>
      </c>
      <c r="O340" s="403">
        <v>9</v>
      </c>
      <c r="P340" s="403" t="s">
        <v>5146</v>
      </c>
      <c r="Q340" s="403">
        <v>2</v>
      </c>
    </row>
    <row r="341" spans="1:17" x14ac:dyDescent="0.2">
      <c r="A341" s="403">
        <v>132011</v>
      </c>
      <c r="B341" s="403">
        <v>114876</v>
      </c>
      <c r="C341" s="403">
        <v>10005748</v>
      </c>
      <c r="D341" s="403" t="s">
        <v>133</v>
      </c>
      <c r="E341" s="403" t="s">
        <v>134</v>
      </c>
      <c r="F341" s="403" t="s">
        <v>13</v>
      </c>
      <c r="G341" s="403" t="s">
        <v>135</v>
      </c>
      <c r="H341" s="403" t="s">
        <v>107</v>
      </c>
      <c r="I341" s="403" t="s">
        <v>107</v>
      </c>
      <c r="J341" s="403">
        <v>10022598</v>
      </c>
      <c r="K341" s="404">
        <v>42773</v>
      </c>
      <c r="L341" s="404">
        <v>42775</v>
      </c>
      <c r="M341" s="403" t="s">
        <v>136</v>
      </c>
      <c r="N341" s="403" t="s">
        <v>109</v>
      </c>
      <c r="O341" s="403">
        <v>2</v>
      </c>
      <c r="P341" s="403" t="s">
        <v>5146</v>
      </c>
      <c r="Q341" s="403">
        <v>2</v>
      </c>
    </row>
    <row r="342" spans="1:17" x14ac:dyDescent="0.2">
      <c r="A342" s="403">
        <v>132016</v>
      </c>
      <c r="B342" s="403">
        <v>116895</v>
      </c>
      <c r="C342" s="403">
        <v>10006199</v>
      </c>
      <c r="D342" s="403" t="s">
        <v>260</v>
      </c>
      <c r="E342" s="403" t="s">
        <v>134</v>
      </c>
      <c r="F342" s="403" t="s">
        <v>13</v>
      </c>
      <c r="G342" s="403" t="s">
        <v>261</v>
      </c>
      <c r="H342" s="403" t="s">
        <v>190</v>
      </c>
      <c r="I342" s="403" t="s">
        <v>190</v>
      </c>
      <c r="J342" s="403">
        <v>10022528</v>
      </c>
      <c r="K342" s="404">
        <v>42759</v>
      </c>
      <c r="L342" s="404">
        <v>42761</v>
      </c>
      <c r="M342" s="403" t="s">
        <v>136</v>
      </c>
      <c r="N342" s="403" t="s">
        <v>109</v>
      </c>
      <c r="O342" s="403">
        <v>3</v>
      </c>
      <c r="P342" s="403" t="s">
        <v>5146</v>
      </c>
      <c r="Q342" s="403">
        <v>2</v>
      </c>
    </row>
    <row r="343" spans="1:17" x14ac:dyDescent="0.2">
      <c r="A343" s="403">
        <v>132082</v>
      </c>
      <c r="B343" s="403">
        <v>131955</v>
      </c>
      <c r="C343" s="403">
        <v>10027379</v>
      </c>
      <c r="D343" s="403" t="s">
        <v>470</v>
      </c>
      <c r="E343" s="403" t="s">
        <v>134</v>
      </c>
      <c r="F343" s="403" t="s">
        <v>13</v>
      </c>
      <c r="G343" s="403" t="s">
        <v>471</v>
      </c>
      <c r="H343" s="403" t="s">
        <v>166</v>
      </c>
      <c r="I343" s="403" t="s">
        <v>166</v>
      </c>
      <c r="J343" s="403">
        <v>10011456</v>
      </c>
      <c r="K343" s="404">
        <v>42689</v>
      </c>
      <c r="L343" s="404">
        <v>42691</v>
      </c>
      <c r="M343" s="403" t="s">
        <v>136</v>
      </c>
      <c r="N343" s="403" t="s">
        <v>109</v>
      </c>
      <c r="O343" s="403">
        <v>2</v>
      </c>
      <c r="P343" s="403" t="s">
        <v>5146</v>
      </c>
      <c r="Q343" s="403" t="s">
        <v>210</v>
      </c>
    </row>
    <row r="344" spans="1:17" x14ac:dyDescent="0.2">
      <c r="A344" s="403">
        <v>132980</v>
      </c>
      <c r="B344" s="403">
        <v>114864</v>
      </c>
      <c r="C344" s="403">
        <v>10007031</v>
      </c>
      <c r="D344" s="403" t="s">
        <v>382</v>
      </c>
      <c r="E344" s="403" t="s">
        <v>134</v>
      </c>
      <c r="F344" s="403" t="s">
        <v>13</v>
      </c>
      <c r="G344" s="403" t="s">
        <v>234</v>
      </c>
      <c r="H344" s="403" t="s">
        <v>190</v>
      </c>
      <c r="I344" s="403" t="s">
        <v>190</v>
      </c>
      <c r="J344" s="403">
        <v>10021343</v>
      </c>
      <c r="K344" s="404">
        <v>42710</v>
      </c>
      <c r="L344" s="404">
        <v>42712</v>
      </c>
      <c r="M344" s="403" t="s">
        <v>136</v>
      </c>
      <c r="N344" s="403" t="s">
        <v>124</v>
      </c>
      <c r="O344" s="403">
        <v>1</v>
      </c>
      <c r="P344" s="403" t="s">
        <v>5146</v>
      </c>
      <c r="Q344" s="403">
        <v>2</v>
      </c>
    </row>
    <row r="345" spans="1:17" x14ac:dyDescent="0.2">
      <c r="A345" s="403">
        <v>133108</v>
      </c>
      <c r="B345" s="403">
        <v>114874</v>
      </c>
      <c r="C345" s="403">
        <v>10005558</v>
      </c>
      <c r="D345" s="403" t="s">
        <v>3104</v>
      </c>
      <c r="E345" s="403" t="s">
        <v>134</v>
      </c>
      <c r="F345" s="403" t="s">
        <v>13</v>
      </c>
      <c r="G345" s="403" t="s">
        <v>761</v>
      </c>
      <c r="H345" s="403" t="s">
        <v>172</v>
      </c>
      <c r="I345" s="403" t="s">
        <v>172</v>
      </c>
      <c r="J345" s="403">
        <v>10022586</v>
      </c>
      <c r="K345" s="404">
        <v>42808</v>
      </c>
      <c r="L345" s="404">
        <v>42810</v>
      </c>
      <c r="M345" s="403" t="s">
        <v>136</v>
      </c>
      <c r="N345" s="403" t="s">
        <v>109</v>
      </c>
      <c r="O345" s="403">
        <v>2</v>
      </c>
      <c r="P345" s="403" t="s">
        <v>5146</v>
      </c>
      <c r="Q345" s="403">
        <v>2</v>
      </c>
    </row>
    <row r="346" spans="1:17" x14ac:dyDescent="0.2">
      <c r="A346" s="403">
        <v>133794</v>
      </c>
      <c r="B346" s="403">
        <v>108273</v>
      </c>
      <c r="C346" s="403">
        <v>10006841</v>
      </c>
      <c r="D346" s="403" t="s">
        <v>3111</v>
      </c>
      <c r="E346" s="403" t="s">
        <v>120</v>
      </c>
      <c r="F346" s="403" t="s">
        <v>18</v>
      </c>
      <c r="G346" s="403" t="s">
        <v>202</v>
      </c>
      <c r="H346" s="403" t="s">
        <v>140</v>
      </c>
      <c r="I346" s="403" t="s">
        <v>140</v>
      </c>
      <c r="J346" s="403">
        <v>10030765</v>
      </c>
      <c r="K346" s="404">
        <v>42822</v>
      </c>
      <c r="L346" s="404">
        <v>42823</v>
      </c>
      <c r="M346" s="403" t="s">
        <v>123</v>
      </c>
      <c r="N346" s="403" t="s">
        <v>97</v>
      </c>
      <c r="O346" s="403">
        <v>9</v>
      </c>
      <c r="P346" s="403" t="s">
        <v>5146</v>
      </c>
      <c r="Q346" s="403">
        <v>2</v>
      </c>
    </row>
    <row r="347" spans="1:17" x14ac:dyDescent="0.2">
      <c r="A347" s="403">
        <v>133811</v>
      </c>
      <c r="B347" s="403">
        <v>105452</v>
      </c>
      <c r="C347" s="403">
        <v>10007851</v>
      </c>
      <c r="D347" s="403" t="s">
        <v>617</v>
      </c>
      <c r="E347" s="403" t="s">
        <v>120</v>
      </c>
      <c r="F347" s="403" t="s">
        <v>18</v>
      </c>
      <c r="G347" s="403" t="s">
        <v>325</v>
      </c>
      <c r="H347" s="403" t="s">
        <v>161</v>
      </c>
      <c r="I347" s="403" t="s">
        <v>161</v>
      </c>
      <c r="J347" s="403">
        <v>10020101</v>
      </c>
      <c r="K347" s="404">
        <v>42640</v>
      </c>
      <c r="L347" s="404">
        <v>42643</v>
      </c>
      <c r="M347" s="403" t="s">
        <v>618</v>
      </c>
      <c r="N347" s="403" t="s">
        <v>109</v>
      </c>
      <c r="O347" s="403">
        <v>3</v>
      </c>
      <c r="P347" s="403" t="s">
        <v>5146</v>
      </c>
      <c r="Q347" s="403">
        <v>2</v>
      </c>
    </row>
    <row r="348" spans="1:17" x14ac:dyDescent="0.2">
      <c r="A348" s="403">
        <v>133872</v>
      </c>
      <c r="B348" s="403">
        <v>112626</v>
      </c>
      <c r="C348" s="403">
        <v>10007157</v>
      </c>
      <c r="D348" s="403" t="s">
        <v>4699</v>
      </c>
      <c r="E348" s="403" t="s">
        <v>120</v>
      </c>
      <c r="F348" s="403" t="s">
        <v>18</v>
      </c>
      <c r="G348" s="403" t="s">
        <v>198</v>
      </c>
      <c r="H348" s="403" t="s">
        <v>199</v>
      </c>
      <c r="I348" s="403" t="s">
        <v>95</v>
      </c>
      <c r="J348" s="403">
        <v>10004814</v>
      </c>
      <c r="K348" s="404">
        <v>42871</v>
      </c>
      <c r="L348" s="404">
        <v>42874</v>
      </c>
      <c r="M348" s="403" t="s">
        <v>618</v>
      </c>
      <c r="N348" s="403" t="s">
        <v>109</v>
      </c>
      <c r="O348" s="403">
        <v>3</v>
      </c>
      <c r="P348" s="403" t="s">
        <v>5146</v>
      </c>
      <c r="Q348" s="403" t="s">
        <v>210</v>
      </c>
    </row>
    <row r="349" spans="1:17" x14ac:dyDescent="0.2">
      <c r="A349" s="403">
        <v>133900</v>
      </c>
      <c r="B349" s="403">
        <v>108268</v>
      </c>
      <c r="C349" s="403">
        <v>10007162</v>
      </c>
      <c r="D349" s="403" t="s">
        <v>119</v>
      </c>
      <c r="E349" s="403" t="s">
        <v>120</v>
      </c>
      <c r="F349" s="403" t="s">
        <v>18</v>
      </c>
      <c r="G349" s="403" t="s">
        <v>121</v>
      </c>
      <c r="H349" s="403" t="s">
        <v>122</v>
      </c>
      <c r="I349" s="403" t="s">
        <v>122</v>
      </c>
      <c r="J349" s="403">
        <v>10022558</v>
      </c>
      <c r="K349" s="404">
        <v>42767</v>
      </c>
      <c r="L349" s="404">
        <v>42794</v>
      </c>
      <c r="M349" s="403" t="s">
        <v>618</v>
      </c>
      <c r="N349" s="403" t="s">
        <v>124</v>
      </c>
      <c r="O349" s="403">
        <v>1</v>
      </c>
      <c r="P349" s="403" t="s">
        <v>5146</v>
      </c>
      <c r="Q349" s="403">
        <v>2</v>
      </c>
    </row>
    <row r="350" spans="1:17" x14ac:dyDescent="0.2">
      <c r="A350" s="403">
        <v>134143</v>
      </c>
      <c r="B350" s="403">
        <v>114838</v>
      </c>
      <c r="C350" s="403">
        <v>10000872</v>
      </c>
      <c r="D350" s="403" t="s">
        <v>3142</v>
      </c>
      <c r="E350" s="403" t="s">
        <v>134</v>
      </c>
      <c r="F350" s="403" t="s">
        <v>13</v>
      </c>
      <c r="G350" s="403" t="s">
        <v>285</v>
      </c>
      <c r="H350" s="403" t="s">
        <v>140</v>
      </c>
      <c r="I350" s="403" t="s">
        <v>140</v>
      </c>
      <c r="J350" s="403">
        <v>10023005</v>
      </c>
      <c r="K350" s="404">
        <v>42795</v>
      </c>
      <c r="L350" s="404">
        <v>42796</v>
      </c>
      <c r="M350" s="403" t="s">
        <v>427</v>
      </c>
      <c r="N350" s="403" t="s">
        <v>97</v>
      </c>
      <c r="O350" s="403">
        <v>9</v>
      </c>
      <c r="P350" s="403" t="s">
        <v>5146</v>
      </c>
      <c r="Q350" s="403">
        <v>2</v>
      </c>
    </row>
    <row r="351" spans="1:17" x14ac:dyDescent="0.2">
      <c r="A351" s="403">
        <v>135524</v>
      </c>
      <c r="B351" s="403">
        <v>118446</v>
      </c>
      <c r="C351" s="403">
        <v>10023139</v>
      </c>
      <c r="D351" s="403" t="s">
        <v>3150</v>
      </c>
      <c r="E351" s="403" t="s">
        <v>113</v>
      </c>
      <c r="F351" s="403" t="s">
        <v>12</v>
      </c>
      <c r="G351" s="403" t="s">
        <v>285</v>
      </c>
      <c r="H351" s="403" t="s">
        <v>140</v>
      </c>
      <c r="I351" s="403" t="s">
        <v>140</v>
      </c>
      <c r="J351" s="403">
        <v>10022615</v>
      </c>
      <c r="K351" s="404">
        <v>42801</v>
      </c>
      <c r="L351" s="404">
        <v>42804</v>
      </c>
      <c r="M351" s="403" t="s">
        <v>115</v>
      </c>
      <c r="N351" s="403" t="s">
        <v>109</v>
      </c>
      <c r="O351" s="403">
        <v>3</v>
      </c>
      <c r="P351" s="403" t="s">
        <v>5146</v>
      </c>
      <c r="Q351" s="403">
        <v>2</v>
      </c>
    </row>
    <row r="352" spans="1:17" x14ac:dyDescent="0.2">
      <c r="A352" s="403">
        <v>135658</v>
      </c>
      <c r="B352" s="403">
        <v>118791</v>
      </c>
      <c r="C352" s="403">
        <v>10023526</v>
      </c>
      <c r="D352" s="403" t="s">
        <v>438</v>
      </c>
      <c r="E352" s="403" t="s">
        <v>113</v>
      </c>
      <c r="F352" s="403" t="s">
        <v>12</v>
      </c>
      <c r="G352" s="403" t="s">
        <v>171</v>
      </c>
      <c r="H352" s="403" t="s">
        <v>172</v>
      </c>
      <c r="I352" s="403" t="s">
        <v>172</v>
      </c>
      <c r="J352" s="403">
        <v>10020086</v>
      </c>
      <c r="K352" s="404">
        <v>42696</v>
      </c>
      <c r="L352" s="404">
        <v>42699</v>
      </c>
      <c r="M352" s="403" t="s">
        <v>115</v>
      </c>
      <c r="N352" s="403" t="s">
        <v>109</v>
      </c>
      <c r="O352" s="403">
        <v>3</v>
      </c>
      <c r="P352" s="403" t="s">
        <v>5146</v>
      </c>
      <c r="Q352" s="403">
        <v>2</v>
      </c>
    </row>
    <row r="353" spans="1:17" x14ac:dyDescent="0.2">
      <c r="A353" s="403">
        <v>138670</v>
      </c>
      <c r="B353" s="403">
        <v>122524</v>
      </c>
      <c r="C353" s="403">
        <v>10037344</v>
      </c>
      <c r="D353" s="403" t="s">
        <v>3161</v>
      </c>
      <c r="E353" s="403" t="s">
        <v>293</v>
      </c>
      <c r="F353" s="403" t="s">
        <v>12</v>
      </c>
      <c r="G353" s="403" t="s">
        <v>114</v>
      </c>
      <c r="H353" s="403" t="s">
        <v>107</v>
      </c>
      <c r="I353" s="403" t="s">
        <v>107</v>
      </c>
      <c r="J353" s="403">
        <v>10022607</v>
      </c>
      <c r="K353" s="404">
        <v>42870</v>
      </c>
      <c r="L353" s="404">
        <v>42873</v>
      </c>
      <c r="M353" s="403" t="s">
        <v>115</v>
      </c>
      <c r="N353" s="403" t="s">
        <v>109</v>
      </c>
      <c r="O353" s="403">
        <v>4</v>
      </c>
      <c r="P353" s="403" t="s">
        <v>5146</v>
      </c>
      <c r="Q353" s="403">
        <v>2</v>
      </c>
    </row>
    <row r="354" spans="1:17" x14ac:dyDescent="0.2">
      <c r="A354" s="403">
        <v>139243</v>
      </c>
      <c r="B354" s="403">
        <v>123034</v>
      </c>
      <c r="C354" s="403">
        <v>10024163</v>
      </c>
      <c r="D354" s="403" t="s">
        <v>587</v>
      </c>
      <c r="E354" s="403" t="s">
        <v>134</v>
      </c>
      <c r="F354" s="403" t="s">
        <v>13</v>
      </c>
      <c r="G354" s="403" t="s">
        <v>517</v>
      </c>
      <c r="H354" s="403" t="s">
        <v>122</v>
      </c>
      <c r="I354" s="403" t="s">
        <v>122</v>
      </c>
      <c r="J354" s="403">
        <v>10004819</v>
      </c>
      <c r="K354" s="404">
        <v>42654</v>
      </c>
      <c r="L354" s="404">
        <v>42656</v>
      </c>
      <c r="M354" s="403" t="s">
        <v>588</v>
      </c>
      <c r="N354" s="403" t="s">
        <v>109</v>
      </c>
      <c r="O354" s="403">
        <v>2</v>
      </c>
      <c r="P354" s="403" t="s">
        <v>5146</v>
      </c>
      <c r="Q354" s="403">
        <v>3</v>
      </c>
    </row>
    <row r="355" spans="1:17" x14ac:dyDescent="0.2">
      <c r="A355" s="403">
        <v>139246</v>
      </c>
      <c r="B355" s="403">
        <v>122926</v>
      </c>
      <c r="C355" s="403">
        <v>10029005</v>
      </c>
      <c r="D355" s="403" t="s">
        <v>5147</v>
      </c>
      <c r="E355" s="403" t="s">
        <v>134</v>
      </c>
      <c r="F355" s="403" t="s">
        <v>13</v>
      </c>
      <c r="G355" s="403" t="s">
        <v>270</v>
      </c>
      <c r="H355" s="403" t="s">
        <v>166</v>
      </c>
      <c r="I355" s="403" t="s">
        <v>166</v>
      </c>
      <c r="J355" s="403">
        <v>10020195</v>
      </c>
      <c r="K355" s="404">
        <v>42662</v>
      </c>
      <c r="L355" s="404">
        <v>42664</v>
      </c>
      <c r="M355" s="403" t="s">
        <v>136</v>
      </c>
      <c r="N355" s="403" t="s">
        <v>109</v>
      </c>
      <c r="O355" s="403">
        <v>2</v>
      </c>
      <c r="P355" s="403" t="s">
        <v>5146</v>
      </c>
      <c r="Q355" s="403" t="s">
        <v>210</v>
      </c>
    </row>
    <row r="356" spans="1:17" x14ac:dyDescent="0.2">
      <c r="A356" s="403">
        <v>139250</v>
      </c>
      <c r="B356" s="403">
        <v>124201</v>
      </c>
      <c r="C356" s="403">
        <v>10040374</v>
      </c>
      <c r="D356" s="403" t="s">
        <v>361</v>
      </c>
      <c r="E356" s="403" t="s">
        <v>134</v>
      </c>
      <c r="F356" s="403" t="s">
        <v>13</v>
      </c>
      <c r="G356" s="403" t="s">
        <v>362</v>
      </c>
      <c r="H356" s="403" t="s">
        <v>166</v>
      </c>
      <c r="I356" s="403" t="s">
        <v>166</v>
      </c>
      <c r="J356" s="403">
        <v>10021853</v>
      </c>
      <c r="K356" s="404">
        <v>42710</v>
      </c>
      <c r="L356" s="404">
        <v>42712</v>
      </c>
      <c r="M356" s="403" t="s">
        <v>136</v>
      </c>
      <c r="N356" s="403" t="s">
        <v>109</v>
      </c>
      <c r="O356" s="403">
        <v>2</v>
      </c>
      <c r="P356" s="403" t="s">
        <v>5146</v>
      </c>
      <c r="Q356" s="403" t="s">
        <v>210</v>
      </c>
    </row>
    <row r="357" spans="1:17" x14ac:dyDescent="0.2">
      <c r="A357" s="403">
        <v>139730</v>
      </c>
      <c r="B357" s="403">
        <v>123351</v>
      </c>
      <c r="C357" s="403">
        <v>10042041</v>
      </c>
      <c r="D357" s="403" t="s">
        <v>354</v>
      </c>
      <c r="E357" s="403" t="s">
        <v>192</v>
      </c>
      <c r="F357" s="403" t="s">
        <v>16</v>
      </c>
      <c r="G357" s="403" t="s">
        <v>285</v>
      </c>
      <c r="H357" s="403" t="s">
        <v>140</v>
      </c>
      <c r="I357" s="403" t="s">
        <v>140</v>
      </c>
      <c r="J357" s="403">
        <v>10020133</v>
      </c>
      <c r="K357" s="404">
        <v>42695</v>
      </c>
      <c r="L357" s="404">
        <v>42697</v>
      </c>
      <c r="M357" s="403" t="s">
        <v>194</v>
      </c>
      <c r="N357" s="403" t="s">
        <v>109</v>
      </c>
      <c r="O357" s="403">
        <v>3</v>
      </c>
      <c r="P357" s="403" t="s">
        <v>5146</v>
      </c>
      <c r="Q357" s="403">
        <v>3</v>
      </c>
    </row>
    <row r="358" spans="1:17" x14ac:dyDescent="0.2">
      <c r="A358" s="403">
        <v>139793</v>
      </c>
      <c r="B358" s="403">
        <v>123347</v>
      </c>
      <c r="C358" s="403">
        <v>10042051</v>
      </c>
      <c r="D358" s="403" t="s">
        <v>511</v>
      </c>
      <c r="E358" s="403" t="s">
        <v>192</v>
      </c>
      <c r="F358" s="403" t="s">
        <v>16</v>
      </c>
      <c r="G358" s="403" t="s">
        <v>150</v>
      </c>
      <c r="H358" s="403" t="s">
        <v>122</v>
      </c>
      <c r="I358" s="403" t="s">
        <v>122</v>
      </c>
      <c r="J358" s="403">
        <v>10030829</v>
      </c>
      <c r="K358" s="404">
        <v>42865</v>
      </c>
      <c r="L358" s="404">
        <v>42867</v>
      </c>
      <c r="M358" s="403" t="s">
        <v>512</v>
      </c>
      <c r="N358" s="403" t="s">
        <v>109</v>
      </c>
      <c r="O358" s="403">
        <v>3</v>
      </c>
      <c r="P358" s="403" t="s">
        <v>5146</v>
      </c>
      <c r="Q358" s="403">
        <v>4</v>
      </c>
    </row>
    <row r="359" spans="1:17" x14ac:dyDescent="0.2">
      <c r="A359" s="403">
        <v>139798</v>
      </c>
      <c r="B359" s="403">
        <v>123318</v>
      </c>
      <c r="C359" s="403">
        <v>10042040</v>
      </c>
      <c r="D359" s="403" t="s">
        <v>191</v>
      </c>
      <c r="E359" s="403" t="s">
        <v>192</v>
      </c>
      <c r="F359" s="403" t="s">
        <v>16</v>
      </c>
      <c r="G359" s="403" t="s">
        <v>193</v>
      </c>
      <c r="H359" s="403" t="s">
        <v>107</v>
      </c>
      <c r="I359" s="403" t="s">
        <v>107</v>
      </c>
      <c r="J359" s="403">
        <v>10022600</v>
      </c>
      <c r="K359" s="404">
        <v>42759</v>
      </c>
      <c r="L359" s="404">
        <v>42761</v>
      </c>
      <c r="M359" s="403" t="s">
        <v>194</v>
      </c>
      <c r="N359" s="403" t="s">
        <v>109</v>
      </c>
      <c r="O359" s="403">
        <v>2</v>
      </c>
      <c r="P359" s="403" t="s">
        <v>5146</v>
      </c>
      <c r="Q359" s="403">
        <v>3</v>
      </c>
    </row>
    <row r="360" spans="1:17" x14ac:dyDescent="0.2">
      <c r="A360" s="403">
        <v>140564</v>
      </c>
      <c r="B360" s="403">
        <v>130522</v>
      </c>
      <c r="C360" s="403">
        <v>10046829</v>
      </c>
      <c r="D360" s="403" t="s">
        <v>4705</v>
      </c>
      <c r="E360" s="403" t="s">
        <v>192</v>
      </c>
      <c r="F360" s="403" t="s">
        <v>16</v>
      </c>
      <c r="G360" s="403" t="s">
        <v>493</v>
      </c>
      <c r="H360" s="403" t="s">
        <v>122</v>
      </c>
      <c r="I360" s="403" t="s">
        <v>122</v>
      </c>
      <c r="J360" s="403">
        <v>10022551</v>
      </c>
      <c r="K360" s="404">
        <v>42850</v>
      </c>
      <c r="L360" s="404">
        <v>42852</v>
      </c>
      <c r="M360" s="403" t="s">
        <v>196</v>
      </c>
      <c r="N360" s="403" t="s">
        <v>109</v>
      </c>
      <c r="O360" s="403">
        <v>1</v>
      </c>
      <c r="P360" s="403" t="s">
        <v>5146</v>
      </c>
      <c r="Q360" s="403" t="s">
        <v>210</v>
      </c>
    </row>
    <row r="361" spans="1:17" x14ac:dyDescent="0.2">
      <c r="A361" s="403">
        <v>140621</v>
      </c>
      <c r="B361" s="403">
        <v>130539</v>
      </c>
      <c r="C361" s="403">
        <v>10046731</v>
      </c>
      <c r="D361" s="403" t="s">
        <v>208</v>
      </c>
      <c r="E361" s="403" t="s">
        <v>192</v>
      </c>
      <c r="F361" s="403" t="s">
        <v>16</v>
      </c>
      <c r="G361" s="403" t="s">
        <v>209</v>
      </c>
      <c r="H361" s="403" t="s">
        <v>166</v>
      </c>
      <c r="I361" s="403" t="s">
        <v>166</v>
      </c>
      <c r="J361" s="403">
        <v>10022512</v>
      </c>
      <c r="K361" s="404">
        <v>42774</v>
      </c>
      <c r="L361" s="404">
        <v>42776</v>
      </c>
      <c r="M361" s="403" t="s">
        <v>196</v>
      </c>
      <c r="N361" s="403" t="s">
        <v>109</v>
      </c>
      <c r="O361" s="403">
        <v>2</v>
      </c>
      <c r="P361" s="403" t="s">
        <v>5146</v>
      </c>
      <c r="Q361" s="403" t="s">
        <v>210</v>
      </c>
    </row>
    <row r="362" spans="1:17" x14ac:dyDescent="0.2">
      <c r="A362" s="403">
        <v>140939</v>
      </c>
      <c r="B362" s="403">
        <v>130510</v>
      </c>
      <c r="C362" s="403">
        <v>10047216</v>
      </c>
      <c r="D362" s="403" t="s">
        <v>609</v>
      </c>
      <c r="E362" s="403" t="s">
        <v>192</v>
      </c>
      <c r="F362" s="403" t="s">
        <v>16</v>
      </c>
      <c r="G362" s="403" t="s">
        <v>607</v>
      </c>
      <c r="H362" s="403" t="s">
        <v>122</v>
      </c>
      <c r="I362" s="403" t="s">
        <v>122</v>
      </c>
      <c r="J362" s="403">
        <v>10020154</v>
      </c>
      <c r="K362" s="404">
        <v>42647</v>
      </c>
      <c r="L362" s="404">
        <v>42649</v>
      </c>
      <c r="M362" s="403" t="s">
        <v>196</v>
      </c>
      <c r="N362" s="403" t="s">
        <v>109</v>
      </c>
      <c r="O362" s="403">
        <v>1</v>
      </c>
      <c r="P362" s="403" t="s">
        <v>5146</v>
      </c>
      <c r="Q362" s="403" t="s">
        <v>210</v>
      </c>
    </row>
    <row r="363" spans="1:17" x14ac:dyDescent="0.2">
      <c r="A363" s="403">
        <v>140940</v>
      </c>
      <c r="B363" s="403">
        <v>130489</v>
      </c>
      <c r="C363" s="403">
        <v>10042362</v>
      </c>
      <c r="D363" s="403" t="s">
        <v>4706</v>
      </c>
      <c r="E363" s="403" t="s">
        <v>192</v>
      </c>
      <c r="F363" s="403" t="s">
        <v>16</v>
      </c>
      <c r="G363" s="403" t="s">
        <v>198</v>
      </c>
      <c r="H363" s="403" t="s">
        <v>199</v>
      </c>
      <c r="I363" s="403" t="s">
        <v>95</v>
      </c>
      <c r="J363" s="403">
        <v>10022481</v>
      </c>
      <c r="K363" s="404">
        <v>42823</v>
      </c>
      <c r="L363" s="404">
        <v>42825</v>
      </c>
      <c r="M363" s="403" t="s">
        <v>196</v>
      </c>
      <c r="N363" s="403" t="s">
        <v>109</v>
      </c>
      <c r="O363" s="403">
        <v>3</v>
      </c>
      <c r="P363" s="403" t="s">
        <v>5146</v>
      </c>
      <c r="Q363" s="403" t="s">
        <v>210</v>
      </c>
    </row>
    <row r="364" spans="1:17" x14ac:dyDescent="0.2">
      <c r="A364" s="403">
        <v>140971</v>
      </c>
      <c r="B364" s="403">
        <v>130500</v>
      </c>
      <c r="C364" s="403">
        <v>10045912</v>
      </c>
      <c r="D364" s="403" t="s">
        <v>269</v>
      </c>
      <c r="E364" s="403" t="s">
        <v>192</v>
      </c>
      <c r="F364" s="403" t="s">
        <v>16</v>
      </c>
      <c r="G364" s="403" t="s">
        <v>270</v>
      </c>
      <c r="H364" s="403" t="s">
        <v>166</v>
      </c>
      <c r="I364" s="403" t="s">
        <v>166</v>
      </c>
      <c r="J364" s="403">
        <v>10022503</v>
      </c>
      <c r="K364" s="404">
        <v>42759</v>
      </c>
      <c r="L364" s="404">
        <v>42761</v>
      </c>
      <c r="M364" s="403" t="s">
        <v>196</v>
      </c>
      <c r="N364" s="403" t="s">
        <v>109</v>
      </c>
      <c r="O364" s="403">
        <v>1</v>
      </c>
      <c r="P364" s="403" t="s">
        <v>5146</v>
      </c>
      <c r="Q364" s="403" t="s">
        <v>210</v>
      </c>
    </row>
    <row r="365" spans="1:17" x14ac:dyDescent="0.2">
      <c r="A365" s="403">
        <v>141030</v>
      </c>
      <c r="B365" s="403">
        <v>130496</v>
      </c>
      <c r="C365" s="403">
        <v>10046350</v>
      </c>
      <c r="D365" s="403" t="s">
        <v>4707</v>
      </c>
      <c r="E365" s="403" t="s">
        <v>192</v>
      </c>
      <c r="F365" s="403" t="s">
        <v>16</v>
      </c>
      <c r="G365" s="403" t="s">
        <v>430</v>
      </c>
      <c r="H365" s="403" t="s">
        <v>122</v>
      </c>
      <c r="I365" s="403" t="s">
        <v>122</v>
      </c>
      <c r="J365" s="403">
        <v>10022537</v>
      </c>
      <c r="K365" s="404">
        <v>42851</v>
      </c>
      <c r="L365" s="404">
        <v>42853</v>
      </c>
      <c r="M365" s="403" t="s">
        <v>196</v>
      </c>
      <c r="N365" s="403" t="s">
        <v>109</v>
      </c>
      <c r="O365" s="403">
        <v>2</v>
      </c>
      <c r="P365" s="403" t="s">
        <v>5146</v>
      </c>
      <c r="Q365" s="403" t="s">
        <v>210</v>
      </c>
    </row>
    <row r="366" spans="1:17" x14ac:dyDescent="0.2">
      <c r="A366" s="403">
        <v>141081</v>
      </c>
      <c r="B366" s="403">
        <v>130559</v>
      </c>
      <c r="C366" s="403">
        <v>10047039</v>
      </c>
      <c r="D366" s="403" t="s">
        <v>5148</v>
      </c>
      <c r="E366" s="403" t="s">
        <v>192</v>
      </c>
      <c r="F366" s="403" t="s">
        <v>16</v>
      </c>
      <c r="G366" s="403" t="s">
        <v>202</v>
      </c>
      <c r="H366" s="403" t="s">
        <v>140</v>
      </c>
      <c r="I366" s="403" t="s">
        <v>140</v>
      </c>
      <c r="J366" s="403">
        <v>10020112</v>
      </c>
      <c r="K366" s="404">
        <v>42632</v>
      </c>
      <c r="L366" s="404">
        <v>42634</v>
      </c>
      <c r="M366" s="403" t="s">
        <v>196</v>
      </c>
      <c r="N366" s="403" t="s">
        <v>109</v>
      </c>
      <c r="O366" s="403">
        <v>4</v>
      </c>
      <c r="P366" s="403" t="s">
        <v>5146</v>
      </c>
      <c r="Q366" s="403" t="s">
        <v>210</v>
      </c>
    </row>
    <row r="367" spans="1:17" x14ac:dyDescent="0.2">
      <c r="A367" s="403">
        <v>141084</v>
      </c>
      <c r="B367" s="403">
        <v>131032</v>
      </c>
      <c r="C367" s="403">
        <v>10046354</v>
      </c>
      <c r="D367" s="403" t="s">
        <v>327</v>
      </c>
      <c r="E367" s="403" t="s">
        <v>113</v>
      </c>
      <c r="F367" s="403" t="s">
        <v>12</v>
      </c>
      <c r="G367" s="403" t="s">
        <v>178</v>
      </c>
      <c r="H367" s="403" t="s">
        <v>107</v>
      </c>
      <c r="I367" s="403" t="s">
        <v>107</v>
      </c>
      <c r="J367" s="403">
        <v>10004834</v>
      </c>
      <c r="K367" s="404">
        <v>42689</v>
      </c>
      <c r="L367" s="404">
        <v>42692</v>
      </c>
      <c r="M367" s="403" t="s">
        <v>115</v>
      </c>
      <c r="N367" s="403" t="s">
        <v>109</v>
      </c>
      <c r="O367" s="403">
        <v>2</v>
      </c>
      <c r="P367" s="403" t="s">
        <v>5146</v>
      </c>
      <c r="Q367" s="403" t="s">
        <v>210</v>
      </c>
    </row>
    <row r="368" spans="1:17" x14ac:dyDescent="0.2">
      <c r="A368" s="403">
        <v>141095</v>
      </c>
      <c r="B368" s="403">
        <v>130801</v>
      </c>
      <c r="C368" s="403">
        <v>10047200</v>
      </c>
      <c r="D368" s="403" t="s">
        <v>4708</v>
      </c>
      <c r="E368" s="403" t="s">
        <v>192</v>
      </c>
      <c r="F368" s="403" t="s">
        <v>16</v>
      </c>
      <c r="G368" s="403" t="s">
        <v>144</v>
      </c>
      <c r="H368" s="403" t="s">
        <v>122</v>
      </c>
      <c r="I368" s="403" t="s">
        <v>122</v>
      </c>
      <c r="J368" s="403">
        <v>10030698</v>
      </c>
      <c r="K368" s="404">
        <v>42872</v>
      </c>
      <c r="L368" s="404">
        <v>42874</v>
      </c>
      <c r="M368" s="403" t="s">
        <v>196</v>
      </c>
      <c r="N368" s="403" t="s">
        <v>109</v>
      </c>
      <c r="O368" s="403">
        <v>1</v>
      </c>
      <c r="P368" s="403" t="s">
        <v>5146</v>
      </c>
      <c r="Q368" s="403" t="s">
        <v>210</v>
      </c>
    </row>
    <row r="369" spans="1:17" x14ac:dyDescent="0.2">
      <c r="A369" s="403">
        <v>141243</v>
      </c>
      <c r="B369" s="403">
        <v>132081</v>
      </c>
      <c r="C369" s="403">
        <v>10048265</v>
      </c>
      <c r="D369" s="403" t="s">
        <v>4711</v>
      </c>
      <c r="E369" s="403" t="s">
        <v>134</v>
      </c>
      <c r="F369" s="403" t="s">
        <v>13</v>
      </c>
      <c r="G369" s="403" t="s">
        <v>1303</v>
      </c>
      <c r="H369" s="403" t="s">
        <v>122</v>
      </c>
      <c r="I369" s="403" t="s">
        <v>122</v>
      </c>
      <c r="J369" s="403">
        <v>10030692</v>
      </c>
      <c r="K369" s="404">
        <v>42851</v>
      </c>
      <c r="L369" s="404">
        <v>42853</v>
      </c>
      <c r="M369" s="403" t="s">
        <v>588</v>
      </c>
      <c r="N369" s="403" t="s">
        <v>109</v>
      </c>
      <c r="O369" s="403">
        <v>2</v>
      </c>
      <c r="P369" s="403" t="s">
        <v>5146</v>
      </c>
      <c r="Q369" s="403">
        <v>3</v>
      </c>
    </row>
    <row r="370" spans="1:17" x14ac:dyDescent="0.2">
      <c r="A370" s="403">
        <v>141491</v>
      </c>
      <c r="B370" s="403">
        <v>131642</v>
      </c>
      <c r="C370" s="403">
        <v>10044606</v>
      </c>
      <c r="D370" s="403" t="s">
        <v>506</v>
      </c>
      <c r="E370" s="403" t="s">
        <v>507</v>
      </c>
      <c r="F370" s="403" t="s">
        <v>16</v>
      </c>
      <c r="G370" s="403" t="s">
        <v>171</v>
      </c>
      <c r="H370" s="403" t="s">
        <v>172</v>
      </c>
      <c r="I370" s="403" t="s">
        <v>172</v>
      </c>
      <c r="J370" s="403">
        <v>10020165</v>
      </c>
      <c r="K370" s="404">
        <v>42682</v>
      </c>
      <c r="L370" s="404">
        <v>42684</v>
      </c>
      <c r="M370" s="403" t="s">
        <v>194</v>
      </c>
      <c r="N370" s="403" t="s">
        <v>109</v>
      </c>
      <c r="O370" s="403">
        <v>3</v>
      </c>
      <c r="P370" s="403" t="s">
        <v>5146</v>
      </c>
      <c r="Q370" s="403">
        <v>3</v>
      </c>
    </row>
    <row r="371" spans="1:17" x14ac:dyDescent="0.2">
      <c r="A371" s="403">
        <v>141503</v>
      </c>
      <c r="B371" s="403">
        <v>126185</v>
      </c>
      <c r="C371" s="403">
        <v>10021185</v>
      </c>
      <c r="D371" s="403" t="s">
        <v>2253</v>
      </c>
      <c r="E371" s="403" t="s">
        <v>134</v>
      </c>
      <c r="F371" s="403" t="s">
        <v>13</v>
      </c>
      <c r="G371" s="403" t="s">
        <v>241</v>
      </c>
      <c r="H371" s="403" t="s">
        <v>94</v>
      </c>
      <c r="I371" s="403" t="s">
        <v>95</v>
      </c>
      <c r="J371" s="403">
        <v>10030726</v>
      </c>
      <c r="K371" s="404">
        <v>42899</v>
      </c>
      <c r="L371" s="404">
        <v>42901</v>
      </c>
      <c r="M371" s="403" t="s">
        <v>588</v>
      </c>
      <c r="N371" s="403" t="s">
        <v>109</v>
      </c>
      <c r="O371" s="403">
        <v>3</v>
      </c>
      <c r="P371" s="403" t="s">
        <v>5146</v>
      </c>
      <c r="Q371" s="403">
        <v>3</v>
      </c>
    </row>
    <row r="372" spans="1:17" x14ac:dyDescent="0.2">
      <c r="A372" s="403">
        <v>141703</v>
      </c>
      <c r="B372" s="403">
        <v>131932</v>
      </c>
      <c r="C372" s="403">
        <v>10032898</v>
      </c>
      <c r="D372" s="403" t="s">
        <v>612</v>
      </c>
      <c r="E372" s="403" t="s">
        <v>134</v>
      </c>
      <c r="F372" s="403" t="s">
        <v>13</v>
      </c>
      <c r="G372" s="403" t="s">
        <v>186</v>
      </c>
      <c r="H372" s="403" t="s">
        <v>172</v>
      </c>
      <c r="I372" s="403" t="s">
        <v>172</v>
      </c>
      <c r="J372" s="403">
        <v>10030743</v>
      </c>
      <c r="K372" s="404">
        <v>42878</v>
      </c>
      <c r="L372" s="404">
        <v>42880</v>
      </c>
      <c r="M372" s="403" t="s">
        <v>384</v>
      </c>
      <c r="N372" s="403" t="s">
        <v>109</v>
      </c>
      <c r="O372" s="403">
        <v>3</v>
      </c>
      <c r="P372" s="403" t="s">
        <v>5146</v>
      </c>
      <c r="Q372" s="403">
        <v>4</v>
      </c>
    </row>
    <row r="373" spans="1:17" x14ac:dyDescent="0.2">
      <c r="A373" s="403">
        <v>141738</v>
      </c>
      <c r="B373" s="403">
        <v>126121</v>
      </c>
      <c r="C373" s="403">
        <v>10041170</v>
      </c>
      <c r="D373" s="403" t="s">
        <v>580</v>
      </c>
      <c r="E373" s="403" t="s">
        <v>134</v>
      </c>
      <c r="F373" s="403" t="s">
        <v>13</v>
      </c>
      <c r="G373" s="403" t="s">
        <v>158</v>
      </c>
      <c r="H373" s="403" t="s">
        <v>140</v>
      </c>
      <c r="I373" s="403" t="s">
        <v>140</v>
      </c>
      <c r="J373" s="403">
        <v>10004840</v>
      </c>
      <c r="K373" s="404">
        <v>42661</v>
      </c>
      <c r="L373" s="404">
        <v>42663</v>
      </c>
      <c r="M373" s="403" t="s">
        <v>136</v>
      </c>
      <c r="N373" s="403" t="s">
        <v>109</v>
      </c>
      <c r="O373" s="403">
        <v>3</v>
      </c>
      <c r="P373" s="403" t="s">
        <v>5146</v>
      </c>
      <c r="Q373" s="403" t="s">
        <v>210</v>
      </c>
    </row>
    <row r="374" spans="1:17" x14ac:dyDescent="0.2">
      <c r="A374" s="403">
        <v>141887</v>
      </c>
      <c r="B374" s="403">
        <v>132225</v>
      </c>
      <c r="C374" s="403">
        <v>10049051</v>
      </c>
      <c r="D374" s="403" t="s">
        <v>4713</v>
      </c>
      <c r="E374" s="403" t="s">
        <v>134</v>
      </c>
      <c r="F374" s="403" t="s">
        <v>13</v>
      </c>
      <c r="G374" s="403" t="s">
        <v>1339</v>
      </c>
      <c r="H374" s="403" t="s">
        <v>140</v>
      </c>
      <c r="I374" s="403" t="s">
        <v>140</v>
      </c>
      <c r="J374" s="403">
        <v>10022626</v>
      </c>
      <c r="K374" s="404">
        <v>42899</v>
      </c>
      <c r="L374" s="404">
        <v>42901</v>
      </c>
      <c r="M374" s="403" t="s">
        <v>136</v>
      </c>
      <c r="N374" s="403" t="s">
        <v>109</v>
      </c>
      <c r="O374" s="403">
        <v>3</v>
      </c>
      <c r="P374" s="403" t="s">
        <v>5146</v>
      </c>
      <c r="Q374" s="403" t="s">
        <v>210</v>
      </c>
    </row>
    <row r="375" spans="1:17" x14ac:dyDescent="0.2">
      <c r="A375" s="403">
        <v>141965</v>
      </c>
      <c r="B375" s="403">
        <v>132646</v>
      </c>
      <c r="C375" s="403">
        <v>10053513</v>
      </c>
      <c r="D375" s="403" t="s">
        <v>313</v>
      </c>
      <c r="E375" s="403" t="s">
        <v>192</v>
      </c>
      <c r="F375" s="403" t="s">
        <v>16</v>
      </c>
      <c r="G375" s="403" t="s">
        <v>314</v>
      </c>
      <c r="H375" s="403" t="s">
        <v>161</v>
      </c>
      <c r="I375" s="403" t="s">
        <v>161</v>
      </c>
      <c r="J375" s="403">
        <v>10022578</v>
      </c>
      <c r="K375" s="404">
        <v>42752</v>
      </c>
      <c r="L375" s="404">
        <v>42754</v>
      </c>
      <c r="M375" s="403" t="s">
        <v>196</v>
      </c>
      <c r="N375" s="403" t="s">
        <v>109</v>
      </c>
      <c r="O375" s="403">
        <v>1</v>
      </c>
      <c r="P375" s="403" t="s">
        <v>5146</v>
      </c>
      <c r="Q375" s="403" t="s">
        <v>210</v>
      </c>
    </row>
    <row r="376" spans="1:17" x14ac:dyDescent="0.2">
      <c r="A376" s="403">
        <v>1220982</v>
      </c>
      <c r="B376" s="403">
        <v>132576</v>
      </c>
      <c r="C376" s="403">
        <v>10042505</v>
      </c>
      <c r="D376" s="403" t="s">
        <v>4730</v>
      </c>
      <c r="E376" s="403" t="s">
        <v>170</v>
      </c>
      <c r="F376" s="403" t="s">
        <v>15</v>
      </c>
      <c r="G376" s="403" t="s">
        <v>469</v>
      </c>
      <c r="H376" s="403" t="s">
        <v>166</v>
      </c>
      <c r="I376" s="403" t="s">
        <v>166</v>
      </c>
      <c r="J376" s="403">
        <v>10030774</v>
      </c>
      <c r="K376" s="404">
        <v>42913</v>
      </c>
      <c r="L376" s="404">
        <v>42916</v>
      </c>
      <c r="M376" s="403" t="s">
        <v>276</v>
      </c>
      <c r="N376" s="403" t="s">
        <v>109</v>
      </c>
      <c r="O376" s="403">
        <v>2</v>
      </c>
      <c r="P376" s="403" t="s">
        <v>5146</v>
      </c>
      <c r="Q376" s="403" t="s">
        <v>210</v>
      </c>
    </row>
    <row r="377" spans="1:17" x14ac:dyDescent="0.2">
      <c r="A377" s="403">
        <v>1223878</v>
      </c>
      <c r="B377" s="403">
        <v>121314</v>
      </c>
      <c r="C377" s="403">
        <v>10034240</v>
      </c>
      <c r="D377" s="403" t="s">
        <v>216</v>
      </c>
      <c r="E377" s="403" t="s">
        <v>183</v>
      </c>
      <c r="F377" s="403" t="s">
        <v>14</v>
      </c>
      <c r="G377" s="403" t="s">
        <v>217</v>
      </c>
      <c r="H377" s="403" t="s">
        <v>161</v>
      </c>
      <c r="I377" s="403" t="s">
        <v>161</v>
      </c>
      <c r="J377" s="403">
        <v>10022575</v>
      </c>
      <c r="K377" s="404">
        <v>42780</v>
      </c>
      <c r="L377" s="404">
        <v>42782</v>
      </c>
      <c r="M377" s="403" t="s">
        <v>130</v>
      </c>
      <c r="N377" s="403" t="s">
        <v>109</v>
      </c>
      <c r="O377" s="403">
        <v>3</v>
      </c>
      <c r="P377" s="403" t="s">
        <v>5146</v>
      </c>
      <c r="Q377" s="403" t="s">
        <v>210</v>
      </c>
    </row>
    <row r="378" spans="1:17" x14ac:dyDescent="0.2">
      <c r="A378" s="403">
        <v>1236703</v>
      </c>
      <c r="B378" s="403">
        <v>119456</v>
      </c>
      <c r="C378" s="403">
        <v>10028942</v>
      </c>
      <c r="D378" s="403" t="s">
        <v>4734</v>
      </c>
      <c r="E378" s="403" t="s">
        <v>247</v>
      </c>
      <c r="F378" s="403" t="s">
        <v>28</v>
      </c>
      <c r="G378" s="403" t="s">
        <v>514</v>
      </c>
      <c r="H378" s="403" t="s">
        <v>190</v>
      </c>
      <c r="I378" s="403" t="s">
        <v>190</v>
      </c>
      <c r="J378" s="403">
        <v>10022695</v>
      </c>
      <c r="K378" s="404">
        <v>42822</v>
      </c>
      <c r="L378" s="404">
        <v>42825</v>
      </c>
      <c r="M378" s="403" t="s">
        <v>249</v>
      </c>
      <c r="N378" s="403" t="s">
        <v>109</v>
      </c>
      <c r="O378" s="403">
        <v>2</v>
      </c>
      <c r="P378" s="403" t="s">
        <v>5146</v>
      </c>
      <c r="Q378" s="403" t="s">
        <v>210</v>
      </c>
    </row>
    <row r="379" spans="1:17" x14ac:dyDescent="0.2">
      <c r="A379" s="403">
        <v>1236706</v>
      </c>
      <c r="B379" s="403">
        <v>131023</v>
      </c>
      <c r="C379" s="403">
        <v>10039535</v>
      </c>
      <c r="D379" s="403" t="s">
        <v>5154</v>
      </c>
      <c r="E379" s="403" t="s">
        <v>92</v>
      </c>
      <c r="F379" s="403" t="s">
        <v>14</v>
      </c>
      <c r="G379" s="403" t="s">
        <v>239</v>
      </c>
      <c r="H379" s="403" t="s">
        <v>161</v>
      </c>
      <c r="I379" s="403" t="s">
        <v>161</v>
      </c>
      <c r="J379" s="403">
        <v>10022563</v>
      </c>
      <c r="K379" s="404">
        <v>42781</v>
      </c>
      <c r="L379" s="404">
        <v>42783</v>
      </c>
      <c r="M379" s="403" t="s">
        <v>130</v>
      </c>
      <c r="N379" s="403" t="s">
        <v>109</v>
      </c>
      <c r="O379" s="403">
        <v>3</v>
      </c>
      <c r="P379" s="403" t="s">
        <v>5146</v>
      </c>
      <c r="Q379" s="403" t="s">
        <v>210</v>
      </c>
    </row>
    <row r="380" spans="1:17" x14ac:dyDescent="0.2">
      <c r="A380" s="403">
        <v>1236778</v>
      </c>
      <c r="B380" s="403">
        <v>116164</v>
      </c>
      <c r="C380" s="403">
        <v>10001189</v>
      </c>
      <c r="D380" s="403" t="s">
        <v>4739</v>
      </c>
      <c r="E380" s="403" t="s">
        <v>247</v>
      </c>
      <c r="F380" s="403" t="s">
        <v>28</v>
      </c>
      <c r="G380" s="403" t="s">
        <v>1141</v>
      </c>
      <c r="H380" s="403" t="s">
        <v>199</v>
      </c>
      <c r="I380" s="403" t="s">
        <v>95</v>
      </c>
      <c r="J380" s="403">
        <v>10022688</v>
      </c>
      <c r="K380" s="404">
        <v>42801</v>
      </c>
      <c r="L380" s="404">
        <v>42804</v>
      </c>
      <c r="M380" s="403" t="s">
        <v>249</v>
      </c>
      <c r="N380" s="403" t="s">
        <v>109</v>
      </c>
      <c r="O380" s="403">
        <v>2</v>
      </c>
      <c r="P380" s="403" t="s">
        <v>5146</v>
      </c>
      <c r="Q380" s="403" t="s">
        <v>210</v>
      </c>
    </row>
    <row r="381" spans="1:17" x14ac:dyDescent="0.2">
      <c r="A381" s="403">
        <v>1236779</v>
      </c>
      <c r="B381" s="403">
        <v>116322</v>
      </c>
      <c r="C381" s="403">
        <v>10001648</v>
      </c>
      <c r="D381" s="403" t="s">
        <v>253</v>
      </c>
      <c r="E381" s="403" t="s">
        <v>247</v>
      </c>
      <c r="F381" s="403" t="s">
        <v>28</v>
      </c>
      <c r="G381" s="403" t="s">
        <v>237</v>
      </c>
      <c r="H381" s="403" t="s">
        <v>190</v>
      </c>
      <c r="I381" s="403" t="s">
        <v>190</v>
      </c>
      <c r="J381" s="403">
        <v>10022693</v>
      </c>
      <c r="K381" s="404">
        <v>42780</v>
      </c>
      <c r="L381" s="404">
        <v>42783</v>
      </c>
      <c r="M381" s="403" t="s">
        <v>249</v>
      </c>
      <c r="N381" s="403" t="s">
        <v>109</v>
      </c>
      <c r="O381" s="403">
        <v>2</v>
      </c>
      <c r="P381" s="403" t="s">
        <v>5146</v>
      </c>
      <c r="Q381" s="403" t="s">
        <v>210</v>
      </c>
    </row>
    <row r="382" spans="1:17" x14ac:dyDescent="0.2">
      <c r="A382" s="403">
        <v>1236924</v>
      </c>
      <c r="B382" s="403">
        <v>117373</v>
      </c>
      <c r="C382" s="403">
        <v>10001298</v>
      </c>
      <c r="D382" s="403" t="s">
        <v>246</v>
      </c>
      <c r="E382" s="403" t="s">
        <v>247</v>
      </c>
      <c r="F382" s="403" t="s">
        <v>28</v>
      </c>
      <c r="G382" s="403" t="s">
        <v>248</v>
      </c>
      <c r="H382" s="403" t="s">
        <v>190</v>
      </c>
      <c r="I382" s="403" t="s">
        <v>190</v>
      </c>
      <c r="J382" s="403">
        <v>10022692</v>
      </c>
      <c r="K382" s="404">
        <v>42773</v>
      </c>
      <c r="L382" s="404">
        <v>42776</v>
      </c>
      <c r="M382" s="403" t="s">
        <v>249</v>
      </c>
      <c r="N382" s="403" t="s">
        <v>109</v>
      </c>
      <c r="O382" s="403">
        <v>1</v>
      </c>
      <c r="P382" s="403" t="s">
        <v>5146</v>
      </c>
      <c r="Q382" s="403" t="s">
        <v>210</v>
      </c>
    </row>
    <row r="383" spans="1:17" x14ac:dyDescent="0.2">
      <c r="A383" s="403">
        <v>1236930</v>
      </c>
      <c r="B383" s="403">
        <v>117373</v>
      </c>
      <c r="C383" s="403">
        <v>10001298</v>
      </c>
      <c r="D383" s="403" t="s">
        <v>339</v>
      </c>
      <c r="E383" s="403" t="s">
        <v>247</v>
      </c>
      <c r="F383" s="403" t="s">
        <v>28</v>
      </c>
      <c r="G383" s="403" t="s">
        <v>248</v>
      </c>
      <c r="H383" s="403" t="s">
        <v>190</v>
      </c>
      <c r="I383" s="403" t="s">
        <v>190</v>
      </c>
      <c r="J383" s="403">
        <v>10022690</v>
      </c>
      <c r="K383" s="404">
        <v>42752</v>
      </c>
      <c r="L383" s="404">
        <v>42755</v>
      </c>
      <c r="M383" s="403" t="s">
        <v>249</v>
      </c>
      <c r="N383" s="403" t="s">
        <v>109</v>
      </c>
      <c r="O383" s="403">
        <v>2</v>
      </c>
      <c r="P383" s="403" t="s">
        <v>5146</v>
      </c>
      <c r="Q383" s="403" t="s">
        <v>210</v>
      </c>
    </row>
    <row r="384" spans="1:17" x14ac:dyDescent="0.2">
      <c r="A384" s="403">
        <v>1236932</v>
      </c>
      <c r="B384" s="403">
        <v>109219</v>
      </c>
      <c r="C384" s="403">
        <v>10004177</v>
      </c>
      <c r="D384" s="403" t="s">
        <v>5155</v>
      </c>
      <c r="E384" s="403" t="s">
        <v>247</v>
      </c>
      <c r="F384" s="403" t="s">
        <v>28</v>
      </c>
      <c r="G384" s="403" t="s">
        <v>285</v>
      </c>
      <c r="H384" s="403" t="s">
        <v>140</v>
      </c>
      <c r="I384" s="403" t="s">
        <v>140</v>
      </c>
      <c r="J384" s="403">
        <v>10022676</v>
      </c>
      <c r="K384" s="404">
        <v>42682</v>
      </c>
      <c r="L384" s="404">
        <v>42685</v>
      </c>
      <c r="M384" s="403" t="s">
        <v>130</v>
      </c>
      <c r="N384" s="403" t="s">
        <v>109</v>
      </c>
      <c r="O384" s="403">
        <v>2</v>
      </c>
      <c r="P384" s="403" t="s">
        <v>5146</v>
      </c>
      <c r="Q384" s="403" t="s">
        <v>210</v>
      </c>
    </row>
    <row r="385" spans="1:17" x14ac:dyDescent="0.2">
      <c r="A385" s="403">
        <v>1236935</v>
      </c>
      <c r="B385" s="403">
        <v>109219</v>
      </c>
      <c r="C385" s="403">
        <v>10004177</v>
      </c>
      <c r="D385" s="403" t="s">
        <v>5156</v>
      </c>
      <c r="E385" s="403" t="s">
        <v>247</v>
      </c>
      <c r="F385" s="403" t="s">
        <v>28</v>
      </c>
      <c r="G385" s="403" t="s">
        <v>285</v>
      </c>
      <c r="H385" s="403" t="s">
        <v>140</v>
      </c>
      <c r="I385" s="403" t="s">
        <v>140</v>
      </c>
      <c r="J385" s="403">
        <v>10022691</v>
      </c>
      <c r="K385" s="404">
        <v>42766</v>
      </c>
      <c r="L385" s="404">
        <v>42769</v>
      </c>
      <c r="M385" s="403" t="s">
        <v>249</v>
      </c>
      <c r="N385" s="403" t="s">
        <v>109</v>
      </c>
      <c r="O385" s="403">
        <v>2</v>
      </c>
      <c r="P385" s="403" t="s">
        <v>5146</v>
      </c>
      <c r="Q385" s="403" t="s">
        <v>210</v>
      </c>
    </row>
    <row r="386" spans="1:17" x14ac:dyDescent="0.2">
      <c r="A386" s="403">
        <v>1236937</v>
      </c>
      <c r="B386" s="403">
        <v>112110</v>
      </c>
      <c r="C386" s="403">
        <v>10001647</v>
      </c>
      <c r="D386" s="403" t="s">
        <v>335</v>
      </c>
      <c r="E386" s="403" t="s">
        <v>247</v>
      </c>
      <c r="F386" s="403" t="s">
        <v>28</v>
      </c>
      <c r="G386" s="403" t="s">
        <v>217</v>
      </c>
      <c r="H386" s="403" t="s">
        <v>161</v>
      </c>
      <c r="I386" s="403" t="s">
        <v>161</v>
      </c>
      <c r="J386" s="403">
        <v>10022686</v>
      </c>
      <c r="K386" s="404">
        <v>42745</v>
      </c>
      <c r="L386" s="404">
        <v>42748</v>
      </c>
      <c r="M386" s="403" t="s">
        <v>249</v>
      </c>
      <c r="N386" s="403" t="s">
        <v>109</v>
      </c>
      <c r="O386" s="403">
        <v>2</v>
      </c>
      <c r="P386" s="403" t="s">
        <v>5146</v>
      </c>
      <c r="Q386" s="403" t="s">
        <v>210</v>
      </c>
    </row>
    <row r="387" spans="1:17" x14ac:dyDescent="0.2">
      <c r="A387" s="403">
        <v>1236942</v>
      </c>
      <c r="B387" s="403">
        <v>112110</v>
      </c>
      <c r="C387" s="403">
        <v>10001647</v>
      </c>
      <c r="D387" s="403" t="s">
        <v>309</v>
      </c>
      <c r="E387" s="403" t="s">
        <v>247</v>
      </c>
      <c r="F387" s="403" t="s">
        <v>28</v>
      </c>
      <c r="G387" s="403" t="s">
        <v>217</v>
      </c>
      <c r="H387" s="403" t="s">
        <v>161</v>
      </c>
      <c r="I387" s="403" t="s">
        <v>161</v>
      </c>
      <c r="J387" s="403">
        <v>10022689</v>
      </c>
      <c r="K387" s="404">
        <v>42759</v>
      </c>
      <c r="L387" s="404">
        <v>42762</v>
      </c>
      <c r="M387" s="403" t="s">
        <v>249</v>
      </c>
      <c r="N387" s="403" t="s">
        <v>109</v>
      </c>
      <c r="O387" s="403">
        <v>1</v>
      </c>
      <c r="P387" s="403" t="s">
        <v>5146</v>
      </c>
      <c r="Q387" s="403" t="s">
        <v>210</v>
      </c>
    </row>
    <row r="388" spans="1:17" x14ac:dyDescent="0.2">
      <c r="A388" s="403">
        <v>1236946</v>
      </c>
      <c r="B388" s="403">
        <v>115875</v>
      </c>
      <c r="C388" s="403">
        <v>10005262</v>
      </c>
      <c r="D388" s="403" t="s">
        <v>4749</v>
      </c>
      <c r="E388" s="403" t="s">
        <v>247</v>
      </c>
      <c r="F388" s="403" t="s">
        <v>28</v>
      </c>
      <c r="G388" s="403" t="s">
        <v>449</v>
      </c>
      <c r="H388" s="403" t="s">
        <v>122</v>
      </c>
      <c r="I388" s="403" t="s">
        <v>122</v>
      </c>
      <c r="J388" s="403">
        <v>10022694</v>
      </c>
      <c r="K388" s="404">
        <v>42808</v>
      </c>
      <c r="L388" s="404">
        <v>42811</v>
      </c>
      <c r="M388" s="403" t="s">
        <v>249</v>
      </c>
      <c r="N388" s="403" t="s">
        <v>109</v>
      </c>
      <c r="O388" s="403">
        <v>2</v>
      </c>
      <c r="P388" s="403" t="s">
        <v>5146</v>
      </c>
      <c r="Q388" s="403" t="s">
        <v>210</v>
      </c>
    </row>
    <row r="389" spans="1:17" x14ac:dyDescent="0.2">
      <c r="A389" s="403">
        <v>1236949</v>
      </c>
      <c r="B389" s="403">
        <v>115875</v>
      </c>
      <c r="C389" s="403">
        <v>10005262</v>
      </c>
      <c r="D389" s="403" t="s">
        <v>468</v>
      </c>
      <c r="E389" s="403" t="s">
        <v>247</v>
      </c>
      <c r="F389" s="403" t="s">
        <v>28</v>
      </c>
      <c r="G389" s="403" t="s">
        <v>469</v>
      </c>
      <c r="H389" s="403" t="s">
        <v>166</v>
      </c>
      <c r="I389" s="403" t="s">
        <v>166</v>
      </c>
      <c r="J389" s="403">
        <v>10022679</v>
      </c>
      <c r="K389" s="404">
        <v>42703</v>
      </c>
      <c r="L389" s="404">
        <v>42706</v>
      </c>
      <c r="M389" s="403" t="s">
        <v>130</v>
      </c>
      <c r="N389" s="403" t="s">
        <v>109</v>
      </c>
      <c r="O389" s="403">
        <v>2</v>
      </c>
      <c r="P389" s="403" t="s">
        <v>5146</v>
      </c>
      <c r="Q389" s="403" t="s">
        <v>210</v>
      </c>
    </row>
    <row r="390" spans="1:17" x14ac:dyDescent="0.2">
      <c r="A390" s="403">
        <v>1236952</v>
      </c>
      <c r="B390" s="403">
        <v>115875</v>
      </c>
      <c r="C390" s="403">
        <v>10005262</v>
      </c>
      <c r="D390" s="403" t="s">
        <v>4751</v>
      </c>
      <c r="E390" s="403" t="s">
        <v>247</v>
      </c>
      <c r="F390" s="403" t="s">
        <v>28</v>
      </c>
      <c r="G390" s="403" t="s">
        <v>186</v>
      </c>
      <c r="H390" s="403" t="s">
        <v>172</v>
      </c>
      <c r="I390" s="403" t="s">
        <v>172</v>
      </c>
      <c r="J390" s="403">
        <v>10022687</v>
      </c>
      <c r="K390" s="404">
        <v>42794</v>
      </c>
      <c r="L390" s="404">
        <v>42797</v>
      </c>
      <c r="M390" s="403" t="s">
        <v>249</v>
      </c>
      <c r="N390" s="403" t="s">
        <v>109</v>
      </c>
      <c r="O390" s="403">
        <v>2</v>
      </c>
      <c r="P390" s="403" t="s">
        <v>5146</v>
      </c>
      <c r="Q390" s="403" t="s">
        <v>210</v>
      </c>
    </row>
    <row r="391" spans="1:17" x14ac:dyDescent="0.2">
      <c r="A391" s="403">
        <v>1237099</v>
      </c>
      <c r="B391" s="403">
        <v>132208</v>
      </c>
      <c r="C391" s="403">
        <v>10018436</v>
      </c>
      <c r="D391" s="403" t="s">
        <v>4753</v>
      </c>
      <c r="E391" s="403" t="s">
        <v>92</v>
      </c>
      <c r="F391" s="403" t="s">
        <v>14</v>
      </c>
      <c r="G391" s="403" t="s">
        <v>285</v>
      </c>
      <c r="H391" s="403" t="s">
        <v>140</v>
      </c>
      <c r="I391" s="403" t="s">
        <v>140</v>
      </c>
      <c r="J391" s="403">
        <v>10022630</v>
      </c>
      <c r="K391" s="404">
        <v>42809</v>
      </c>
      <c r="L391" s="404">
        <v>42811</v>
      </c>
      <c r="M391" s="403" t="s">
        <v>130</v>
      </c>
      <c r="N391" s="403" t="s">
        <v>109</v>
      </c>
      <c r="O391" s="403">
        <v>3</v>
      </c>
      <c r="P391" s="403" t="s">
        <v>5146</v>
      </c>
      <c r="Q391" s="403" t="s">
        <v>210</v>
      </c>
    </row>
    <row r="392" spans="1:17" x14ac:dyDescent="0.2">
      <c r="A392" s="403">
        <v>1237118</v>
      </c>
      <c r="B392" s="403">
        <v>125133</v>
      </c>
      <c r="C392" s="403">
        <v>10022133</v>
      </c>
      <c r="D392" s="403" t="s">
        <v>4759</v>
      </c>
      <c r="E392" s="403" t="s">
        <v>92</v>
      </c>
      <c r="F392" s="403" t="s">
        <v>14</v>
      </c>
      <c r="G392" s="403" t="s">
        <v>422</v>
      </c>
      <c r="H392" s="403" t="s">
        <v>140</v>
      </c>
      <c r="I392" s="403" t="s">
        <v>140</v>
      </c>
      <c r="J392" s="403">
        <v>10030762</v>
      </c>
      <c r="K392" s="404">
        <v>42878</v>
      </c>
      <c r="L392" s="404">
        <v>42879</v>
      </c>
      <c r="M392" s="403" t="s">
        <v>130</v>
      </c>
      <c r="N392" s="403" t="s">
        <v>109</v>
      </c>
      <c r="O392" s="403">
        <v>4</v>
      </c>
      <c r="P392" s="403" t="s">
        <v>5146</v>
      </c>
      <c r="Q392" s="403" t="s">
        <v>210</v>
      </c>
    </row>
    <row r="393" spans="1:17" x14ac:dyDescent="0.2">
      <c r="A393" s="403">
        <v>1237197</v>
      </c>
      <c r="B393" s="403">
        <v>128077</v>
      </c>
      <c r="C393" s="403">
        <v>10038077</v>
      </c>
      <c r="D393" s="403" t="s">
        <v>4767</v>
      </c>
      <c r="E393" s="403" t="s">
        <v>92</v>
      </c>
      <c r="F393" s="403" t="s">
        <v>14</v>
      </c>
      <c r="G393" s="403" t="s">
        <v>244</v>
      </c>
      <c r="H393" s="403" t="s">
        <v>190</v>
      </c>
      <c r="I393" s="403" t="s">
        <v>190</v>
      </c>
      <c r="J393" s="403">
        <v>10022534</v>
      </c>
      <c r="K393" s="404">
        <v>42815</v>
      </c>
      <c r="L393" s="404">
        <v>42817</v>
      </c>
      <c r="M393" s="403" t="s">
        <v>130</v>
      </c>
      <c r="N393" s="403" t="s">
        <v>109</v>
      </c>
      <c r="O393" s="403">
        <v>2</v>
      </c>
      <c r="P393" s="403" t="s">
        <v>5146</v>
      </c>
      <c r="Q393" s="403" t="s">
        <v>210</v>
      </c>
    </row>
    <row r="394" spans="1:17" x14ac:dyDescent="0.2">
      <c r="A394" s="403">
        <v>1237200</v>
      </c>
      <c r="B394" s="403">
        <v>131093</v>
      </c>
      <c r="C394" s="403">
        <v>10042149</v>
      </c>
      <c r="D394" s="403" t="s">
        <v>5157</v>
      </c>
      <c r="E394" s="403" t="s">
        <v>92</v>
      </c>
      <c r="F394" s="403" t="s">
        <v>14</v>
      </c>
      <c r="G394" s="403" t="s">
        <v>106</v>
      </c>
      <c r="H394" s="403" t="s">
        <v>107</v>
      </c>
      <c r="I394" s="403" t="s">
        <v>107</v>
      </c>
      <c r="J394" s="403">
        <v>10022604</v>
      </c>
      <c r="K394" s="404">
        <v>42793</v>
      </c>
      <c r="L394" s="404">
        <v>42796</v>
      </c>
      <c r="M394" s="403" t="s">
        <v>130</v>
      </c>
      <c r="N394" s="403" t="s">
        <v>109</v>
      </c>
      <c r="O394" s="403">
        <v>4</v>
      </c>
      <c r="P394" s="403" t="s">
        <v>5146</v>
      </c>
      <c r="Q394" s="403" t="s">
        <v>210</v>
      </c>
    </row>
    <row r="395" spans="1:17" x14ac:dyDescent="0.2">
      <c r="A395" s="403">
        <v>1237215</v>
      </c>
      <c r="B395" s="403">
        <v>122998</v>
      </c>
      <c r="C395" s="403">
        <v>10031093</v>
      </c>
      <c r="D395" s="403" t="s">
        <v>254</v>
      </c>
      <c r="E395" s="403" t="s">
        <v>92</v>
      </c>
      <c r="F395" s="403" t="s">
        <v>14</v>
      </c>
      <c r="G395" s="403" t="s">
        <v>255</v>
      </c>
      <c r="H395" s="403" t="s">
        <v>161</v>
      </c>
      <c r="I395" s="403" t="s">
        <v>161</v>
      </c>
      <c r="J395" s="403">
        <v>10022577</v>
      </c>
      <c r="K395" s="404">
        <v>42767</v>
      </c>
      <c r="L395" s="404">
        <v>42769</v>
      </c>
      <c r="M395" s="403" t="s">
        <v>130</v>
      </c>
      <c r="N395" s="403" t="s">
        <v>109</v>
      </c>
      <c r="O395" s="403">
        <v>2</v>
      </c>
      <c r="P395" s="403" t="s">
        <v>5146</v>
      </c>
      <c r="Q395" s="403" t="s">
        <v>210</v>
      </c>
    </row>
    <row r="396" spans="1:17" x14ac:dyDescent="0.2">
      <c r="A396" s="403">
        <v>1240210</v>
      </c>
      <c r="B396" s="403">
        <v>111892</v>
      </c>
      <c r="C396" s="403">
        <v>10005752</v>
      </c>
      <c r="D396" s="403" t="s">
        <v>472</v>
      </c>
      <c r="E396" s="403" t="s">
        <v>247</v>
      </c>
      <c r="F396" s="403" t="s">
        <v>28</v>
      </c>
      <c r="G396" s="403" t="s">
        <v>473</v>
      </c>
      <c r="H396" s="403" t="s">
        <v>94</v>
      </c>
      <c r="I396" s="403" t="s">
        <v>95</v>
      </c>
      <c r="J396" s="403">
        <v>10022678</v>
      </c>
      <c r="K396" s="404">
        <v>42689</v>
      </c>
      <c r="L396" s="404">
        <v>42692</v>
      </c>
      <c r="M396" s="403" t="s">
        <v>130</v>
      </c>
      <c r="N396" s="403" t="s">
        <v>109</v>
      </c>
      <c r="O396" s="403">
        <v>2</v>
      </c>
      <c r="P396" s="403" t="s">
        <v>5146</v>
      </c>
      <c r="Q396" s="403" t="s">
        <v>210</v>
      </c>
    </row>
    <row r="397" spans="1:17" x14ac:dyDescent="0.2">
      <c r="A397" s="403">
        <v>1248225</v>
      </c>
      <c r="B397" s="403">
        <v>118547</v>
      </c>
      <c r="C397" s="403">
        <v>10014226</v>
      </c>
      <c r="D397" s="403" t="s">
        <v>4805</v>
      </c>
      <c r="E397" s="403" t="s">
        <v>278</v>
      </c>
      <c r="F397" s="403" t="s">
        <v>15</v>
      </c>
      <c r="G397" s="403" t="s">
        <v>399</v>
      </c>
      <c r="H397" s="403" t="s">
        <v>190</v>
      </c>
      <c r="I397" s="403" t="s">
        <v>190</v>
      </c>
      <c r="J397" s="403">
        <v>10026082</v>
      </c>
      <c r="K397" s="404">
        <v>42863</v>
      </c>
      <c r="L397" s="404">
        <v>42866</v>
      </c>
      <c r="M397" s="403" t="s">
        <v>280</v>
      </c>
      <c r="N397" s="403" t="s">
        <v>109</v>
      </c>
      <c r="O397" s="403">
        <v>3</v>
      </c>
      <c r="P397" s="403" t="s">
        <v>5146</v>
      </c>
      <c r="Q397" s="403" t="s">
        <v>210</v>
      </c>
    </row>
    <row r="398" spans="1:17" x14ac:dyDescent="0.2">
      <c r="A398" s="403">
        <v>50009</v>
      </c>
      <c r="B398" s="403">
        <v>116244</v>
      </c>
      <c r="C398" s="403">
        <v>10009064</v>
      </c>
      <c r="D398" s="403" t="s">
        <v>710</v>
      </c>
      <c r="E398" s="403" t="s">
        <v>683</v>
      </c>
      <c r="F398" s="403" t="s">
        <v>17</v>
      </c>
      <c r="G398" s="403" t="s">
        <v>106</v>
      </c>
      <c r="H398" s="403" t="s">
        <v>107</v>
      </c>
      <c r="I398" s="403" t="s">
        <v>107</v>
      </c>
      <c r="J398" s="403">
        <v>10004842</v>
      </c>
      <c r="K398" s="404">
        <v>42382</v>
      </c>
      <c r="L398" s="404">
        <v>42383</v>
      </c>
      <c r="M398" s="403" t="s">
        <v>711</v>
      </c>
      <c r="N398" s="403" t="s">
        <v>109</v>
      </c>
      <c r="O398" s="403">
        <v>2</v>
      </c>
      <c r="P398" s="403" t="s">
        <v>712</v>
      </c>
      <c r="Q398" s="403" t="s">
        <v>99</v>
      </c>
    </row>
    <row r="399" spans="1:17" x14ac:dyDescent="0.2">
      <c r="A399" s="403">
        <v>50010</v>
      </c>
      <c r="B399" s="403">
        <v>106918</v>
      </c>
      <c r="C399" s="403">
        <v>10003959</v>
      </c>
      <c r="D399" s="403" t="s">
        <v>1564</v>
      </c>
      <c r="E399" s="403" t="s">
        <v>683</v>
      </c>
      <c r="F399" s="403" t="s">
        <v>17</v>
      </c>
      <c r="G399" s="403" t="s">
        <v>139</v>
      </c>
      <c r="H399" s="403" t="s">
        <v>140</v>
      </c>
      <c r="I399" s="403" t="s">
        <v>140</v>
      </c>
      <c r="J399" s="403">
        <v>10004843</v>
      </c>
      <c r="K399" s="404">
        <v>42382</v>
      </c>
      <c r="L399" s="404">
        <v>42383</v>
      </c>
      <c r="M399" s="403" t="s">
        <v>711</v>
      </c>
      <c r="N399" s="403" t="s">
        <v>109</v>
      </c>
      <c r="O399" s="403">
        <v>2</v>
      </c>
      <c r="P399" s="403" t="s">
        <v>712</v>
      </c>
      <c r="Q399" s="403" t="s">
        <v>99</v>
      </c>
    </row>
    <row r="400" spans="1:17" x14ac:dyDescent="0.2">
      <c r="A400" s="403">
        <v>50012</v>
      </c>
      <c r="B400" s="403">
        <v>108303</v>
      </c>
      <c r="C400" s="403">
        <v>10003746</v>
      </c>
      <c r="D400" s="403" t="s">
        <v>714</v>
      </c>
      <c r="E400" s="403" t="s">
        <v>683</v>
      </c>
      <c r="F400" s="403" t="s">
        <v>17</v>
      </c>
      <c r="G400" s="403" t="s">
        <v>399</v>
      </c>
      <c r="H400" s="403" t="s">
        <v>190</v>
      </c>
      <c r="I400" s="403" t="s">
        <v>190</v>
      </c>
      <c r="J400" s="403">
        <v>10004844</v>
      </c>
      <c r="K400" s="404">
        <v>42396</v>
      </c>
      <c r="L400" s="404">
        <v>42397</v>
      </c>
      <c r="M400" s="403" t="s">
        <v>711</v>
      </c>
      <c r="N400" s="403" t="s">
        <v>109</v>
      </c>
      <c r="O400" s="403">
        <v>1</v>
      </c>
      <c r="P400" s="403" t="s">
        <v>712</v>
      </c>
      <c r="Q400" s="403" t="s">
        <v>99</v>
      </c>
    </row>
    <row r="401" spans="1:17" x14ac:dyDescent="0.2">
      <c r="A401" s="403">
        <v>50013</v>
      </c>
      <c r="B401" s="403">
        <v>112615</v>
      </c>
      <c r="C401" s="403">
        <v>10004365</v>
      </c>
      <c r="D401" s="403" t="s">
        <v>716</v>
      </c>
      <c r="E401" s="403" t="s">
        <v>683</v>
      </c>
      <c r="F401" s="403" t="s">
        <v>17</v>
      </c>
      <c r="G401" s="403" t="s">
        <v>717</v>
      </c>
      <c r="H401" s="403" t="s">
        <v>122</v>
      </c>
      <c r="I401" s="403" t="s">
        <v>122</v>
      </c>
      <c r="J401" s="403">
        <v>10004845</v>
      </c>
      <c r="K401" s="404">
        <v>42403</v>
      </c>
      <c r="L401" s="404">
        <v>42404</v>
      </c>
      <c r="M401" s="403" t="s">
        <v>711</v>
      </c>
      <c r="N401" s="403" t="s">
        <v>109</v>
      </c>
      <c r="O401" s="403">
        <v>3</v>
      </c>
      <c r="P401" s="403" t="s">
        <v>712</v>
      </c>
      <c r="Q401" s="403" t="s">
        <v>99</v>
      </c>
    </row>
    <row r="402" spans="1:17" x14ac:dyDescent="0.2">
      <c r="A402" s="403">
        <v>50029</v>
      </c>
      <c r="B402" s="403">
        <v>108287</v>
      </c>
      <c r="C402" s="403">
        <v>10009099</v>
      </c>
      <c r="D402" s="403" t="s">
        <v>719</v>
      </c>
      <c r="E402" s="403" t="s">
        <v>683</v>
      </c>
      <c r="F402" s="403" t="s">
        <v>17</v>
      </c>
      <c r="G402" s="403" t="s">
        <v>150</v>
      </c>
      <c r="H402" s="403" t="s">
        <v>122</v>
      </c>
      <c r="I402" s="403" t="s">
        <v>122</v>
      </c>
      <c r="J402" s="403">
        <v>10004846</v>
      </c>
      <c r="K402" s="404">
        <v>42298</v>
      </c>
      <c r="L402" s="404">
        <v>42299</v>
      </c>
      <c r="M402" s="403" t="s">
        <v>711</v>
      </c>
      <c r="N402" s="403" t="s">
        <v>109</v>
      </c>
      <c r="O402" s="403">
        <v>1</v>
      </c>
      <c r="P402" s="403" t="s">
        <v>712</v>
      </c>
      <c r="Q402" s="403" t="s">
        <v>99</v>
      </c>
    </row>
    <row r="403" spans="1:17" x14ac:dyDescent="0.2">
      <c r="A403" s="403">
        <v>50030</v>
      </c>
      <c r="B403" s="403">
        <v>108288</v>
      </c>
      <c r="C403" s="403">
        <v>10003425</v>
      </c>
      <c r="D403" s="403" t="s">
        <v>1566</v>
      </c>
      <c r="E403" s="403" t="s">
        <v>683</v>
      </c>
      <c r="F403" s="403" t="s">
        <v>17</v>
      </c>
      <c r="G403" s="403" t="s">
        <v>150</v>
      </c>
      <c r="H403" s="403" t="s">
        <v>122</v>
      </c>
      <c r="I403" s="403" t="s">
        <v>122</v>
      </c>
      <c r="J403" s="403">
        <v>10004847</v>
      </c>
      <c r="K403" s="404">
        <v>42389</v>
      </c>
      <c r="L403" s="404">
        <v>42390</v>
      </c>
      <c r="M403" s="403" t="s">
        <v>711</v>
      </c>
      <c r="N403" s="403" t="s">
        <v>109</v>
      </c>
      <c r="O403" s="403">
        <v>1</v>
      </c>
      <c r="P403" s="403" t="s">
        <v>712</v>
      </c>
      <c r="Q403" s="403" t="s">
        <v>99</v>
      </c>
    </row>
    <row r="404" spans="1:17" x14ac:dyDescent="0.2">
      <c r="A404" s="403">
        <v>50032</v>
      </c>
      <c r="B404" s="403">
        <v>108290</v>
      </c>
      <c r="C404" s="403">
        <v>10008637</v>
      </c>
      <c r="D404" s="403" t="s">
        <v>721</v>
      </c>
      <c r="E404" s="403" t="s">
        <v>683</v>
      </c>
      <c r="F404" s="403" t="s">
        <v>17</v>
      </c>
      <c r="G404" s="403" t="s">
        <v>186</v>
      </c>
      <c r="H404" s="403" t="s">
        <v>172</v>
      </c>
      <c r="I404" s="403" t="s">
        <v>172</v>
      </c>
      <c r="J404" s="403">
        <v>10004849</v>
      </c>
      <c r="K404" s="404">
        <v>42326</v>
      </c>
      <c r="L404" s="404">
        <v>42327</v>
      </c>
      <c r="M404" s="403" t="s">
        <v>711</v>
      </c>
      <c r="N404" s="403" t="s">
        <v>109</v>
      </c>
      <c r="O404" s="403">
        <v>1</v>
      </c>
      <c r="P404" s="403" t="s">
        <v>712</v>
      </c>
      <c r="Q404" s="403" t="s">
        <v>99</v>
      </c>
    </row>
    <row r="405" spans="1:17" x14ac:dyDescent="0.2">
      <c r="A405" s="403">
        <v>50067</v>
      </c>
      <c r="B405" s="403">
        <v>108297</v>
      </c>
      <c r="C405" s="403">
        <v>10011264</v>
      </c>
      <c r="D405" s="403" t="s">
        <v>723</v>
      </c>
      <c r="E405" s="403" t="s">
        <v>683</v>
      </c>
      <c r="F405" s="403" t="s">
        <v>17</v>
      </c>
      <c r="G405" s="403" t="s">
        <v>724</v>
      </c>
      <c r="H405" s="403" t="s">
        <v>107</v>
      </c>
      <c r="I405" s="403" t="s">
        <v>107</v>
      </c>
      <c r="J405" s="403">
        <v>10004850</v>
      </c>
      <c r="K405" s="404">
        <v>42291</v>
      </c>
      <c r="L405" s="404">
        <v>42292</v>
      </c>
      <c r="M405" s="403" t="s">
        <v>711</v>
      </c>
      <c r="N405" s="403" t="s">
        <v>109</v>
      </c>
      <c r="O405" s="403">
        <v>1</v>
      </c>
      <c r="P405" s="403" t="s">
        <v>712</v>
      </c>
      <c r="Q405" s="403" t="s">
        <v>99</v>
      </c>
    </row>
    <row r="406" spans="1:17" x14ac:dyDescent="0.2">
      <c r="A406" s="403">
        <v>50070</v>
      </c>
      <c r="B406" s="403">
        <v>108294</v>
      </c>
      <c r="C406" s="403">
        <v>10012385</v>
      </c>
      <c r="D406" s="403" t="s">
        <v>726</v>
      </c>
      <c r="E406" s="403" t="s">
        <v>683</v>
      </c>
      <c r="F406" s="403" t="s">
        <v>17</v>
      </c>
      <c r="G406" s="403" t="s">
        <v>222</v>
      </c>
      <c r="H406" s="403" t="s">
        <v>199</v>
      </c>
      <c r="I406" s="403" t="s">
        <v>95</v>
      </c>
      <c r="J406" s="403">
        <v>10011461</v>
      </c>
      <c r="K406" s="404">
        <v>42473</v>
      </c>
      <c r="L406" s="404">
        <v>42474</v>
      </c>
      <c r="M406" s="403" t="s">
        <v>711</v>
      </c>
      <c r="N406" s="403" t="s">
        <v>109</v>
      </c>
      <c r="O406" s="403">
        <v>1</v>
      </c>
      <c r="P406" s="403" t="s">
        <v>712</v>
      </c>
      <c r="Q406" s="403" t="s">
        <v>99</v>
      </c>
    </row>
    <row r="407" spans="1:17" x14ac:dyDescent="0.2">
      <c r="A407" s="403">
        <v>50080</v>
      </c>
      <c r="B407" s="403">
        <v>117783</v>
      </c>
      <c r="C407" s="403">
        <v>10010584</v>
      </c>
      <c r="D407" s="403" t="s">
        <v>728</v>
      </c>
      <c r="E407" s="403" t="s">
        <v>92</v>
      </c>
      <c r="F407" s="403" t="s">
        <v>14</v>
      </c>
      <c r="G407" s="403" t="s">
        <v>217</v>
      </c>
      <c r="H407" s="403" t="s">
        <v>161</v>
      </c>
      <c r="I407" s="403" t="s">
        <v>161</v>
      </c>
      <c r="J407" s="403">
        <v>10004852</v>
      </c>
      <c r="K407" s="404">
        <v>42312</v>
      </c>
      <c r="L407" s="404">
        <v>42313</v>
      </c>
      <c r="M407" s="403" t="s">
        <v>96</v>
      </c>
      <c r="N407" s="403" t="s">
        <v>97</v>
      </c>
      <c r="O407" s="403">
        <v>9</v>
      </c>
      <c r="P407" s="403" t="s">
        <v>712</v>
      </c>
      <c r="Q407" s="403">
        <v>2</v>
      </c>
    </row>
    <row r="408" spans="1:17" x14ac:dyDescent="0.2">
      <c r="A408" s="403">
        <v>50082</v>
      </c>
      <c r="B408" s="403">
        <v>105353</v>
      </c>
      <c r="C408" s="403">
        <v>10000108</v>
      </c>
      <c r="D408" s="403" t="s">
        <v>730</v>
      </c>
      <c r="E408" s="403" t="s">
        <v>92</v>
      </c>
      <c r="F408" s="403" t="s">
        <v>14</v>
      </c>
      <c r="G408" s="403" t="s">
        <v>731</v>
      </c>
      <c r="H408" s="403" t="s">
        <v>161</v>
      </c>
      <c r="I408" s="403" t="s">
        <v>161</v>
      </c>
      <c r="J408" s="403">
        <v>10004853</v>
      </c>
      <c r="K408" s="404">
        <v>42388</v>
      </c>
      <c r="L408" s="404">
        <v>42390</v>
      </c>
      <c r="M408" s="403" t="s">
        <v>130</v>
      </c>
      <c r="N408" s="403" t="s">
        <v>109</v>
      </c>
      <c r="O408" s="403">
        <v>2</v>
      </c>
      <c r="P408" s="403" t="s">
        <v>712</v>
      </c>
      <c r="Q408" s="403">
        <v>2</v>
      </c>
    </row>
    <row r="409" spans="1:17" x14ac:dyDescent="0.2">
      <c r="A409" s="403">
        <v>50084</v>
      </c>
      <c r="B409" s="403">
        <v>119513</v>
      </c>
      <c r="C409" s="403">
        <v>10032745</v>
      </c>
      <c r="D409" s="403" t="s">
        <v>733</v>
      </c>
      <c r="E409" s="403" t="s">
        <v>92</v>
      </c>
      <c r="F409" s="403" t="s">
        <v>14</v>
      </c>
      <c r="G409" s="403" t="s">
        <v>311</v>
      </c>
      <c r="H409" s="403" t="s">
        <v>199</v>
      </c>
      <c r="I409" s="403" t="s">
        <v>95</v>
      </c>
      <c r="J409" s="403">
        <v>10004854</v>
      </c>
      <c r="K409" s="404">
        <v>42332</v>
      </c>
      <c r="L409" s="404">
        <v>42335</v>
      </c>
      <c r="M409" s="403" t="s">
        <v>145</v>
      </c>
      <c r="N409" s="403" t="s">
        <v>109</v>
      </c>
      <c r="O409" s="403">
        <v>4</v>
      </c>
      <c r="P409" s="403" t="s">
        <v>712</v>
      </c>
      <c r="Q409" s="403">
        <v>2</v>
      </c>
    </row>
    <row r="410" spans="1:17" x14ac:dyDescent="0.2">
      <c r="A410" s="403">
        <v>50092</v>
      </c>
      <c r="B410" s="403">
        <v>108680</v>
      </c>
      <c r="C410" s="403">
        <v>10000673</v>
      </c>
      <c r="D410" s="403" t="s">
        <v>735</v>
      </c>
      <c r="E410" s="403" t="s">
        <v>92</v>
      </c>
      <c r="F410" s="403" t="s">
        <v>14</v>
      </c>
      <c r="G410" s="403" t="s">
        <v>736</v>
      </c>
      <c r="H410" s="403" t="s">
        <v>122</v>
      </c>
      <c r="I410" s="403" t="s">
        <v>122</v>
      </c>
      <c r="J410" s="403">
        <v>10011462</v>
      </c>
      <c r="K410" s="404">
        <v>42556</v>
      </c>
      <c r="L410" s="404">
        <v>42559</v>
      </c>
      <c r="M410" s="403" t="s">
        <v>130</v>
      </c>
      <c r="N410" s="403" t="s">
        <v>109</v>
      </c>
      <c r="O410" s="403">
        <v>3</v>
      </c>
      <c r="P410" s="403" t="s">
        <v>712</v>
      </c>
      <c r="Q410" s="403">
        <v>2</v>
      </c>
    </row>
    <row r="411" spans="1:17" x14ac:dyDescent="0.2">
      <c r="A411" s="403">
        <v>50099</v>
      </c>
      <c r="B411" s="403">
        <v>108149</v>
      </c>
      <c r="C411" s="403">
        <v>10000976</v>
      </c>
      <c r="D411" s="403" t="s">
        <v>738</v>
      </c>
      <c r="E411" s="403" t="s">
        <v>170</v>
      </c>
      <c r="F411" s="403" t="s">
        <v>15</v>
      </c>
      <c r="G411" s="403" t="s">
        <v>189</v>
      </c>
      <c r="H411" s="403" t="s">
        <v>190</v>
      </c>
      <c r="I411" s="403" t="s">
        <v>190</v>
      </c>
      <c r="J411" s="403">
        <v>10006631</v>
      </c>
      <c r="K411" s="404">
        <v>42311</v>
      </c>
      <c r="L411" s="404">
        <v>42314</v>
      </c>
      <c r="M411" s="403" t="s">
        <v>276</v>
      </c>
      <c r="N411" s="403" t="s">
        <v>109</v>
      </c>
      <c r="O411" s="403">
        <v>2</v>
      </c>
      <c r="P411" s="403" t="s">
        <v>712</v>
      </c>
      <c r="Q411" s="403">
        <v>2</v>
      </c>
    </row>
    <row r="412" spans="1:17" x14ac:dyDescent="0.2">
      <c r="A412" s="403">
        <v>50152</v>
      </c>
      <c r="B412" s="403">
        <v>115072</v>
      </c>
      <c r="C412" s="403">
        <v>10003720</v>
      </c>
      <c r="D412" s="403" t="s">
        <v>740</v>
      </c>
      <c r="E412" s="403" t="s">
        <v>92</v>
      </c>
      <c r="F412" s="403" t="s">
        <v>14</v>
      </c>
      <c r="G412" s="403" t="s">
        <v>741</v>
      </c>
      <c r="H412" s="403" t="s">
        <v>166</v>
      </c>
      <c r="I412" s="403" t="s">
        <v>166</v>
      </c>
      <c r="J412" s="403">
        <v>10011463</v>
      </c>
      <c r="K412" s="404">
        <v>42486</v>
      </c>
      <c r="L412" s="404">
        <v>42489</v>
      </c>
      <c r="M412" s="403" t="s">
        <v>130</v>
      </c>
      <c r="N412" s="403" t="s">
        <v>109</v>
      </c>
      <c r="O412" s="403">
        <v>3</v>
      </c>
      <c r="P412" s="403" t="s">
        <v>712</v>
      </c>
      <c r="Q412" s="403">
        <v>2</v>
      </c>
    </row>
    <row r="413" spans="1:17" x14ac:dyDescent="0.2">
      <c r="A413" s="403">
        <v>50162</v>
      </c>
      <c r="B413" s="403">
        <v>110138</v>
      </c>
      <c r="C413" s="403">
        <v>10009206</v>
      </c>
      <c r="D413" s="403" t="s">
        <v>743</v>
      </c>
      <c r="E413" s="403" t="s">
        <v>170</v>
      </c>
      <c r="F413" s="403" t="s">
        <v>15</v>
      </c>
      <c r="G413" s="403" t="s">
        <v>744</v>
      </c>
      <c r="H413" s="403" t="s">
        <v>122</v>
      </c>
      <c r="I413" s="403" t="s">
        <v>122</v>
      </c>
      <c r="J413" s="403">
        <v>10004859</v>
      </c>
      <c r="K413" s="404">
        <v>42437</v>
      </c>
      <c r="L413" s="404">
        <v>42438</v>
      </c>
      <c r="M413" s="403" t="s">
        <v>173</v>
      </c>
      <c r="N413" s="403" t="s">
        <v>97</v>
      </c>
      <c r="O413" s="403">
        <v>9</v>
      </c>
      <c r="P413" s="403" t="s">
        <v>712</v>
      </c>
      <c r="Q413" s="403">
        <v>2</v>
      </c>
    </row>
    <row r="414" spans="1:17" x14ac:dyDescent="0.2">
      <c r="A414" s="403">
        <v>50166</v>
      </c>
      <c r="B414" s="403">
        <v>105884</v>
      </c>
      <c r="C414" s="403">
        <v>10014196</v>
      </c>
      <c r="D414" s="403" t="s">
        <v>746</v>
      </c>
      <c r="E414" s="403" t="s">
        <v>92</v>
      </c>
      <c r="F414" s="403" t="s">
        <v>14</v>
      </c>
      <c r="G414" s="403" t="s">
        <v>139</v>
      </c>
      <c r="H414" s="403" t="s">
        <v>140</v>
      </c>
      <c r="I414" s="403" t="s">
        <v>140</v>
      </c>
      <c r="J414" s="403">
        <v>10004861</v>
      </c>
      <c r="K414" s="404">
        <v>42598</v>
      </c>
      <c r="L414" s="404">
        <v>42599</v>
      </c>
      <c r="M414" s="403" t="s">
        <v>96</v>
      </c>
      <c r="N414" s="403" t="s">
        <v>97</v>
      </c>
      <c r="O414" s="403">
        <v>9</v>
      </c>
      <c r="P414" s="403" t="s">
        <v>712</v>
      </c>
      <c r="Q414" s="403">
        <v>2</v>
      </c>
    </row>
    <row r="415" spans="1:17" x14ac:dyDescent="0.2">
      <c r="A415" s="403">
        <v>50168</v>
      </c>
      <c r="B415" s="403">
        <v>107072</v>
      </c>
      <c r="C415" s="403">
        <v>10004343</v>
      </c>
      <c r="D415" s="403" t="s">
        <v>748</v>
      </c>
      <c r="E415" s="403" t="s">
        <v>170</v>
      </c>
      <c r="F415" s="403" t="s">
        <v>15</v>
      </c>
      <c r="G415" s="403" t="s">
        <v>599</v>
      </c>
      <c r="H415" s="403" t="s">
        <v>94</v>
      </c>
      <c r="I415" s="403" t="s">
        <v>95</v>
      </c>
      <c r="J415" s="403">
        <v>10008480</v>
      </c>
      <c r="K415" s="404">
        <v>42395</v>
      </c>
      <c r="L415" s="404">
        <v>42398</v>
      </c>
      <c r="M415" s="403" t="s">
        <v>276</v>
      </c>
      <c r="N415" s="403" t="s">
        <v>109</v>
      </c>
      <c r="O415" s="403">
        <v>2</v>
      </c>
      <c r="P415" s="403" t="s">
        <v>712</v>
      </c>
      <c r="Q415" s="403">
        <v>2</v>
      </c>
    </row>
    <row r="416" spans="1:17" x14ac:dyDescent="0.2">
      <c r="A416" s="403">
        <v>50192</v>
      </c>
      <c r="B416" s="403">
        <v>118102</v>
      </c>
      <c r="C416" s="403">
        <v>10010523</v>
      </c>
      <c r="D416" s="403" t="s">
        <v>750</v>
      </c>
      <c r="E416" s="403" t="s">
        <v>92</v>
      </c>
      <c r="F416" s="403" t="s">
        <v>14</v>
      </c>
      <c r="G416" s="403" t="s">
        <v>409</v>
      </c>
      <c r="H416" s="403" t="s">
        <v>172</v>
      </c>
      <c r="I416" s="403" t="s">
        <v>172</v>
      </c>
      <c r="J416" s="403">
        <v>10008481</v>
      </c>
      <c r="K416" s="404">
        <v>42395</v>
      </c>
      <c r="L416" s="404">
        <v>42398</v>
      </c>
      <c r="M416" s="403" t="s">
        <v>446</v>
      </c>
      <c r="N416" s="403" t="s">
        <v>109</v>
      </c>
      <c r="O416" s="403">
        <v>2</v>
      </c>
      <c r="P416" s="403" t="s">
        <v>712</v>
      </c>
      <c r="Q416" s="403">
        <v>3</v>
      </c>
    </row>
    <row r="417" spans="1:17" x14ac:dyDescent="0.2">
      <c r="A417" s="403">
        <v>50199</v>
      </c>
      <c r="B417" s="403">
        <v>106195</v>
      </c>
      <c r="C417" s="403">
        <v>10006086</v>
      </c>
      <c r="D417" s="403" t="s">
        <v>752</v>
      </c>
      <c r="E417" s="403" t="s">
        <v>278</v>
      </c>
      <c r="F417" s="403" t="s">
        <v>15</v>
      </c>
      <c r="G417" s="403" t="s">
        <v>503</v>
      </c>
      <c r="H417" s="403" t="s">
        <v>94</v>
      </c>
      <c r="I417" s="403" t="s">
        <v>95</v>
      </c>
      <c r="J417" s="403">
        <v>10005153</v>
      </c>
      <c r="K417" s="404">
        <v>42430</v>
      </c>
      <c r="L417" s="404">
        <v>42433</v>
      </c>
      <c r="M417" s="403" t="s">
        <v>145</v>
      </c>
      <c r="N417" s="403" t="s">
        <v>109</v>
      </c>
      <c r="O417" s="403">
        <v>2</v>
      </c>
      <c r="P417" s="403" t="s">
        <v>712</v>
      </c>
      <c r="Q417" s="403">
        <v>2</v>
      </c>
    </row>
    <row r="418" spans="1:17" x14ac:dyDescent="0.2">
      <c r="A418" s="403">
        <v>50208</v>
      </c>
      <c r="B418" s="403">
        <v>107962</v>
      </c>
      <c r="C418" s="403">
        <v>10007432</v>
      </c>
      <c r="D418" s="403" t="s">
        <v>273</v>
      </c>
      <c r="E418" s="403" t="s">
        <v>170</v>
      </c>
      <c r="F418" s="403" t="s">
        <v>15</v>
      </c>
      <c r="G418" s="403" t="s">
        <v>274</v>
      </c>
      <c r="H418" s="403" t="s">
        <v>190</v>
      </c>
      <c r="I418" s="403" t="s">
        <v>190</v>
      </c>
      <c r="J418" s="403">
        <v>10004865</v>
      </c>
      <c r="K418" s="404">
        <v>42318</v>
      </c>
      <c r="L418" s="404">
        <v>42321</v>
      </c>
      <c r="M418" s="403" t="s">
        <v>276</v>
      </c>
      <c r="N418" s="403" t="s">
        <v>109</v>
      </c>
      <c r="O418" s="403">
        <v>4</v>
      </c>
      <c r="P418" s="403" t="s">
        <v>712</v>
      </c>
      <c r="Q418" s="403">
        <v>2</v>
      </c>
    </row>
    <row r="419" spans="1:17" x14ac:dyDescent="0.2">
      <c r="A419" s="403">
        <v>50216</v>
      </c>
      <c r="B419" s="403">
        <v>112617</v>
      </c>
      <c r="C419" s="403">
        <v>10001918</v>
      </c>
      <c r="D419" s="403" t="s">
        <v>755</v>
      </c>
      <c r="E419" s="403" t="s">
        <v>170</v>
      </c>
      <c r="F419" s="403" t="s">
        <v>15</v>
      </c>
      <c r="G419" s="403" t="s">
        <v>325</v>
      </c>
      <c r="H419" s="403" t="s">
        <v>161</v>
      </c>
      <c r="I419" s="403" t="s">
        <v>161</v>
      </c>
      <c r="J419" s="403">
        <v>10004866</v>
      </c>
      <c r="K419" s="404">
        <v>42381</v>
      </c>
      <c r="L419" s="404">
        <v>42384</v>
      </c>
      <c r="M419" s="403" t="s">
        <v>276</v>
      </c>
      <c r="N419" s="403" t="s">
        <v>109</v>
      </c>
      <c r="O419" s="403">
        <v>2</v>
      </c>
      <c r="P419" s="403" t="s">
        <v>712</v>
      </c>
      <c r="Q419" s="403">
        <v>2</v>
      </c>
    </row>
    <row r="420" spans="1:17" x14ac:dyDescent="0.2">
      <c r="A420" s="403">
        <v>50218</v>
      </c>
      <c r="B420" s="403">
        <v>111333</v>
      </c>
      <c r="C420" s="403">
        <v>10002054</v>
      </c>
      <c r="D420" s="403" t="s">
        <v>757</v>
      </c>
      <c r="E420" s="403" t="s">
        <v>170</v>
      </c>
      <c r="F420" s="403" t="s">
        <v>15</v>
      </c>
      <c r="G420" s="403" t="s">
        <v>758</v>
      </c>
      <c r="H420" s="403" t="s">
        <v>172</v>
      </c>
      <c r="I420" s="403" t="s">
        <v>172</v>
      </c>
      <c r="J420" s="403">
        <v>10004867</v>
      </c>
      <c r="K420" s="404">
        <v>42438</v>
      </c>
      <c r="L420" s="404">
        <v>42439</v>
      </c>
      <c r="M420" s="403" t="s">
        <v>173</v>
      </c>
      <c r="N420" s="403" t="s">
        <v>97</v>
      </c>
      <c r="O420" s="403">
        <v>9</v>
      </c>
      <c r="P420" s="403" t="s">
        <v>712</v>
      </c>
      <c r="Q420" s="403">
        <v>2</v>
      </c>
    </row>
    <row r="421" spans="1:17" x14ac:dyDescent="0.2">
      <c r="A421" s="403">
        <v>50221</v>
      </c>
      <c r="B421" s="403">
        <v>110153</v>
      </c>
      <c r="C421" s="403">
        <v>10003025</v>
      </c>
      <c r="D421" s="403" t="s">
        <v>760</v>
      </c>
      <c r="E421" s="403" t="s">
        <v>170</v>
      </c>
      <c r="F421" s="403" t="s">
        <v>15</v>
      </c>
      <c r="G421" s="403" t="s">
        <v>761</v>
      </c>
      <c r="H421" s="403" t="s">
        <v>172</v>
      </c>
      <c r="I421" s="403" t="s">
        <v>172</v>
      </c>
      <c r="J421" s="403">
        <v>10004868</v>
      </c>
      <c r="K421" s="404">
        <v>42387</v>
      </c>
      <c r="L421" s="404">
        <v>42390</v>
      </c>
      <c r="M421" s="403" t="s">
        <v>276</v>
      </c>
      <c r="N421" s="403" t="s">
        <v>109</v>
      </c>
      <c r="O421" s="403">
        <v>2</v>
      </c>
      <c r="P421" s="403" t="s">
        <v>712</v>
      </c>
      <c r="Q421" s="403">
        <v>2</v>
      </c>
    </row>
    <row r="422" spans="1:17" x14ac:dyDescent="0.2">
      <c r="A422" s="403">
        <v>50237</v>
      </c>
      <c r="B422" s="403">
        <v>107988</v>
      </c>
      <c r="C422" s="403">
        <v>10006335</v>
      </c>
      <c r="D422" s="403" t="s">
        <v>763</v>
      </c>
      <c r="E422" s="403" t="s">
        <v>170</v>
      </c>
      <c r="F422" s="403" t="s">
        <v>15</v>
      </c>
      <c r="G422" s="403" t="s">
        <v>320</v>
      </c>
      <c r="H422" s="403" t="s">
        <v>140</v>
      </c>
      <c r="I422" s="403" t="s">
        <v>140</v>
      </c>
      <c r="J422" s="403">
        <v>10011466</v>
      </c>
      <c r="K422" s="404">
        <v>42493</v>
      </c>
      <c r="L422" s="404">
        <v>42496</v>
      </c>
      <c r="M422" s="403" t="s">
        <v>276</v>
      </c>
      <c r="N422" s="403" t="s">
        <v>109</v>
      </c>
      <c r="O422" s="403">
        <v>3</v>
      </c>
      <c r="P422" s="403" t="s">
        <v>712</v>
      </c>
      <c r="Q422" s="403">
        <v>2</v>
      </c>
    </row>
    <row r="423" spans="1:17" x14ac:dyDescent="0.2">
      <c r="A423" s="403">
        <v>50243</v>
      </c>
      <c r="B423" s="403">
        <v>105809</v>
      </c>
      <c r="C423" s="403">
        <v>10007002</v>
      </c>
      <c r="D423" s="403" t="s">
        <v>765</v>
      </c>
      <c r="E423" s="403" t="s">
        <v>92</v>
      </c>
      <c r="F423" s="403" t="s">
        <v>14</v>
      </c>
      <c r="G423" s="403" t="s">
        <v>202</v>
      </c>
      <c r="H423" s="403" t="s">
        <v>140</v>
      </c>
      <c r="I423" s="403" t="s">
        <v>140</v>
      </c>
      <c r="J423" s="403">
        <v>10019113</v>
      </c>
      <c r="K423" s="404">
        <v>42555</v>
      </c>
      <c r="L423" s="404">
        <v>42558</v>
      </c>
      <c r="M423" s="403" t="s">
        <v>130</v>
      </c>
      <c r="N423" s="403" t="s">
        <v>109</v>
      </c>
      <c r="O423" s="403">
        <v>2</v>
      </c>
      <c r="P423" s="403" t="s">
        <v>712</v>
      </c>
      <c r="Q423" s="403">
        <v>2</v>
      </c>
    </row>
    <row r="424" spans="1:17" x14ac:dyDescent="0.2">
      <c r="A424" s="403">
        <v>50244</v>
      </c>
      <c r="B424" s="403">
        <v>105913</v>
      </c>
      <c r="C424" s="403">
        <v>10007013</v>
      </c>
      <c r="D424" s="403" t="s">
        <v>767</v>
      </c>
      <c r="E424" s="403" t="s">
        <v>92</v>
      </c>
      <c r="F424" s="403" t="s">
        <v>14</v>
      </c>
      <c r="G424" s="403" t="s">
        <v>139</v>
      </c>
      <c r="H424" s="403" t="s">
        <v>140</v>
      </c>
      <c r="I424" s="403" t="s">
        <v>140</v>
      </c>
      <c r="J424" s="403">
        <v>10011467</v>
      </c>
      <c r="K424" s="404">
        <v>42529</v>
      </c>
      <c r="L424" s="404">
        <v>42531</v>
      </c>
      <c r="M424" s="403" t="s">
        <v>96</v>
      </c>
      <c r="N424" s="403" t="s">
        <v>97</v>
      </c>
      <c r="O424" s="403">
        <v>9</v>
      </c>
      <c r="P424" s="403" t="s">
        <v>712</v>
      </c>
      <c r="Q424" s="403">
        <v>2</v>
      </c>
    </row>
    <row r="425" spans="1:17" x14ac:dyDescent="0.2">
      <c r="A425" s="403">
        <v>50246</v>
      </c>
      <c r="B425" s="403">
        <v>112016</v>
      </c>
      <c r="C425" s="403">
        <v>10007567</v>
      </c>
      <c r="D425" s="403" t="s">
        <v>769</v>
      </c>
      <c r="E425" s="403" t="s">
        <v>170</v>
      </c>
      <c r="F425" s="403" t="s">
        <v>15</v>
      </c>
      <c r="G425" s="403" t="s">
        <v>770</v>
      </c>
      <c r="H425" s="403" t="s">
        <v>190</v>
      </c>
      <c r="I425" s="403" t="s">
        <v>190</v>
      </c>
      <c r="J425" s="403">
        <v>10011468</v>
      </c>
      <c r="K425" s="404">
        <v>42556</v>
      </c>
      <c r="L425" s="404">
        <v>42559</v>
      </c>
      <c r="M425" s="403" t="s">
        <v>212</v>
      </c>
      <c r="N425" s="403" t="s">
        <v>109</v>
      </c>
      <c r="O425" s="403">
        <v>2</v>
      </c>
      <c r="P425" s="403" t="s">
        <v>712</v>
      </c>
      <c r="Q425" s="403">
        <v>3</v>
      </c>
    </row>
    <row r="426" spans="1:17" x14ac:dyDescent="0.2">
      <c r="A426" s="403">
        <v>50304</v>
      </c>
      <c r="B426" s="403">
        <v>115906</v>
      </c>
      <c r="C426" s="403">
        <v>10000061</v>
      </c>
      <c r="D426" s="403" t="s">
        <v>772</v>
      </c>
      <c r="E426" s="403" t="s">
        <v>92</v>
      </c>
      <c r="F426" s="403" t="s">
        <v>14</v>
      </c>
      <c r="G426" s="403" t="s">
        <v>585</v>
      </c>
      <c r="H426" s="403" t="s">
        <v>172</v>
      </c>
      <c r="I426" s="403" t="s">
        <v>172</v>
      </c>
      <c r="J426" s="403">
        <v>10004873</v>
      </c>
      <c r="K426" s="404">
        <v>42388</v>
      </c>
      <c r="L426" s="404">
        <v>42391</v>
      </c>
      <c r="M426" s="403" t="s">
        <v>446</v>
      </c>
      <c r="N426" s="403" t="s">
        <v>109</v>
      </c>
      <c r="O426" s="403">
        <v>2</v>
      </c>
      <c r="P426" s="403" t="s">
        <v>712</v>
      </c>
      <c r="Q426" s="403">
        <v>3</v>
      </c>
    </row>
    <row r="427" spans="1:17" x14ac:dyDescent="0.2">
      <c r="A427" s="403">
        <v>50308</v>
      </c>
      <c r="B427" s="403">
        <v>108307</v>
      </c>
      <c r="C427" s="403">
        <v>10000248</v>
      </c>
      <c r="D427" s="403" t="s">
        <v>774</v>
      </c>
      <c r="E427" s="403" t="s">
        <v>683</v>
      </c>
      <c r="F427" s="403" t="s">
        <v>17</v>
      </c>
      <c r="G427" s="403" t="s">
        <v>775</v>
      </c>
      <c r="H427" s="403" t="s">
        <v>122</v>
      </c>
      <c r="I427" s="403" t="s">
        <v>122</v>
      </c>
      <c r="J427" s="403">
        <v>10004874</v>
      </c>
      <c r="K427" s="404">
        <v>42298</v>
      </c>
      <c r="L427" s="404">
        <v>42299</v>
      </c>
      <c r="M427" s="403" t="s">
        <v>711</v>
      </c>
      <c r="N427" s="403" t="s">
        <v>109</v>
      </c>
      <c r="O427" s="403">
        <v>2</v>
      </c>
      <c r="P427" s="403" t="s">
        <v>712</v>
      </c>
      <c r="Q427" s="403" t="s">
        <v>99</v>
      </c>
    </row>
    <row r="428" spans="1:17" x14ac:dyDescent="0.2">
      <c r="A428" s="403">
        <v>50313</v>
      </c>
      <c r="B428" s="403">
        <v>113004</v>
      </c>
      <c r="C428" s="403">
        <v>10000080</v>
      </c>
      <c r="D428" s="403" t="s">
        <v>777</v>
      </c>
      <c r="E428" s="403" t="s">
        <v>92</v>
      </c>
      <c r="F428" s="403" t="s">
        <v>14</v>
      </c>
      <c r="G428" s="403" t="s">
        <v>186</v>
      </c>
      <c r="H428" s="403" t="s">
        <v>172</v>
      </c>
      <c r="I428" s="403" t="s">
        <v>172</v>
      </c>
      <c r="J428" s="403">
        <v>10004875</v>
      </c>
      <c r="K428" s="404">
        <v>42507</v>
      </c>
      <c r="L428" s="404">
        <v>42510</v>
      </c>
      <c r="M428" s="403" t="s">
        <v>145</v>
      </c>
      <c r="N428" s="403" t="s">
        <v>109</v>
      </c>
      <c r="O428" s="403">
        <v>2</v>
      </c>
      <c r="P428" s="403" t="s">
        <v>712</v>
      </c>
      <c r="Q428" s="403">
        <v>2</v>
      </c>
    </row>
    <row r="429" spans="1:17" x14ac:dyDescent="0.2">
      <c r="A429" s="403">
        <v>50322</v>
      </c>
      <c r="B429" s="403">
        <v>109848</v>
      </c>
      <c r="C429" s="403">
        <v>10000099</v>
      </c>
      <c r="D429" s="403" t="s">
        <v>779</v>
      </c>
      <c r="E429" s="403" t="s">
        <v>92</v>
      </c>
      <c r="F429" s="403" t="s">
        <v>14</v>
      </c>
      <c r="G429" s="403" t="s">
        <v>780</v>
      </c>
      <c r="H429" s="403" t="s">
        <v>166</v>
      </c>
      <c r="I429" s="403" t="s">
        <v>166</v>
      </c>
      <c r="J429" s="403">
        <v>10004876</v>
      </c>
      <c r="K429" s="404">
        <v>42389</v>
      </c>
      <c r="L429" s="404">
        <v>42390</v>
      </c>
      <c r="M429" s="403" t="s">
        <v>96</v>
      </c>
      <c r="N429" s="403" t="s">
        <v>97</v>
      </c>
      <c r="O429" s="403">
        <v>9</v>
      </c>
      <c r="P429" s="403" t="s">
        <v>712</v>
      </c>
      <c r="Q429" s="403">
        <v>2</v>
      </c>
    </row>
    <row r="430" spans="1:17" x14ac:dyDescent="0.2">
      <c r="A430" s="403">
        <v>50376</v>
      </c>
      <c r="B430" s="403">
        <v>106879</v>
      </c>
      <c r="C430" s="403">
        <v>10000201</v>
      </c>
      <c r="D430" s="403" t="s">
        <v>782</v>
      </c>
      <c r="E430" s="403" t="s">
        <v>92</v>
      </c>
      <c r="F430" s="403" t="s">
        <v>14</v>
      </c>
      <c r="G430" s="403" t="s">
        <v>139</v>
      </c>
      <c r="H430" s="403" t="s">
        <v>140</v>
      </c>
      <c r="I430" s="403" t="s">
        <v>140</v>
      </c>
      <c r="J430" s="403">
        <v>10004877</v>
      </c>
      <c r="K430" s="404">
        <v>42410</v>
      </c>
      <c r="L430" s="404">
        <v>42411</v>
      </c>
      <c r="M430" s="403" t="s">
        <v>96</v>
      </c>
      <c r="N430" s="403" t="s">
        <v>97</v>
      </c>
      <c r="O430" s="403">
        <v>9</v>
      </c>
      <c r="P430" s="403" t="s">
        <v>712</v>
      </c>
      <c r="Q430" s="403">
        <v>2</v>
      </c>
    </row>
    <row r="431" spans="1:17" x14ac:dyDescent="0.2">
      <c r="A431" s="403">
        <v>50525</v>
      </c>
      <c r="B431" s="403">
        <v>108291</v>
      </c>
      <c r="C431" s="403">
        <v>10008074</v>
      </c>
      <c r="D431" s="403" t="s">
        <v>784</v>
      </c>
      <c r="E431" s="403" t="s">
        <v>683</v>
      </c>
      <c r="F431" s="403" t="s">
        <v>17</v>
      </c>
      <c r="G431" s="403" t="s">
        <v>785</v>
      </c>
      <c r="H431" s="403" t="s">
        <v>107</v>
      </c>
      <c r="I431" s="403" t="s">
        <v>107</v>
      </c>
      <c r="J431" s="403">
        <v>10004879</v>
      </c>
      <c r="K431" s="404">
        <v>42312</v>
      </c>
      <c r="L431" s="404">
        <v>42313</v>
      </c>
      <c r="M431" s="403" t="s">
        <v>711</v>
      </c>
      <c r="N431" s="403" t="s">
        <v>109</v>
      </c>
      <c r="O431" s="403">
        <v>1</v>
      </c>
      <c r="P431" s="403" t="s">
        <v>712</v>
      </c>
      <c r="Q431" s="403" t="s">
        <v>99</v>
      </c>
    </row>
    <row r="432" spans="1:17" x14ac:dyDescent="0.2">
      <c r="A432" s="403">
        <v>50527</v>
      </c>
      <c r="B432" s="403">
        <v>108292</v>
      </c>
      <c r="C432" s="403">
        <v>10000381</v>
      </c>
      <c r="D432" s="403" t="s">
        <v>787</v>
      </c>
      <c r="E432" s="403" t="s">
        <v>683</v>
      </c>
      <c r="F432" s="403" t="s">
        <v>17</v>
      </c>
      <c r="G432" s="403" t="s">
        <v>592</v>
      </c>
      <c r="H432" s="403" t="s">
        <v>122</v>
      </c>
      <c r="I432" s="403" t="s">
        <v>122</v>
      </c>
      <c r="J432" s="403">
        <v>10004880</v>
      </c>
      <c r="K432" s="404">
        <v>42319</v>
      </c>
      <c r="L432" s="404">
        <v>42320</v>
      </c>
      <c r="M432" s="403" t="s">
        <v>711</v>
      </c>
      <c r="N432" s="403" t="s">
        <v>109</v>
      </c>
      <c r="O432" s="403">
        <v>1</v>
      </c>
      <c r="P432" s="403" t="s">
        <v>712</v>
      </c>
      <c r="Q432" s="403" t="s">
        <v>99</v>
      </c>
    </row>
    <row r="433" spans="1:17" x14ac:dyDescent="0.2">
      <c r="A433" s="403">
        <v>50544</v>
      </c>
      <c r="B433" s="403">
        <v>106881</v>
      </c>
      <c r="C433" s="403">
        <v>10000427</v>
      </c>
      <c r="D433" s="403" t="s">
        <v>789</v>
      </c>
      <c r="E433" s="403" t="s">
        <v>92</v>
      </c>
      <c r="F433" s="403" t="s">
        <v>14</v>
      </c>
      <c r="G433" s="403" t="s">
        <v>790</v>
      </c>
      <c r="H433" s="403" t="s">
        <v>140</v>
      </c>
      <c r="I433" s="403" t="s">
        <v>140</v>
      </c>
      <c r="J433" s="403">
        <v>10004881</v>
      </c>
      <c r="K433" s="404">
        <v>42402</v>
      </c>
      <c r="L433" s="404">
        <v>42405</v>
      </c>
      <c r="M433" s="403" t="s">
        <v>145</v>
      </c>
      <c r="N433" s="403" t="s">
        <v>109</v>
      </c>
      <c r="O433" s="403">
        <v>2</v>
      </c>
      <c r="P433" s="403" t="s">
        <v>712</v>
      </c>
      <c r="Q433" s="403">
        <v>2</v>
      </c>
    </row>
    <row r="434" spans="1:17" x14ac:dyDescent="0.2">
      <c r="A434" s="403">
        <v>50580</v>
      </c>
      <c r="B434" s="403">
        <v>107940</v>
      </c>
      <c r="C434" s="403">
        <v>10000476</v>
      </c>
      <c r="D434" s="403" t="s">
        <v>792</v>
      </c>
      <c r="E434" s="403" t="s">
        <v>278</v>
      </c>
      <c r="F434" s="403" t="s">
        <v>15</v>
      </c>
      <c r="G434" s="403" t="s">
        <v>189</v>
      </c>
      <c r="H434" s="403" t="s">
        <v>190</v>
      </c>
      <c r="I434" s="403" t="s">
        <v>190</v>
      </c>
      <c r="J434" s="403">
        <v>10005131</v>
      </c>
      <c r="K434" s="404">
        <v>42382</v>
      </c>
      <c r="L434" s="404">
        <v>42383</v>
      </c>
      <c r="M434" s="403" t="s">
        <v>167</v>
      </c>
      <c r="N434" s="403" t="s">
        <v>97</v>
      </c>
      <c r="O434" s="403">
        <v>9</v>
      </c>
      <c r="P434" s="403" t="s">
        <v>712</v>
      </c>
      <c r="Q434" s="403">
        <v>2</v>
      </c>
    </row>
    <row r="435" spans="1:17" x14ac:dyDescent="0.2">
      <c r="A435" s="403">
        <v>50585</v>
      </c>
      <c r="B435" s="403">
        <v>107093</v>
      </c>
      <c r="C435" s="403">
        <v>10000488</v>
      </c>
      <c r="D435" s="403" t="s">
        <v>794</v>
      </c>
      <c r="E435" s="403" t="s">
        <v>92</v>
      </c>
      <c r="F435" s="403" t="s">
        <v>14</v>
      </c>
      <c r="G435" s="403" t="s">
        <v>473</v>
      </c>
      <c r="H435" s="403" t="s">
        <v>94</v>
      </c>
      <c r="I435" s="403" t="s">
        <v>95</v>
      </c>
      <c r="J435" s="403">
        <v>10004882</v>
      </c>
      <c r="K435" s="404">
        <v>42339</v>
      </c>
      <c r="L435" s="404">
        <v>42342</v>
      </c>
      <c r="M435" s="403" t="s">
        <v>446</v>
      </c>
      <c r="N435" s="403" t="s">
        <v>109</v>
      </c>
      <c r="O435" s="403">
        <v>2</v>
      </c>
      <c r="P435" s="403" t="s">
        <v>712</v>
      </c>
      <c r="Q435" s="403">
        <v>3</v>
      </c>
    </row>
    <row r="436" spans="1:17" x14ac:dyDescent="0.2">
      <c r="A436" s="403">
        <v>50604</v>
      </c>
      <c r="B436" s="403">
        <v>106160</v>
      </c>
      <c r="C436" s="403">
        <v>10000532</v>
      </c>
      <c r="D436" s="403" t="s">
        <v>796</v>
      </c>
      <c r="E436" s="403" t="s">
        <v>278</v>
      </c>
      <c r="F436" s="403" t="s">
        <v>15</v>
      </c>
      <c r="G436" s="403" t="s">
        <v>797</v>
      </c>
      <c r="H436" s="403" t="s">
        <v>122</v>
      </c>
      <c r="I436" s="403" t="s">
        <v>122</v>
      </c>
      <c r="J436" s="403">
        <v>10005151</v>
      </c>
      <c r="K436" s="404">
        <v>42325</v>
      </c>
      <c r="L436" s="404">
        <v>42328</v>
      </c>
      <c r="M436" s="403" t="s">
        <v>141</v>
      </c>
      <c r="N436" s="403" t="s">
        <v>109</v>
      </c>
      <c r="O436" s="403">
        <v>2</v>
      </c>
      <c r="P436" s="403" t="s">
        <v>712</v>
      </c>
      <c r="Q436" s="403">
        <v>3</v>
      </c>
    </row>
    <row r="437" spans="1:17" x14ac:dyDescent="0.2">
      <c r="A437" s="403">
        <v>50701</v>
      </c>
      <c r="B437" s="403">
        <v>108305</v>
      </c>
      <c r="C437" s="403">
        <v>10002011</v>
      </c>
      <c r="D437" s="403" t="s">
        <v>799</v>
      </c>
      <c r="E437" s="403" t="s">
        <v>683</v>
      </c>
      <c r="F437" s="403" t="s">
        <v>17</v>
      </c>
      <c r="G437" s="403" t="s">
        <v>736</v>
      </c>
      <c r="H437" s="403" t="s">
        <v>122</v>
      </c>
      <c r="I437" s="403" t="s">
        <v>122</v>
      </c>
      <c r="J437" s="403">
        <v>10004883</v>
      </c>
      <c r="K437" s="404">
        <v>42340</v>
      </c>
      <c r="L437" s="404">
        <v>42341</v>
      </c>
      <c r="M437" s="403" t="s">
        <v>711</v>
      </c>
      <c r="N437" s="403" t="s">
        <v>109</v>
      </c>
      <c r="O437" s="403">
        <v>1</v>
      </c>
      <c r="P437" s="403" t="s">
        <v>712</v>
      </c>
      <c r="Q437" s="403" t="s">
        <v>99</v>
      </c>
    </row>
    <row r="438" spans="1:17" x14ac:dyDescent="0.2">
      <c r="A438" s="403">
        <v>50732</v>
      </c>
      <c r="B438" s="403">
        <v>115093</v>
      </c>
      <c r="C438" s="403">
        <v>10000748</v>
      </c>
      <c r="D438" s="403" t="s">
        <v>801</v>
      </c>
      <c r="E438" s="403" t="s">
        <v>170</v>
      </c>
      <c r="F438" s="403" t="s">
        <v>15</v>
      </c>
      <c r="G438" s="403" t="s">
        <v>802</v>
      </c>
      <c r="H438" s="403" t="s">
        <v>140</v>
      </c>
      <c r="I438" s="403" t="s">
        <v>140</v>
      </c>
      <c r="J438" s="403">
        <v>10004885</v>
      </c>
      <c r="K438" s="404">
        <v>42292</v>
      </c>
      <c r="L438" s="404">
        <v>42293</v>
      </c>
      <c r="M438" s="403" t="s">
        <v>173</v>
      </c>
      <c r="N438" s="403" t="s">
        <v>97</v>
      </c>
      <c r="O438" s="403">
        <v>9</v>
      </c>
      <c r="P438" s="403" t="s">
        <v>712</v>
      </c>
      <c r="Q438" s="403">
        <v>2</v>
      </c>
    </row>
    <row r="439" spans="1:17" x14ac:dyDescent="0.2">
      <c r="A439" s="403">
        <v>50782</v>
      </c>
      <c r="B439" s="403">
        <v>106778</v>
      </c>
      <c r="C439" s="403">
        <v>10000807</v>
      </c>
      <c r="D439" s="403" t="s">
        <v>804</v>
      </c>
      <c r="E439" s="403" t="s">
        <v>92</v>
      </c>
      <c r="F439" s="403" t="s">
        <v>14</v>
      </c>
      <c r="G439" s="403" t="s">
        <v>805</v>
      </c>
      <c r="H439" s="403" t="s">
        <v>122</v>
      </c>
      <c r="I439" s="403" t="s">
        <v>122</v>
      </c>
      <c r="J439" s="403">
        <v>10004888</v>
      </c>
      <c r="K439" s="404">
        <v>42296</v>
      </c>
      <c r="L439" s="404">
        <v>42299</v>
      </c>
      <c r="M439" s="403" t="s">
        <v>331</v>
      </c>
      <c r="N439" s="403" t="s">
        <v>109</v>
      </c>
      <c r="O439" s="403">
        <v>2</v>
      </c>
      <c r="P439" s="403" t="s">
        <v>712</v>
      </c>
      <c r="Q439" s="403">
        <v>3</v>
      </c>
    </row>
    <row r="440" spans="1:17" x14ac:dyDescent="0.2">
      <c r="A440" s="403">
        <v>50795</v>
      </c>
      <c r="B440" s="403">
        <v>109371</v>
      </c>
      <c r="C440" s="403">
        <v>10000831</v>
      </c>
      <c r="D440" s="403" t="s">
        <v>807</v>
      </c>
      <c r="E440" s="403" t="s">
        <v>92</v>
      </c>
      <c r="F440" s="403" t="s">
        <v>14</v>
      </c>
      <c r="G440" s="403" t="s">
        <v>248</v>
      </c>
      <c r="H440" s="403" t="s">
        <v>190</v>
      </c>
      <c r="I440" s="403" t="s">
        <v>190</v>
      </c>
      <c r="J440" s="403">
        <v>10004889</v>
      </c>
      <c r="K440" s="404">
        <v>42418</v>
      </c>
      <c r="L440" s="404">
        <v>42419</v>
      </c>
      <c r="M440" s="403" t="s">
        <v>167</v>
      </c>
      <c r="N440" s="403" t="s">
        <v>97</v>
      </c>
      <c r="O440" s="403">
        <v>9</v>
      </c>
      <c r="P440" s="403" t="s">
        <v>712</v>
      </c>
      <c r="Q440" s="403">
        <v>2</v>
      </c>
    </row>
    <row r="441" spans="1:17" x14ac:dyDescent="0.2">
      <c r="A441" s="403">
        <v>50798</v>
      </c>
      <c r="B441" s="403">
        <v>112020</v>
      </c>
      <c r="C441" s="403">
        <v>10000834</v>
      </c>
      <c r="D441" s="403" t="s">
        <v>809</v>
      </c>
      <c r="E441" s="403" t="s">
        <v>170</v>
      </c>
      <c r="F441" s="403" t="s">
        <v>15</v>
      </c>
      <c r="G441" s="403" t="s">
        <v>514</v>
      </c>
      <c r="H441" s="403" t="s">
        <v>190</v>
      </c>
      <c r="I441" s="403" t="s">
        <v>190</v>
      </c>
      <c r="J441" s="403">
        <v>10004890</v>
      </c>
      <c r="K441" s="404">
        <v>42409</v>
      </c>
      <c r="L441" s="404">
        <v>42412</v>
      </c>
      <c r="M441" s="403" t="s">
        <v>276</v>
      </c>
      <c r="N441" s="403" t="s">
        <v>109</v>
      </c>
      <c r="O441" s="403">
        <v>3</v>
      </c>
      <c r="P441" s="403" t="s">
        <v>712</v>
      </c>
      <c r="Q441" s="403">
        <v>2</v>
      </c>
    </row>
    <row r="442" spans="1:17" x14ac:dyDescent="0.2">
      <c r="A442" s="403">
        <v>50809</v>
      </c>
      <c r="B442" s="403">
        <v>107148</v>
      </c>
      <c r="C442" s="403">
        <v>10000848</v>
      </c>
      <c r="D442" s="403" t="s">
        <v>811</v>
      </c>
      <c r="E442" s="403" t="s">
        <v>278</v>
      </c>
      <c r="F442" s="403" t="s">
        <v>15</v>
      </c>
      <c r="G442" s="403" t="s">
        <v>380</v>
      </c>
      <c r="H442" s="403" t="s">
        <v>199</v>
      </c>
      <c r="I442" s="403" t="s">
        <v>95</v>
      </c>
      <c r="J442" s="403">
        <v>10005135</v>
      </c>
      <c r="K442" s="404">
        <v>42345</v>
      </c>
      <c r="L442" s="404">
        <v>42348</v>
      </c>
      <c r="M442" s="403" t="s">
        <v>96</v>
      </c>
      <c r="N442" s="403" t="s">
        <v>812</v>
      </c>
      <c r="O442" s="403">
        <v>3</v>
      </c>
      <c r="P442" s="403" t="s">
        <v>712</v>
      </c>
      <c r="Q442" s="403">
        <v>2</v>
      </c>
    </row>
    <row r="443" spans="1:17" x14ac:dyDescent="0.2">
      <c r="A443" s="403">
        <v>50827</v>
      </c>
      <c r="B443" s="403">
        <v>106578</v>
      </c>
      <c r="C443" s="403">
        <v>10000874</v>
      </c>
      <c r="D443" s="403" t="s">
        <v>814</v>
      </c>
      <c r="E443" s="403" t="s">
        <v>92</v>
      </c>
      <c r="F443" s="403" t="s">
        <v>14</v>
      </c>
      <c r="G443" s="403" t="s">
        <v>362</v>
      </c>
      <c r="H443" s="403" t="s">
        <v>166</v>
      </c>
      <c r="I443" s="403" t="s">
        <v>166</v>
      </c>
      <c r="J443" s="403">
        <v>10006354</v>
      </c>
      <c r="K443" s="404">
        <v>42331</v>
      </c>
      <c r="L443" s="404">
        <v>42334</v>
      </c>
      <c r="M443" s="403" t="s">
        <v>331</v>
      </c>
      <c r="N443" s="403" t="s">
        <v>109</v>
      </c>
      <c r="O443" s="403">
        <v>3</v>
      </c>
      <c r="P443" s="403" t="s">
        <v>712</v>
      </c>
      <c r="Q443" s="403">
        <v>3</v>
      </c>
    </row>
    <row r="444" spans="1:17" x14ac:dyDescent="0.2">
      <c r="A444" s="403">
        <v>50832</v>
      </c>
      <c r="B444" s="403">
        <v>109545</v>
      </c>
      <c r="C444" s="403">
        <v>10003609</v>
      </c>
      <c r="D444" s="403" t="s">
        <v>816</v>
      </c>
      <c r="E444" s="403" t="s">
        <v>183</v>
      </c>
      <c r="F444" s="403" t="s">
        <v>14</v>
      </c>
      <c r="G444" s="403" t="s">
        <v>607</v>
      </c>
      <c r="H444" s="403" t="s">
        <v>122</v>
      </c>
      <c r="I444" s="403" t="s">
        <v>122</v>
      </c>
      <c r="J444" s="403">
        <v>10011470</v>
      </c>
      <c r="K444" s="404">
        <v>42535</v>
      </c>
      <c r="L444" s="404">
        <v>42538</v>
      </c>
      <c r="M444" s="403" t="s">
        <v>145</v>
      </c>
      <c r="N444" s="403" t="s">
        <v>109</v>
      </c>
      <c r="O444" s="403">
        <v>3</v>
      </c>
      <c r="P444" s="403" t="s">
        <v>712</v>
      </c>
      <c r="Q444" s="403">
        <v>3</v>
      </c>
    </row>
    <row r="445" spans="1:17" x14ac:dyDescent="0.2">
      <c r="A445" s="403">
        <v>50835</v>
      </c>
      <c r="B445" s="403">
        <v>110173</v>
      </c>
      <c r="C445" s="403">
        <v>10000883</v>
      </c>
      <c r="D445" s="403" t="s">
        <v>818</v>
      </c>
      <c r="E445" s="403" t="s">
        <v>170</v>
      </c>
      <c r="F445" s="403" t="s">
        <v>15</v>
      </c>
      <c r="G445" s="403" t="s">
        <v>261</v>
      </c>
      <c r="H445" s="403" t="s">
        <v>190</v>
      </c>
      <c r="I445" s="403" t="s">
        <v>190</v>
      </c>
      <c r="J445" s="403">
        <v>10005124</v>
      </c>
      <c r="K445" s="404">
        <v>42382</v>
      </c>
      <c r="L445" s="404">
        <v>42383</v>
      </c>
      <c r="M445" s="403" t="s">
        <v>173</v>
      </c>
      <c r="N445" s="403" t="s">
        <v>97</v>
      </c>
      <c r="O445" s="403">
        <v>9</v>
      </c>
      <c r="P445" s="403" t="s">
        <v>712</v>
      </c>
      <c r="Q445" s="403">
        <v>2</v>
      </c>
    </row>
    <row r="446" spans="1:17" x14ac:dyDescent="0.2">
      <c r="A446" s="403">
        <v>50846</v>
      </c>
      <c r="B446" s="403">
        <v>108133</v>
      </c>
      <c r="C446" s="403">
        <v>10000896</v>
      </c>
      <c r="D446" s="403" t="s">
        <v>820</v>
      </c>
      <c r="E446" s="403" t="s">
        <v>170</v>
      </c>
      <c r="F446" s="403" t="s">
        <v>15</v>
      </c>
      <c r="G446" s="403" t="s">
        <v>279</v>
      </c>
      <c r="H446" s="403" t="s">
        <v>166</v>
      </c>
      <c r="I446" s="403" t="s">
        <v>166</v>
      </c>
      <c r="J446" s="403">
        <v>10004892</v>
      </c>
      <c r="K446" s="404">
        <v>42422</v>
      </c>
      <c r="L446" s="404">
        <v>42425</v>
      </c>
      <c r="M446" s="403" t="s">
        <v>276</v>
      </c>
      <c r="N446" s="403" t="s">
        <v>109</v>
      </c>
      <c r="O446" s="403">
        <v>2</v>
      </c>
      <c r="P446" s="403" t="s">
        <v>712</v>
      </c>
      <c r="Q446" s="403">
        <v>2</v>
      </c>
    </row>
    <row r="447" spans="1:17" x14ac:dyDescent="0.2">
      <c r="A447" s="403">
        <v>50857</v>
      </c>
      <c r="B447" s="403">
        <v>105458</v>
      </c>
      <c r="C447" s="403">
        <v>10000929</v>
      </c>
      <c r="D447" s="403" t="s">
        <v>822</v>
      </c>
      <c r="E447" s="403" t="s">
        <v>92</v>
      </c>
      <c r="F447" s="403" t="s">
        <v>14</v>
      </c>
      <c r="G447" s="403" t="s">
        <v>291</v>
      </c>
      <c r="H447" s="403" t="s">
        <v>172</v>
      </c>
      <c r="I447" s="403" t="s">
        <v>172</v>
      </c>
      <c r="J447" s="403">
        <v>10011471</v>
      </c>
      <c r="K447" s="404">
        <v>42549</v>
      </c>
      <c r="L447" s="404">
        <v>42552</v>
      </c>
      <c r="M447" s="403" t="s">
        <v>145</v>
      </c>
      <c r="N447" s="403" t="s">
        <v>109</v>
      </c>
      <c r="O447" s="403">
        <v>3</v>
      </c>
      <c r="P447" s="403" t="s">
        <v>712</v>
      </c>
      <c r="Q447" s="403">
        <v>2</v>
      </c>
    </row>
    <row r="448" spans="1:17" x14ac:dyDescent="0.2">
      <c r="A448" s="403">
        <v>50858</v>
      </c>
      <c r="B448" s="403">
        <v>107049</v>
      </c>
      <c r="C448" s="403">
        <v>10000931</v>
      </c>
      <c r="D448" s="403" t="s">
        <v>824</v>
      </c>
      <c r="E448" s="403" t="s">
        <v>278</v>
      </c>
      <c r="F448" s="403" t="s">
        <v>15</v>
      </c>
      <c r="G448" s="403" t="s">
        <v>106</v>
      </c>
      <c r="H448" s="403" t="s">
        <v>107</v>
      </c>
      <c r="I448" s="403" t="s">
        <v>107</v>
      </c>
      <c r="J448" s="403">
        <v>10005152</v>
      </c>
      <c r="K448" s="404">
        <v>42354</v>
      </c>
      <c r="L448" s="404">
        <v>42355</v>
      </c>
      <c r="M448" s="403" t="s">
        <v>96</v>
      </c>
      <c r="N448" s="403" t="s">
        <v>97</v>
      </c>
      <c r="O448" s="403">
        <v>9</v>
      </c>
      <c r="P448" s="403" t="s">
        <v>712</v>
      </c>
      <c r="Q448" s="403">
        <v>2</v>
      </c>
    </row>
    <row r="449" spans="1:17" x14ac:dyDescent="0.2">
      <c r="A449" s="403">
        <v>50898</v>
      </c>
      <c r="B449" s="403">
        <v>108127</v>
      </c>
      <c r="C449" s="403">
        <v>10001008</v>
      </c>
      <c r="D449" s="403" t="s">
        <v>826</v>
      </c>
      <c r="E449" s="403" t="s">
        <v>170</v>
      </c>
      <c r="F449" s="403" t="s">
        <v>15</v>
      </c>
      <c r="G449" s="403" t="s">
        <v>205</v>
      </c>
      <c r="H449" s="403" t="s">
        <v>140</v>
      </c>
      <c r="I449" s="403" t="s">
        <v>140</v>
      </c>
      <c r="J449" s="403">
        <v>10004894</v>
      </c>
      <c r="K449" s="404">
        <v>42332</v>
      </c>
      <c r="L449" s="404">
        <v>42333</v>
      </c>
      <c r="M449" s="403" t="s">
        <v>173</v>
      </c>
      <c r="N449" s="403" t="s">
        <v>97</v>
      </c>
      <c r="O449" s="403">
        <v>9</v>
      </c>
      <c r="P449" s="403" t="s">
        <v>712</v>
      </c>
      <c r="Q449" s="403">
        <v>2</v>
      </c>
    </row>
    <row r="450" spans="1:17" x14ac:dyDescent="0.2">
      <c r="A450" s="403">
        <v>50949</v>
      </c>
      <c r="B450" s="403">
        <v>112646</v>
      </c>
      <c r="C450" s="403">
        <v>10001078</v>
      </c>
      <c r="D450" s="403" t="s">
        <v>828</v>
      </c>
      <c r="E450" s="403" t="s">
        <v>92</v>
      </c>
      <c r="F450" s="403" t="s">
        <v>14</v>
      </c>
      <c r="G450" s="403" t="s">
        <v>829</v>
      </c>
      <c r="H450" s="403" t="s">
        <v>94</v>
      </c>
      <c r="I450" s="403" t="s">
        <v>95</v>
      </c>
      <c r="J450" s="403">
        <v>10004895</v>
      </c>
      <c r="K450" s="404">
        <v>42466</v>
      </c>
      <c r="L450" s="404">
        <v>42467</v>
      </c>
      <c r="M450" s="403" t="s">
        <v>167</v>
      </c>
      <c r="N450" s="403" t="s">
        <v>97</v>
      </c>
      <c r="O450" s="403">
        <v>9</v>
      </c>
      <c r="P450" s="403" t="s">
        <v>712</v>
      </c>
      <c r="Q450" s="403">
        <v>2</v>
      </c>
    </row>
    <row r="451" spans="1:17" x14ac:dyDescent="0.2">
      <c r="A451" s="403">
        <v>50958</v>
      </c>
      <c r="B451" s="403">
        <v>114810</v>
      </c>
      <c r="C451" s="403">
        <v>10001094</v>
      </c>
      <c r="D451" s="403" t="s">
        <v>831</v>
      </c>
      <c r="E451" s="403" t="s">
        <v>170</v>
      </c>
      <c r="F451" s="403" t="s">
        <v>15</v>
      </c>
      <c r="G451" s="403" t="s">
        <v>832</v>
      </c>
      <c r="H451" s="403" t="s">
        <v>199</v>
      </c>
      <c r="I451" s="403" t="s">
        <v>95</v>
      </c>
      <c r="J451" s="403">
        <v>10004896</v>
      </c>
      <c r="K451" s="404">
        <v>42422</v>
      </c>
      <c r="L451" s="404">
        <v>42437</v>
      </c>
      <c r="M451" s="403" t="s">
        <v>173</v>
      </c>
      <c r="N451" s="403" t="s">
        <v>812</v>
      </c>
      <c r="O451" s="403">
        <v>3</v>
      </c>
      <c r="P451" s="403" t="s">
        <v>712</v>
      </c>
      <c r="Q451" s="403">
        <v>2</v>
      </c>
    </row>
    <row r="452" spans="1:17" x14ac:dyDescent="0.2">
      <c r="A452" s="403">
        <v>50971</v>
      </c>
      <c r="B452" s="403">
        <v>107891</v>
      </c>
      <c r="C452" s="403">
        <v>10001123</v>
      </c>
      <c r="D452" s="403" t="s">
        <v>834</v>
      </c>
      <c r="E452" s="403" t="s">
        <v>170</v>
      </c>
      <c r="F452" s="403" t="s">
        <v>15</v>
      </c>
      <c r="G452" s="403" t="s">
        <v>106</v>
      </c>
      <c r="H452" s="403" t="s">
        <v>107</v>
      </c>
      <c r="I452" s="403" t="s">
        <v>107</v>
      </c>
      <c r="J452" s="403">
        <v>10011472</v>
      </c>
      <c r="K452" s="404">
        <v>42516</v>
      </c>
      <c r="L452" s="404">
        <v>42517</v>
      </c>
      <c r="M452" s="403" t="s">
        <v>173</v>
      </c>
      <c r="N452" s="403" t="s">
        <v>97</v>
      </c>
      <c r="O452" s="403">
        <v>9</v>
      </c>
      <c r="P452" s="403" t="s">
        <v>712</v>
      </c>
      <c r="Q452" s="403">
        <v>2</v>
      </c>
    </row>
    <row r="453" spans="1:17" x14ac:dyDescent="0.2">
      <c r="A453" s="403">
        <v>51002</v>
      </c>
      <c r="B453" s="403">
        <v>108548</v>
      </c>
      <c r="C453" s="403">
        <v>10006622</v>
      </c>
      <c r="D453" s="403" t="s">
        <v>836</v>
      </c>
      <c r="E453" s="403" t="s">
        <v>92</v>
      </c>
      <c r="F453" s="403" t="s">
        <v>14</v>
      </c>
      <c r="G453" s="403" t="s">
        <v>837</v>
      </c>
      <c r="H453" s="403" t="s">
        <v>190</v>
      </c>
      <c r="I453" s="403" t="s">
        <v>190</v>
      </c>
      <c r="J453" s="403">
        <v>10011473</v>
      </c>
      <c r="K453" s="404">
        <v>42514</v>
      </c>
      <c r="L453" s="404">
        <v>42517</v>
      </c>
      <c r="M453" s="403" t="s">
        <v>145</v>
      </c>
      <c r="N453" s="403" t="s">
        <v>109</v>
      </c>
      <c r="O453" s="403">
        <v>2</v>
      </c>
      <c r="P453" s="403" t="s">
        <v>712</v>
      </c>
      <c r="Q453" s="403">
        <v>2</v>
      </c>
    </row>
    <row r="454" spans="1:17" x14ac:dyDescent="0.2">
      <c r="A454" s="403">
        <v>51005</v>
      </c>
      <c r="B454" s="403">
        <v>116671</v>
      </c>
      <c r="C454" s="403">
        <v>10001174</v>
      </c>
      <c r="D454" s="403" t="s">
        <v>839</v>
      </c>
      <c r="E454" s="403" t="s">
        <v>92</v>
      </c>
      <c r="F454" s="403" t="s">
        <v>14</v>
      </c>
      <c r="G454" s="403" t="s">
        <v>160</v>
      </c>
      <c r="H454" s="403" t="s">
        <v>161</v>
      </c>
      <c r="I454" s="403" t="s">
        <v>161</v>
      </c>
      <c r="J454" s="403">
        <v>10004899</v>
      </c>
      <c r="K454" s="404">
        <v>42598</v>
      </c>
      <c r="L454" s="404">
        <v>42601</v>
      </c>
      <c r="M454" s="403" t="s">
        <v>130</v>
      </c>
      <c r="N454" s="403" t="s">
        <v>109</v>
      </c>
      <c r="O454" s="403">
        <v>2</v>
      </c>
      <c r="P454" s="403" t="s">
        <v>712</v>
      </c>
      <c r="Q454" s="403">
        <v>2</v>
      </c>
    </row>
    <row r="455" spans="1:17" x14ac:dyDescent="0.2">
      <c r="A455" s="403">
        <v>51025</v>
      </c>
      <c r="B455" s="403">
        <v>115463</v>
      </c>
      <c r="C455" s="403">
        <v>10001182</v>
      </c>
      <c r="D455" s="403" t="s">
        <v>841</v>
      </c>
      <c r="E455" s="403" t="s">
        <v>92</v>
      </c>
      <c r="F455" s="403" t="s">
        <v>14</v>
      </c>
      <c r="G455" s="403" t="s">
        <v>380</v>
      </c>
      <c r="H455" s="403" t="s">
        <v>199</v>
      </c>
      <c r="I455" s="403" t="s">
        <v>95</v>
      </c>
      <c r="J455" s="403">
        <v>10008484</v>
      </c>
      <c r="K455" s="404">
        <v>42395</v>
      </c>
      <c r="L455" s="404">
        <v>42398</v>
      </c>
      <c r="M455" s="403" t="s">
        <v>410</v>
      </c>
      <c r="N455" s="403" t="s">
        <v>109</v>
      </c>
      <c r="O455" s="403">
        <v>2</v>
      </c>
      <c r="P455" s="403" t="s">
        <v>712</v>
      </c>
      <c r="Q455" s="403">
        <v>3</v>
      </c>
    </row>
    <row r="456" spans="1:17" x14ac:dyDescent="0.2">
      <c r="A456" s="403">
        <v>51090</v>
      </c>
      <c r="B456" s="403">
        <v>110099</v>
      </c>
      <c r="C456" s="403">
        <v>10001292</v>
      </c>
      <c r="D456" s="403" t="s">
        <v>843</v>
      </c>
      <c r="E456" s="403" t="s">
        <v>92</v>
      </c>
      <c r="F456" s="403" t="s">
        <v>14</v>
      </c>
      <c r="G456" s="403" t="s">
        <v>225</v>
      </c>
      <c r="H456" s="403" t="s">
        <v>122</v>
      </c>
      <c r="I456" s="403" t="s">
        <v>122</v>
      </c>
      <c r="J456" s="403">
        <v>10004901</v>
      </c>
      <c r="K456" s="404">
        <v>42535</v>
      </c>
      <c r="L456" s="404">
        <v>42538</v>
      </c>
      <c r="M456" s="403" t="s">
        <v>410</v>
      </c>
      <c r="N456" s="403" t="s">
        <v>109</v>
      </c>
      <c r="O456" s="403">
        <v>4</v>
      </c>
      <c r="P456" s="403" t="s">
        <v>712</v>
      </c>
      <c r="Q456" s="403">
        <v>3</v>
      </c>
    </row>
    <row r="457" spans="1:17" x14ac:dyDescent="0.2">
      <c r="A457" s="403">
        <v>51147</v>
      </c>
      <c r="B457" s="403">
        <v>110171</v>
      </c>
      <c r="C457" s="403">
        <v>10001392</v>
      </c>
      <c r="D457" s="403" t="s">
        <v>845</v>
      </c>
      <c r="E457" s="403" t="s">
        <v>278</v>
      </c>
      <c r="F457" s="403" t="s">
        <v>15</v>
      </c>
      <c r="G457" s="403" t="s">
        <v>239</v>
      </c>
      <c r="H457" s="403" t="s">
        <v>161</v>
      </c>
      <c r="I457" s="403" t="s">
        <v>161</v>
      </c>
      <c r="J457" s="403">
        <v>10011557</v>
      </c>
      <c r="K457" s="404">
        <v>42495</v>
      </c>
      <c r="L457" s="404">
        <v>42496</v>
      </c>
      <c r="M457" s="403" t="s">
        <v>167</v>
      </c>
      <c r="N457" s="403" t="s">
        <v>97</v>
      </c>
      <c r="O457" s="403">
        <v>9</v>
      </c>
      <c r="P457" s="403" t="s">
        <v>712</v>
      </c>
      <c r="Q457" s="403">
        <v>2</v>
      </c>
    </row>
    <row r="458" spans="1:17" x14ac:dyDescent="0.2">
      <c r="A458" s="403">
        <v>51152</v>
      </c>
      <c r="B458" s="403">
        <v>115598</v>
      </c>
      <c r="C458" s="403">
        <v>10001405</v>
      </c>
      <c r="D458" s="403" t="s">
        <v>847</v>
      </c>
      <c r="E458" s="403" t="s">
        <v>278</v>
      </c>
      <c r="F458" s="403" t="s">
        <v>15</v>
      </c>
      <c r="G458" s="403" t="s">
        <v>231</v>
      </c>
      <c r="H458" s="403" t="s">
        <v>122</v>
      </c>
      <c r="I458" s="403" t="s">
        <v>122</v>
      </c>
      <c r="J458" s="403">
        <v>10010395</v>
      </c>
      <c r="K458" s="404">
        <v>42437</v>
      </c>
      <c r="L458" s="404">
        <v>42440</v>
      </c>
      <c r="M458" s="403" t="s">
        <v>280</v>
      </c>
      <c r="N458" s="403" t="s">
        <v>109</v>
      </c>
      <c r="O458" s="403">
        <v>4</v>
      </c>
      <c r="P458" s="403" t="s">
        <v>712</v>
      </c>
      <c r="Q458" s="403">
        <v>2</v>
      </c>
    </row>
    <row r="459" spans="1:17" x14ac:dyDescent="0.2">
      <c r="A459" s="403">
        <v>51224</v>
      </c>
      <c r="B459" s="403">
        <v>110066</v>
      </c>
      <c r="C459" s="403">
        <v>10001539</v>
      </c>
      <c r="D459" s="403" t="s">
        <v>849</v>
      </c>
      <c r="E459" s="403" t="s">
        <v>278</v>
      </c>
      <c r="F459" s="403" t="s">
        <v>15</v>
      </c>
      <c r="G459" s="403" t="s">
        <v>106</v>
      </c>
      <c r="H459" s="403" t="s">
        <v>107</v>
      </c>
      <c r="I459" s="403" t="s">
        <v>107</v>
      </c>
      <c r="J459" s="403">
        <v>10004903</v>
      </c>
      <c r="K459" s="404">
        <v>42408</v>
      </c>
      <c r="L459" s="404">
        <v>42411</v>
      </c>
      <c r="M459" s="403" t="s">
        <v>145</v>
      </c>
      <c r="N459" s="403" t="s">
        <v>109</v>
      </c>
      <c r="O459" s="403">
        <v>2</v>
      </c>
      <c r="P459" s="403" t="s">
        <v>712</v>
      </c>
      <c r="Q459" s="403">
        <v>2</v>
      </c>
    </row>
    <row r="460" spans="1:17" x14ac:dyDescent="0.2">
      <c r="A460" s="403">
        <v>51359</v>
      </c>
      <c r="B460" s="403">
        <v>110175</v>
      </c>
      <c r="C460" s="403">
        <v>10008915</v>
      </c>
      <c r="D460" s="403" t="s">
        <v>851</v>
      </c>
      <c r="E460" s="403" t="s">
        <v>170</v>
      </c>
      <c r="F460" s="403" t="s">
        <v>15</v>
      </c>
      <c r="G460" s="403" t="s">
        <v>150</v>
      </c>
      <c r="H460" s="403" t="s">
        <v>122</v>
      </c>
      <c r="I460" s="403" t="s">
        <v>122</v>
      </c>
      <c r="J460" s="403">
        <v>10004904</v>
      </c>
      <c r="K460" s="404">
        <v>42513</v>
      </c>
      <c r="L460" s="404">
        <v>42516</v>
      </c>
      <c r="M460" s="403" t="s">
        <v>276</v>
      </c>
      <c r="N460" s="403" t="s">
        <v>109</v>
      </c>
      <c r="O460" s="403">
        <v>2</v>
      </c>
      <c r="P460" s="403" t="s">
        <v>712</v>
      </c>
      <c r="Q460" s="403">
        <v>2</v>
      </c>
    </row>
    <row r="461" spans="1:17" x14ac:dyDescent="0.2">
      <c r="A461" s="403">
        <v>51435</v>
      </c>
      <c r="B461" s="403">
        <v>117656</v>
      </c>
      <c r="C461" s="403">
        <v>10001787</v>
      </c>
      <c r="D461" s="403" t="s">
        <v>853</v>
      </c>
      <c r="E461" s="403" t="s">
        <v>278</v>
      </c>
      <c r="F461" s="403" t="s">
        <v>15</v>
      </c>
      <c r="G461" s="403" t="s">
        <v>854</v>
      </c>
      <c r="H461" s="403" t="s">
        <v>107</v>
      </c>
      <c r="I461" s="403" t="s">
        <v>107</v>
      </c>
      <c r="J461" s="403">
        <v>10006595</v>
      </c>
      <c r="K461" s="404">
        <v>42382</v>
      </c>
      <c r="L461" s="404">
        <v>42384</v>
      </c>
      <c r="M461" s="403" t="s">
        <v>130</v>
      </c>
      <c r="N461" s="403" t="s">
        <v>109</v>
      </c>
      <c r="O461" s="403">
        <v>3</v>
      </c>
      <c r="P461" s="403" t="s">
        <v>712</v>
      </c>
      <c r="Q461" s="403">
        <v>3</v>
      </c>
    </row>
    <row r="462" spans="1:17" x14ac:dyDescent="0.2">
      <c r="A462" s="403">
        <v>51448</v>
      </c>
      <c r="B462" s="403">
        <v>108122</v>
      </c>
      <c r="C462" s="403">
        <v>10001800</v>
      </c>
      <c r="D462" s="403" t="s">
        <v>856</v>
      </c>
      <c r="E462" s="403" t="s">
        <v>170</v>
      </c>
      <c r="F462" s="403" t="s">
        <v>15</v>
      </c>
      <c r="G462" s="403" t="s">
        <v>532</v>
      </c>
      <c r="H462" s="403" t="s">
        <v>140</v>
      </c>
      <c r="I462" s="403" t="s">
        <v>140</v>
      </c>
      <c r="J462" s="403">
        <v>10011475</v>
      </c>
      <c r="K462" s="404">
        <v>42514</v>
      </c>
      <c r="L462" s="404">
        <v>42517</v>
      </c>
      <c r="M462" s="403" t="s">
        <v>276</v>
      </c>
      <c r="N462" s="403" t="s">
        <v>109</v>
      </c>
      <c r="O462" s="403">
        <v>3</v>
      </c>
      <c r="P462" s="403" t="s">
        <v>712</v>
      </c>
      <c r="Q462" s="403">
        <v>2</v>
      </c>
    </row>
    <row r="463" spans="1:17" x14ac:dyDescent="0.2">
      <c r="A463" s="403">
        <v>51459</v>
      </c>
      <c r="B463" s="403">
        <v>106437</v>
      </c>
      <c r="C463" s="403">
        <v>10001309</v>
      </c>
      <c r="D463" s="403" t="s">
        <v>858</v>
      </c>
      <c r="E463" s="403" t="s">
        <v>92</v>
      </c>
      <c r="F463" s="403" t="s">
        <v>14</v>
      </c>
      <c r="G463" s="403" t="s">
        <v>291</v>
      </c>
      <c r="H463" s="403" t="s">
        <v>172</v>
      </c>
      <c r="I463" s="403" t="s">
        <v>172</v>
      </c>
      <c r="J463" s="403">
        <v>10008485</v>
      </c>
      <c r="K463" s="404">
        <v>42424</v>
      </c>
      <c r="L463" s="404">
        <v>42425</v>
      </c>
      <c r="M463" s="403" t="s">
        <v>96</v>
      </c>
      <c r="N463" s="403" t="s">
        <v>97</v>
      </c>
      <c r="O463" s="403">
        <v>9</v>
      </c>
      <c r="P463" s="403" t="s">
        <v>712</v>
      </c>
      <c r="Q463" s="403">
        <v>2</v>
      </c>
    </row>
    <row r="464" spans="1:17" x14ac:dyDescent="0.2">
      <c r="A464" s="403">
        <v>51468</v>
      </c>
      <c r="B464" s="403">
        <v>105372</v>
      </c>
      <c r="C464" s="403">
        <v>10001828</v>
      </c>
      <c r="D464" s="403" t="s">
        <v>860</v>
      </c>
      <c r="E464" s="403" t="s">
        <v>92</v>
      </c>
      <c r="F464" s="403" t="s">
        <v>14</v>
      </c>
      <c r="G464" s="403" t="s">
        <v>731</v>
      </c>
      <c r="H464" s="403" t="s">
        <v>161</v>
      </c>
      <c r="I464" s="403" t="s">
        <v>161</v>
      </c>
      <c r="J464" s="403">
        <v>10004907</v>
      </c>
      <c r="K464" s="404">
        <v>42283</v>
      </c>
      <c r="L464" s="404">
        <v>42286</v>
      </c>
      <c r="M464" s="403" t="s">
        <v>145</v>
      </c>
      <c r="N464" s="403" t="s">
        <v>109</v>
      </c>
      <c r="O464" s="403">
        <v>2</v>
      </c>
      <c r="P464" s="403" t="s">
        <v>712</v>
      </c>
      <c r="Q464" s="403">
        <v>2</v>
      </c>
    </row>
    <row r="465" spans="1:17" x14ac:dyDescent="0.2">
      <c r="A465" s="403">
        <v>51469</v>
      </c>
      <c r="B465" s="403">
        <v>105780</v>
      </c>
      <c r="C465" s="403">
        <v>10001831</v>
      </c>
      <c r="D465" s="403" t="s">
        <v>862</v>
      </c>
      <c r="E465" s="403" t="s">
        <v>92</v>
      </c>
      <c r="F465" s="403" t="s">
        <v>14</v>
      </c>
      <c r="G465" s="403" t="s">
        <v>320</v>
      </c>
      <c r="H465" s="403" t="s">
        <v>140</v>
      </c>
      <c r="I465" s="403" t="s">
        <v>140</v>
      </c>
      <c r="J465" s="403">
        <v>10011476</v>
      </c>
      <c r="K465" s="404">
        <v>42466</v>
      </c>
      <c r="L465" s="404">
        <v>42467</v>
      </c>
      <c r="M465" s="403" t="s">
        <v>96</v>
      </c>
      <c r="N465" s="403" t="s">
        <v>97</v>
      </c>
      <c r="O465" s="403">
        <v>9</v>
      </c>
      <c r="P465" s="403" t="s">
        <v>712</v>
      </c>
      <c r="Q465" s="403">
        <v>2</v>
      </c>
    </row>
    <row r="466" spans="1:17" x14ac:dyDescent="0.2">
      <c r="A466" s="403">
        <v>51474</v>
      </c>
      <c r="B466" s="403">
        <v>107066</v>
      </c>
      <c r="C466" s="403">
        <v>10001848</v>
      </c>
      <c r="D466" s="403" t="s">
        <v>864</v>
      </c>
      <c r="E466" s="403" t="s">
        <v>170</v>
      </c>
      <c r="F466" s="403" t="s">
        <v>15</v>
      </c>
      <c r="G466" s="403" t="s">
        <v>525</v>
      </c>
      <c r="H466" s="403" t="s">
        <v>94</v>
      </c>
      <c r="I466" s="403" t="s">
        <v>95</v>
      </c>
      <c r="J466" s="403">
        <v>10004909</v>
      </c>
      <c r="K466" s="404">
        <v>42438</v>
      </c>
      <c r="L466" s="404">
        <v>42439</v>
      </c>
      <c r="M466" s="403" t="s">
        <v>173</v>
      </c>
      <c r="N466" s="403" t="s">
        <v>97</v>
      </c>
      <c r="O466" s="403">
        <v>9</v>
      </c>
      <c r="P466" s="403" t="s">
        <v>712</v>
      </c>
      <c r="Q466" s="403">
        <v>2</v>
      </c>
    </row>
    <row r="467" spans="1:17" x14ac:dyDescent="0.2">
      <c r="A467" s="403">
        <v>51551</v>
      </c>
      <c r="B467" s="403">
        <v>106039</v>
      </c>
      <c r="C467" s="403">
        <v>10001971</v>
      </c>
      <c r="D467" s="403" t="s">
        <v>866</v>
      </c>
      <c r="E467" s="403" t="s">
        <v>92</v>
      </c>
      <c r="F467" s="403" t="s">
        <v>14</v>
      </c>
      <c r="G467" s="403" t="s">
        <v>867</v>
      </c>
      <c r="H467" s="403" t="s">
        <v>199</v>
      </c>
      <c r="I467" s="403" t="s">
        <v>95</v>
      </c>
      <c r="J467" s="403">
        <v>10004910</v>
      </c>
      <c r="K467" s="404">
        <v>42269</v>
      </c>
      <c r="L467" s="404">
        <v>42272</v>
      </c>
      <c r="M467" s="403" t="s">
        <v>331</v>
      </c>
      <c r="N467" s="403" t="s">
        <v>109</v>
      </c>
      <c r="O467" s="403">
        <v>2</v>
      </c>
      <c r="P467" s="403" t="s">
        <v>712</v>
      </c>
      <c r="Q467" s="403">
        <v>3</v>
      </c>
    </row>
    <row r="468" spans="1:17" x14ac:dyDescent="0.2">
      <c r="A468" s="403">
        <v>51572</v>
      </c>
      <c r="B468" s="403">
        <v>106491</v>
      </c>
      <c r="C468" s="403">
        <v>10001997</v>
      </c>
      <c r="D468" s="403" t="s">
        <v>869</v>
      </c>
      <c r="E468" s="403" t="s">
        <v>92</v>
      </c>
      <c r="F468" s="403" t="s">
        <v>14</v>
      </c>
      <c r="G468" s="403" t="s">
        <v>870</v>
      </c>
      <c r="H468" s="403" t="s">
        <v>166</v>
      </c>
      <c r="I468" s="403" t="s">
        <v>166</v>
      </c>
      <c r="J468" s="403">
        <v>10018295</v>
      </c>
      <c r="K468" s="404">
        <v>42556</v>
      </c>
      <c r="L468" s="404">
        <v>42559</v>
      </c>
      <c r="M468" s="403" t="s">
        <v>130</v>
      </c>
      <c r="N468" s="403" t="s">
        <v>109</v>
      </c>
      <c r="O468" s="403">
        <v>4</v>
      </c>
      <c r="P468" s="403" t="s">
        <v>712</v>
      </c>
      <c r="Q468" s="403">
        <v>2</v>
      </c>
    </row>
    <row r="469" spans="1:17" x14ac:dyDescent="0.2">
      <c r="A469" s="403">
        <v>51579</v>
      </c>
      <c r="B469" s="403">
        <v>107023</v>
      </c>
      <c r="C469" s="403">
        <v>10002009</v>
      </c>
      <c r="D469" s="403" t="s">
        <v>872</v>
      </c>
      <c r="E469" s="403" t="s">
        <v>278</v>
      </c>
      <c r="F469" s="403" t="s">
        <v>15</v>
      </c>
      <c r="G469" s="403" t="s">
        <v>316</v>
      </c>
      <c r="H469" s="403" t="s">
        <v>199</v>
      </c>
      <c r="I469" s="403" t="s">
        <v>95</v>
      </c>
      <c r="J469" s="403">
        <v>10005136</v>
      </c>
      <c r="K469" s="404">
        <v>42514</v>
      </c>
      <c r="L469" s="404">
        <v>42515</v>
      </c>
      <c r="M469" s="403" t="s">
        <v>96</v>
      </c>
      <c r="N469" s="403" t="s">
        <v>97</v>
      </c>
      <c r="O469" s="403">
        <v>9</v>
      </c>
      <c r="P469" s="403" t="s">
        <v>712</v>
      </c>
      <c r="Q469" s="403">
        <v>2</v>
      </c>
    </row>
    <row r="470" spans="1:17" x14ac:dyDescent="0.2">
      <c r="A470" s="403">
        <v>51653</v>
      </c>
      <c r="B470" s="403">
        <v>108073</v>
      </c>
      <c r="C470" s="403">
        <v>10008919</v>
      </c>
      <c r="D470" s="403" t="s">
        <v>874</v>
      </c>
      <c r="E470" s="403" t="s">
        <v>170</v>
      </c>
      <c r="F470" s="403" t="s">
        <v>15</v>
      </c>
      <c r="G470" s="403" t="s">
        <v>294</v>
      </c>
      <c r="H470" s="403" t="s">
        <v>199</v>
      </c>
      <c r="I470" s="403" t="s">
        <v>95</v>
      </c>
      <c r="J470" s="403">
        <v>10004911</v>
      </c>
      <c r="K470" s="404">
        <v>42269</v>
      </c>
      <c r="L470" s="404">
        <v>42272</v>
      </c>
      <c r="M470" s="403" t="s">
        <v>377</v>
      </c>
      <c r="N470" s="403" t="s">
        <v>109</v>
      </c>
      <c r="O470" s="403">
        <v>2</v>
      </c>
      <c r="P470" s="403" t="s">
        <v>712</v>
      </c>
      <c r="Q470" s="403">
        <v>3</v>
      </c>
    </row>
    <row r="471" spans="1:17" x14ac:dyDescent="0.2">
      <c r="A471" s="403">
        <v>51687</v>
      </c>
      <c r="B471" s="403">
        <v>109898</v>
      </c>
      <c r="C471" s="403">
        <v>10002186</v>
      </c>
      <c r="D471" s="403" t="s">
        <v>876</v>
      </c>
      <c r="E471" s="403" t="s">
        <v>92</v>
      </c>
      <c r="F471" s="403" t="s">
        <v>14</v>
      </c>
      <c r="G471" s="403" t="s">
        <v>785</v>
      </c>
      <c r="H471" s="403" t="s">
        <v>107</v>
      </c>
      <c r="I471" s="403" t="s">
        <v>107</v>
      </c>
      <c r="J471" s="403">
        <v>10004912</v>
      </c>
      <c r="K471" s="404">
        <v>42276</v>
      </c>
      <c r="L471" s="404">
        <v>42279</v>
      </c>
      <c r="M471" s="403" t="s">
        <v>446</v>
      </c>
      <c r="N471" s="403" t="s">
        <v>109</v>
      </c>
      <c r="O471" s="403">
        <v>4</v>
      </c>
      <c r="P471" s="403" t="s">
        <v>712</v>
      </c>
      <c r="Q471" s="403">
        <v>3</v>
      </c>
    </row>
    <row r="472" spans="1:17" x14ac:dyDescent="0.2">
      <c r="A472" s="403">
        <v>51693</v>
      </c>
      <c r="B472" s="403">
        <v>118837</v>
      </c>
      <c r="C472" s="403">
        <v>10025384</v>
      </c>
      <c r="D472" s="403" t="s">
        <v>878</v>
      </c>
      <c r="E472" s="403" t="s">
        <v>92</v>
      </c>
      <c r="F472" s="403" t="s">
        <v>14</v>
      </c>
      <c r="G472" s="403" t="s">
        <v>186</v>
      </c>
      <c r="H472" s="403" t="s">
        <v>172</v>
      </c>
      <c r="I472" s="403" t="s">
        <v>172</v>
      </c>
      <c r="J472" s="403">
        <v>10011477</v>
      </c>
      <c r="K472" s="404">
        <v>42507</v>
      </c>
      <c r="L472" s="404">
        <v>42510</v>
      </c>
      <c r="M472" s="403" t="s">
        <v>130</v>
      </c>
      <c r="N472" s="403" t="s">
        <v>109</v>
      </c>
      <c r="O472" s="403">
        <v>2</v>
      </c>
      <c r="P472" s="403" t="s">
        <v>712</v>
      </c>
      <c r="Q472" s="403">
        <v>2</v>
      </c>
    </row>
    <row r="473" spans="1:17" x14ac:dyDescent="0.2">
      <c r="A473" s="403">
        <v>51701</v>
      </c>
      <c r="B473" s="403">
        <v>108087</v>
      </c>
      <c r="C473" s="403">
        <v>10002214</v>
      </c>
      <c r="D473" s="403" t="s">
        <v>880</v>
      </c>
      <c r="E473" s="403" t="s">
        <v>92</v>
      </c>
      <c r="F473" s="403" t="s">
        <v>14</v>
      </c>
      <c r="G473" s="403" t="s">
        <v>121</v>
      </c>
      <c r="H473" s="403" t="s">
        <v>122</v>
      </c>
      <c r="I473" s="403" t="s">
        <v>122</v>
      </c>
      <c r="J473" s="403">
        <v>10004914</v>
      </c>
      <c r="K473" s="404">
        <v>42438</v>
      </c>
      <c r="L473" s="404">
        <v>42438</v>
      </c>
      <c r="M473" s="403" t="s">
        <v>96</v>
      </c>
      <c r="N473" s="403" t="s">
        <v>97</v>
      </c>
      <c r="O473" s="403">
        <v>9</v>
      </c>
      <c r="P473" s="403" t="s">
        <v>712</v>
      </c>
      <c r="Q473" s="403">
        <v>2</v>
      </c>
    </row>
    <row r="474" spans="1:17" x14ac:dyDescent="0.2">
      <c r="A474" s="403">
        <v>51731</v>
      </c>
      <c r="B474" s="403">
        <v>108304</v>
      </c>
      <c r="C474" s="403">
        <v>10002269</v>
      </c>
      <c r="D474" s="403" t="s">
        <v>882</v>
      </c>
      <c r="E474" s="403" t="s">
        <v>683</v>
      </c>
      <c r="F474" s="403" t="s">
        <v>17</v>
      </c>
      <c r="G474" s="403" t="s">
        <v>219</v>
      </c>
      <c r="H474" s="403" t="s">
        <v>122</v>
      </c>
      <c r="I474" s="403" t="s">
        <v>122</v>
      </c>
      <c r="J474" s="403">
        <v>10004915</v>
      </c>
      <c r="K474" s="404">
        <v>42438</v>
      </c>
      <c r="L474" s="404">
        <v>42439</v>
      </c>
      <c r="M474" s="403" t="s">
        <v>711</v>
      </c>
      <c r="N474" s="403" t="s">
        <v>109</v>
      </c>
      <c r="O474" s="403">
        <v>1</v>
      </c>
      <c r="P474" s="403" t="s">
        <v>712</v>
      </c>
      <c r="Q474" s="403" t="s">
        <v>99</v>
      </c>
    </row>
    <row r="475" spans="1:17" x14ac:dyDescent="0.2">
      <c r="A475" s="403">
        <v>51841</v>
      </c>
      <c r="B475" s="403">
        <v>108720</v>
      </c>
      <c r="C475" s="403">
        <v>10002471</v>
      </c>
      <c r="D475" s="403" t="s">
        <v>884</v>
      </c>
      <c r="E475" s="403" t="s">
        <v>278</v>
      </c>
      <c r="F475" s="403" t="s">
        <v>15</v>
      </c>
      <c r="G475" s="403" t="s">
        <v>239</v>
      </c>
      <c r="H475" s="403" t="s">
        <v>161</v>
      </c>
      <c r="I475" s="403" t="s">
        <v>161</v>
      </c>
      <c r="J475" s="403">
        <v>10005143</v>
      </c>
      <c r="K475" s="404">
        <v>42438</v>
      </c>
      <c r="L475" s="404">
        <v>42439</v>
      </c>
      <c r="M475" s="403" t="s">
        <v>96</v>
      </c>
      <c r="N475" s="403" t="s">
        <v>97</v>
      </c>
      <c r="O475" s="403">
        <v>9</v>
      </c>
      <c r="P475" s="403" t="s">
        <v>712</v>
      </c>
      <c r="Q475" s="403">
        <v>2</v>
      </c>
    </row>
    <row r="476" spans="1:17" x14ac:dyDescent="0.2">
      <c r="A476" s="403">
        <v>51856</v>
      </c>
      <c r="B476" s="403">
        <v>110079</v>
      </c>
      <c r="C476" s="403">
        <v>10003915</v>
      </c>
      <c r="D476" s="403" t="s">
        <v>886</v>
      </c>
      <c r="E476" s="403" t="s">
        <v>92</v>
      </c>
      <c r="F476" s="403" t="s">
        <v>14</v>
      </c>
      <c r="G476" s="403" t="s">
        <v>279</v>
      </c>
      <c r="H476" s="403" t="s">
        <v>166</v>
      </c>
      <c r="I476" s="403" t="s">
        <v>166</v>
      </c>
      <c r="J476" s="403">
        <v>10011480</v>
      </c>
      <c r="K476" s="404">
        <v>42508</v>
      </c>
      <c r="L476" s="404">
        <v>42509</v>
      </c>
      <c r="M476" s="403" t="s">
        <v>167</v>
      </c>
      <c r="N476" s="403" t="s">
        <v>97</v>
      </c>
      <c r="O476" s="403">
        <v>9</v>
      </c>
      <c r="P476" s="403" t="s">
        <v>712</v>
      </c>
      <c r="Q476" s="403">
        <v>2</v>
      </c>
    </row>
    <row r="477" spans="1:17" x14ac:dyDescent="0.2">
      <c r="A477" s="403">
        <v>51862</v>
      </c>
      <c r="B477" s="403">
        <v>106603</v>
      </c>
      <c r="C477" s="403">
        <v>10002424</v>
      </c>
      <c r="D477" s="403" t="s">
        <v>888</v>
      </c>
      <c r="E477" s="403" t="s">
        <v>92</v>
      </c>
      <c r="F477" s="403" t="s">
        <v>14</v>
      </c>
      <c r="G477" s="403" t="s">
        <v>234</v>
      </c>
      <c r="H477" s="403" t="s">
        <v>190</v>
      </c>
      <c r="I477" s="403" t="s">
        <v>190</v>
      </c>
      <c r="J477" s="403">
        <v>10004919</v>
      </c>
      <c r="K477" s="404">
        <v>42452</v>
      </c>
      <c r="L477" s="404">
        <v>42453</v>
      </c>
      <c r="M477" s="403" t="s">
        <v>96</v>
      </c>
      <c r="N477" s="403" t="s">
        <v>97</v>
      </c>
      <c r="O477" s="403">
        <v>9</v>
      </c>
      <c r="P477" s="403" t="s">
        <v>712</v>
      </c>
      <c r="Q477" s="403">
        <v>2</v>
      </c>
    </row>
    <row r="478" spans="1:17" x14ac:dyDescent="0.2">
      <c r="A478" s="403">
        <v>51917</v>
      </c>
      <c r="B478" s="403">
        <v>109029</v>
      </c>
      <c r="C478" s="403">
        <v>10002613</v>
      </c>
      <c r="D478" s="403" t="s">
        <v>890</v>
      </c>
      <c r="E478" s="403" t="s">
        <v>92</v>
      </c>
      <c r="F478" s="403" t="s">
        <v>14</v>
      </c>
      <c r="G478" s="403" t="s">
        <v>369</v>
      </c>
      <c r="H478" s="403" t="s">
        <v>199</v>
      </c>
      <c r="I478" s="403" t="s">
        <v>95</v>
      </c>
      <c r="J478" s="403">
        <v>10004922</v>
      </c>
      <c r="K478" s="404">
        <v>42430</v>
      </c>
      <c r="L478" s="404">
        <v>42433</v>
      </c>
      <c r="M478" s="403" t="s">
        <v>130</v>
      </c>
      <c r="N478" s="403" t="s">
        <v>109</v>
      </c>
      <c r="O478" s="403">
        <v>4</v>
      </c>
      <c r="P478" s="403" t="s">
        <v>712</v>
      </c>
      <c r="Q478" s="403">
        <v>2</v>
      </c>
    </row>
    <row r="479" spans="1:17" x14ac:dyDescent="0.2">
      <c r="A479" s="403">
        <v>51938</v>
      </c>
      <c r="B479" s="403">
        <v>107102</v>
      </c>
      <c r="C479" s="403">
        <v>10002639</v>
      </c>
      <c r="D479" s="403" t="s">
        <v>892</v>
      </c>
      <c r="E479" s="403" t="s">
        <v>170</v>
      </c>
      <c r="F479" s="403" t="s">
        <v>15</v>
      </c>
      <c r="G479" s="403" t="s">
        <v>93</v>
      </c>
      <c r="H479" s="403" t="s">
        <v>94</v>
      </c>
      <c r="I479" s="403" t="s">
        <v>95</v>
      </c>
      <c r="J479" s="403">
        <v>10004923</v>
      </c>
      <c r="K479" s="404">
        <v>42431</v>
      </c>
      <c r="L479" s="404">
        <v>42432</v>
      </c>
      <c r="M479" s="403" t="s">
        <v>173</v>
      </c>
      <c r="N479" s="403" t="s">
        <v>97</v>
      </c>
      <c r="O479" s="403">
        <v>9</v>
      </c>
      <c r="P479" s="403" t="s">
        <v>712</v>
      </c>
      <c r="Q479" s="403">
        <v>2</v>
      </c>
    </row>
    <row r="480" spans="1:17" x14ac:dyDescent="0.2">
      <c r="A480" s="403">
        <v>51954</v>
      </c>
      <c r="B480" s="403">
        <v>122238</v>
      </c>
      <c r="C480" s="403">
        <v>10036952</v>
      </c>
      <c r="D480" s="403" t="s">
        <v>894</v>
      </c>
      <c r="E480" s="403" t="s">
        <v>92</v>
      </c>
      <c r="F480" s="403" t="s">
        <v>14</v>
      </c>
      <c r="G480" s="403" t="s">
        <v>320</v>
      </c>
      <c r="H480" s="403" t="s">
        <v>140</v>
      </c>
      <c r="I480" s="403" t="s">
        <v>140</v>
      </c>
      <c r="J480" s="403">
        <v>10011481</v>
      </c>
      <c r="K480" s="404">
        <v>42481</v>
      </c>
      <c r="L480" s="404">
        <v>42482</v>
      </c>
      <c r="M480" s="403" t="s">
        <v>167</v>
      </c>
      <c r="N480" s="403" t="s">
        <v>97</v>
      </c>
      <c r="O480" s="403">
        <v>9</v>
      </c>
      <c r="P480" s="403" t="s">
        <v>712</v>
      </c>
      <c r="Q480" s="403">
        <v>2</v>
      </c>
    </row>
    <row r="481" spans="1:17" x14ac:dyDescent="0.2">
      <c r="A481" s="403">
        <v>52004</v>
      </c>
      <c r="B481" s="403">
        <v>108633</v>
      </c>
      <c r="C481" s="403">
        <v>10000789</v>
      </c>
      <c r="D481" s="403" t="s">
        <v>896</v>
      </c>
      <c r="E481" s="403" t="s">
        <v>183</v>
      </c>
      <c r="F481" s="403" t="s">
        <v>14</v>
      </c>
      <c r="G481" s="403" t="s">
        <v>422</v>
      </c>
      <c r="H481" s="403" t="s">
        <v>140</v>
      </c>
      <c r="I481" s="403" t="s">
        <v>140</v>
      </c>
      <c r="J481" s="403">
        <v>10011565</v>
      </c>
      <c r="K481" s="404">
        <v>42542</v>
      </c>
      <c r="L481" s="404">
        <v>42545</v>
      </c>
      <c r="M481" s="403" t="s">
        <v>145</v>
      </c>
      <c r="N481" s="403" t="s">
        <v>109</v>
      </c>
      <c r="O481" s="403">
        <v>4</v>
      </c>
      <c r="P481" s="403" t="s">
        <v>712</v>
      </c>
      <c r="Q481" s="403">
        <v>2</v>
      </c>
    </row>
    <row r="482" spans="1:17" x14ac:dyDescent="0.2">
      <c r="A482" s="403">
        <v>52037</v>
      </c>
      <c r="B482" s="403">
        <v>108080</v>
      </c>
      <c r="C482" s="403">
        <v>10002767</v>
      </c>
      <c r="D482" s="403" t="s">
        <v>898</v>
      </c>
      <c r="E482" s="403" t="s">
        <v>278</v>
      </c>
      <c r="F482" s="403" t="s">
        <v>15</v>
      </c>
      <c r="G482" s="403" t="s">
        <v>139</v>
      </c>
      <c r="H482" s="403" t="s">
        <v>140</v>
      </c>
      <c r="I482" s="403" t="s">
        <v>140</v>
      </c>
      <c r="J482" s="403">
        <v>10004925</v>
      </c>
      <c r="K482" s="404">
        <v>42423</v>
      </c>
      <c r="L482" s="404">
        <v>42426</v>
      </c>
      <c r="M482" s="403" t="s">
        <v>280</v>
      </c>
      <c r="N482" s="403" t="s">
        <v>109</v>
      </c>
      <c r="O482" s="403">
        <v>3</v>
      </c>
      <c r="P482" s="403" t="s">
        <v>712</v>
      </c>
      <c r="Q482" s="403">
        <v>2</v>
      </c>
    </row>
    <row r="483" spans="1:17" x14ac:dyDescent="0.2">
      <c r="A483" s="403">
        <v>52095</v>
      </c>
      <c r="B483" s="403">
        <v>107452</v>
      </c>
      <c r="C483" s="403">
        <v>10002850</v>
      </c>
      <c r="D483" s="403" t="s">
        <v>900</v>
      </c>
      <c r="E483" s="403" t="s">
        <v>92</v>
      </c>
      <c r="F483" s="403" t="s">
        <v>14</v>
      </c>
      <c r="G483" s="403" t="s">
        <v>469</v>
      </c>
      <c r="H483" s="403" t="s">
        <v>166</v>
      </c>
      <c r="I483" s="403" t="s">
        <v>166</v>
      </c>
      <c r="J483" s="403">
        <v>10004927</v>
      </c>
      <c r="K483" s="404">
        <v>42432</v>
      </c>
      <c r="L483" s="404">
        <v>42433</v>
      </c>
      <c r="M483" s="403" t="s">
        <v>96</v>
      </c>
      <c r="N483" s="403" t="s">
        <v>97</v>
      </c>
      <c r="O483" s="403">
        <v>9</v>
      </c>
      <c r="P483" s="403" t="s">
        <v>712</v>
      </c>
      <c r="Q483" s="403">
        <v>2</v>
      </c>
    </row>
    <row r="484" spans="1:17" x14ac:dyDescent="0.2">
      <c r="A484" s="403">
        <v>52116</v>
      </c>
      <c r="B484" s="403">
        <v>110121</v>
      </c>
      <c r="C484" s="403">
        <v>10002872</v>
      </c>
      <c r="D484" s="403" t="s">
        <v>902</v>
      </c>
      <c r="E484" s="403" t="s">
        <v>170</v>
      </c>
      <c r="F484" s="403" t="s">
        <v>15</v>
      </c>
      <c r="G484" s="403" t="s">
        <v>234</v>
      </c>
      <c r="H484" s="403" t="s">
        <v>190</v>
      </c>
      <c r="I484" s="403" t="s">
        <v>190</v>
      </c>
      <c r="J484" s="403">
        <v>10011482</v>
      </c>
      <c r="K484" s="404">
        <v>42486</v>
      </c>
      <c r="L484" s="404">
        <v>42489</v>
      </c>
      <c r="M484" s="403" t="s">
        <v>276</v>
      </c>
      <c r="N484" s="403" t="s">
        <v>109</v>
      </c>
      <c r="O484" s="403">
        <v>3</v>
      </c>
      <c r="P484" s="403" t="s">
        <v>712</v>
      </c>
      <c r="Q484" s="403">
        <v>2</v>
      </c>
    </row>
    <row r="485" spans="1:17" x14ac:dyDescent="0.2">
      <c r="A485" s="403">
        <v>52150</v>
      </c>
      <c r="B485" s="403">
        <v>106393</v>
      </c>
      <c r="C485" s="403">
        <v>10002948</v>
      </c>
      <c r="D485" s="403" t="s">
        <v>904</v>
      </c>
      <c r="E485" s="403" t="s">
        <v>92</v>
      </c>
      <c r="F485" s="403" t="s">
        <v>14</v>
      </c>
      <c r="G485" s="403" t="s">
        <v>189</v>
      </c>
      <c r="H485" s="403" t="s">
        <v>190</v>
      </c>
      <c r="I485" s="403" t="s">
        <v>190</v>
      </c>
      <c r="J485" s="403">
        <v>10011483</v>
      </c>
      <c r="K485" s="404">
        <v>42444</v>
      </c>
      <c r="L485" s="404">
        <v>42447</v>
      </c>
      <c r="M485" s="403" t="s">
        <v>130</v>
      </c>
      <c r="N485" s="403" t="s">
        <v>109</v>
      </c>
      <c r="O485" s="403">
        <v>3</v>
      </c>
      <c r="P485" s="403" t="s">
        <v>712</v>
      </c>
      <c r="Q485" s="403">
        <v>2</v>
      </c>
    </row>
    <row r="486" spans="1:17" x14ac:dyDescent="0.2">
      <c r="A486" s="403">
        <v>52179</v>
      </c>
      <c r="B486" s="403">
        <v>107701</v>
      </c>
      <c r="C486" s="403">
        <v>10003026</v>
      </c>
      <c r="D486" s="403" t="s">
        <v>906</v>
      </c>
      <c r="E486" s="403" t="s">
        <v>278</v>
      </c>
      <c r="F486" s="403" t="s">
        <v>15</v>
      </c>
      <c r="G486" s="403" t="s">
        <v>761</v>
      </c>
      <c r="H486" s="403" t="s">
        <v>172</v>
      </c>
      <c r="I486" s="403" t="s">
        <v>172</v>
      </c>
      <c r="J486" s="403">
        <v>10005137</v>
      </c>
      <c r="K486" s="404">
        <v>42424</v>
      </c>
      <c r="L486" s="404">
        <v>42431</v>
      </c>
      <c r="M486" s="403" t="s">
        <v>96</v>
      </c>
      <c r="N486" s="403" t="s">
        <v>812</v>
      </c>
      <c r="O486" s="403">
        <v>1</v>
      </c>
      <c r="P486" s="403" t="s">
        <v>712</v>
      </c>
      <c r="Q486" s="403">
        <v>2</v>
      </c>
    </row>
    <row r="487" spans="1:17" x14ac:dyDescent="0.2">
      <c r="A487" s="403">
        <v>52395</v>
      </c>
      <c r="B487" s="403">
        <v>106060</v>
      </c>
      <c r="C487" s="403">
        <v>10003190</v>
      </c>
      <c r="D487" s="403" t="s">
        <v>908</v>
      </c>
      <c r="E487" s="403" t="s">
        <v>92</v>
      </c>
      <c r="F487" s="403" t="s">
        <v>14</v>
      </c>
      <c r="G487" s="403" t="s">
        <v>867</v>
      </c>
      <c r="H487" s="403" t="s">
        <v>199</v>
      </c>
      <c r="I487" s="403" t="s">
        <v>95</v>
      </c>
      <c r="J487" s="403">
        <v>10011484</v>
      </c>
      <c r="K487" s="404">
        <v>42555</v>
      </c>
      <c r="L487" s="404">
        <v>42558</v>
      </c>
      <c r="M487" s="403" t="s">
        <v>130</v>
      </c>
      <c r="N487" s="403" t="s">
        <v>109</v>
      </c>
      <c r="O487" s="403">
        <v>2</v>
      </c>
      <c r="P487" s="403" t="s">
        <v>712</v>
      </c>
      <c r="Q487" s="403">
        <v>2</v>
      </c>
    </row>
    <row r="488" spans="1:17" x14ac:dyDescent="0.2">
      <c r="A488" s="403">
        <v>52402</v>
      </c>
      <c r="B488" s="403">
        <v>106687</v>
      </c>
      <c r="C488" s="403">
        <v>10003197</v>
      </c>
      <c r="D488" s="403" t="s">
        <v>910</v>
      </c>
      <c r="E488" s="403" t="s">
        <v>92</v>
      </c>
      <c r="F488" s="403" t="s">
        <v>14</v>
      </c>
      <c r="G488" s="403" t="s">
        <v>404</v>
      </c>
      <c r="H488" s="403" t="s">
        <v>199</v>
      </c>
      <c r="I488" s="403" t="s">
        <v>95</v>
      </c>
      <c r="J488" s="403">
        <v>10004931</v>
      </c>
      <c r="K488" s="404">
        <v>42283</v>
      </c>
      <c r="L488" s="404">
        <v>42284</v>
      </c>
      <c r="M488" s="403" t="s">
        <v>96</v>
      </c>
      <c r="N488" s="403" t="s">
        <v>97</v>
      </c>
      <c r="O488" s="403">
        <v>9</v>
      </c>
      <c r="P488" s="403" t="s">
        <v>712</v>
      </c>
      <c r="Q488" s="403">
        <v>2</v>
      </c>
    </row>
    <row r="489" spans="1:17" x14ac:dyDescent="0.2">
      <c r="A489" s="403">
        <v>52531</v>
      </c>
      <c r="B489" s="403">
        <v>107560</v>
      </c>
      <c r="C489" s="403">
        <v>10003382</v>
      </c>
      <c r="D489" s="403" t="s">
        <v>912</v>
      </c>
      <c r="E489" s="403" t="s">
        <v>92</v>
      </c>
      <c r="F489" s="403" t="s">
        <v>14</v>
      </c>
      <c r="G489" s="403" t="s">
        <v>602</v>
      </c>
      <c r="H489" s="403" t="s">
        <v>199</v>
      </c>
      <c r="I489" s="403" t="s">
        <v>95</v>
      </c>
      <c r="J489" s="403">
        <v>10004933</v>
      </c>
      <c r="K489" s="404">
        <v>42409</v>
      </c>
      <c r="L489" s="404">
        <v>42412</v>
      </c>
      <c r="M489" s="403" t="s">
        <v>130</v>
      </c>
      <c r="N489" s="403" t="s">
        <v>109</v>
      </c>
      <c r="O489" s="403">
        <v>2</v>
      </c>
      <c r="P489" s="403" t="s">
        <v>712</v>
      </c>
      <c r="Q489" s="403">
        <v>1</v>
      </c>
    </row>
    <row r="490" spans="1:17" x14ac:dyDescent="0.2">
      <c r="A490" s="403">
        <v>52533</v>
      </c>
      <c r="B490" s="403">
        <v>106723</v>
      </c>
      <c r="C490" s="403">
        <v>10003385</v>
      </c>
      <c r="D490" s="403" t="s">
        <v>914</v>
      </c>
      <c r="E490" s="403" t="s">
        <v>92</v>
      </c>
      <c r="F490" s="403" t="s">
        <v>14</v>
      </c>
      <c r="G490" s="403" t="s">
        <v>244</v>
      </c>
      <c r="H490" s="403" t="s">
        <v>190</v>
      </c>
      <c r="I490" s="403" t="s">
        <v>190</v>
      </c>
      <c r="J490" s="403">
        <v>10004934</v>
      </c>
      <c r="K490" s="404">
        <v>42431</v>
      </c>
      <c r="L490" s="404">
        <v>42446</v>
      </c>
      <c r="M490" s="403" t="s">
        <v>96</v>
      </c>
      <c r="N490" s="403" t="s">
        <v>812</v>
      </c>
      <c r="O490" s="403">
        <v>3</v>
      </c>
      <c r="P490" s="403" t="s">
        <v>712</v>
      </c>
      <c r="Q490" s="403">
        <v>2</v>
      </c>
    </row>
    <row r="491" spans="1:17" x14ac:dyDescent="0.2">
      <c r="A491" s="403">
        <v>52585</v>
      </c>
      <c r="B491" s="403">
        <v>117554</v>
      </c>
      <c r="C491" s="403">
        <v>10007951</v>
      </c>
      <c r="D491" s="403" t="s">
        <v>916</v>
      </c>
      <c r="E491" s="403" t="s">
        <v>92</v>
      </c>
      <c r="F491" s="403" t="s">
        <v>14</v>
      </c>
      <c r="G491" s="403" t="s">
        <v>829</v>
      </c>
      <c r="H491" s="403" t="s">
        <v>94</v>
      </c>
      <c r="I491" s="403" t="s">
        <v>95</v>
      </c>
      <c r="J491" s="403">
        <v>10004935</v>
      </c>
      <c r="K491" s="404">
        <v>42332</v>
      </c>
      <c r="L491" s="404">
        <v>42335</v>
      </c>
      <c r="M491" s="403" t="s">
        <v>130</v>
      </c>
      <c r="N491" s="403" t="s">
        <v>109</v>
      </c>
      <c r="O491" s="403">
        <v>3</v>
      </c>
      <c r="P491" s="403" t="s">
        <v>712</v>
      </c>
      <c r="Q491" s="403">
        <v>2</v>
      </c>
    </row>
    <row r="492" spans="1:17" x14ac:dyDescent="0.2">
      <c r="A492" s="403">
        <v>52587</v>
      </c>
      <c r="B492" s="403">
        <v>116615</v>
      </c>
      <c r="C492" s="403">
        <v>10003456</v>
      </c>
      <c r="D492" s="403" t="s">
        <v>918</v>
      </c>
      <c r="E492" s="403" t="s">
        <v>92</v>
      </c>
      <c r="F492" s="403" t="s">
        <v>14</v>
      </c>
      <c r="G492" s="403" t="s">
        <v>139</v>
      </c>
      <c r="H492" s="403" t="s">
        <v>140</v>
      </c>
      <c r="I492" s="403" t="s">
        <v>140</v>
      </c>
      <c r="J492" s="403">
        <v>10011485</v>
      </c>
      <c r="K492" s="404">
        <v>42495</v>
      </c>
      <c r="L492" s="404">
        <v>42496</v>
      </c>
      <c r="M492" s="403" t="s">
        <v>167</v>
      </c>
      <c r="N492" s="403" t="s">
        <v>97</v>
      </c>
      <c r="O492" s="403">
        <v>9</v>
      </c>
      <c r="P492" s="403" t="s">
        <v>712</v>
      </c>
      <c r="Q492" s="403">
        <v>2</v>
      </c>
    </row>
    <row r="493" spans="1:17" x14ac:dyDescent="0.2">
      <c r="A493" s="403">
        <v>52598</v>
      </c>
      <c r="B493" s="403">
        <v>116378</v>
      </c>
      <c r="C493" s="403">
        <v>10006710</v>
      </c>
      <c r="D493" s="403" t="s">
        <v>920</v>
      </c>
      <c r="E493" s="403" t="s">
        <v>92</v>
      </c>
      <c r="F493" s="403" t="s">
        <v>14</v>
      </c>
      <c r="G493" s="403" t="s">
        <v>921</v>
      </c>
      <c r="H493" s="403" t="s">
        <v>122</v>
      </c>
      <c r="I493" s="403" t="s">
        <v>122</v>
      </c>
      <c r="J493" s="403">
        <v>10004937</v>
      </c>
      <c r="K493" s="404">
        <v>42345</v>
      </c>
      <c r="L493" s="404">
        <v>42348</v>
      </c>
      <c r="M493" s="403" t="s">
        <v>410</v>
      </c>
      <c r="N493" s="403" t="s">
        <v>109</v>
      </c>
      <c r="O493" s="403">
        <v>2</v>
      </c>
      <c r="P493" s="403" t="s">
        <v>712</v>
      </c>
      <c r="Q493" s="403">
        <v>3</v>
      </c>
    </row>
    <row r="494" spans="1:17" x14ac:dyDescent="0.2">
      <c r="A494" s="403">
        <v>52627</v>
      </c>
      <c r="B494" s="403">
        <v>108877</v>
      </c>
      <c r="C494" s="403">
        <v>10003478</v>
      </c>
      <c r="D494" s="403" t="s">
        <v>923</v>
      </c>
      <c r="E494" s="403" t="s">
        <v>92</v>
      </c>
      <c r="F494" s="403" t="s">
        <v>14</v>
      </c>
      <c r="G494" s="403" t="s">
        <v>150</v>
      </c>
      <c r="H494" s="403" t="s">
        <v>122</v>
      </c>
      <c r="I494" s="403" t="s">
        <v>122</v>
      </c>
      <c r="J494" s="403">
        <v>10011486</v>
      </c>
      <c r="K494" s="404">
        <v>42542</v>
      </c>
      <c r="L494" s="404">
        <v>42545</v>
      </c>
      <c r="M494" s="403" t="s">
        <v>130</v>
      </c>
      <c r="N494" s="403" t="s">
        <v>109</v>
      </c>
      <c r="O494" s="403">
        <v>2</v>
      </c>
      <c r="P494" s="403" t="s">
        <v>712</v>
      </c>
      <c r="Q494" s="403">
        <v>2</v>
      </c>
    </row>
    <row r="495" spans="1:17" x14ac:dyDescent="0.2">
      <c r="A495" s="403">
        <v>52795</v>
      </c>
      <c r="B495" s="403">
        <v>106907</v>
      </c>
      <c r="C495" s="403">
        <v>10003508</v>
      </c>
      <c r="D495" s="403" t="s">
        <v>925</v>
      </c>
      <c r="E495" s="403" t="s">
        <v>92</v>
      </c>
      <c r="F495" s="403" t="s">
        <v>14</v>
      </c>
      <c r="G495" s="403" t="s">
        <v>790</v>
      </c>
      <c r="H495" s="403" t="s">
        <v>140</v>
      </c>
      <c r="I495" s="403" t="s">
        <v>140</v>
      </c>
      <c r="J495" s="403">
        <v>10019112</v>
      </c>
      <c r="K495" s="404">
        <v>42590</v>
      </c>
      <c r="L495" s="404">
        <v>42593</v>
      </c>
      <c r="M495" s="403" t="s">
        <v>145</v>
      </c>
      <c r="N495" s="403" t="s">
        <v>109</v>
      </c>
      <c r="O495" s="403">
        <v>4</v>
      </c>
      <c r="P495" s="403" t="s">
        <v>712</v>
      </c>
      <c r="Q495" s="403">
        <v>2</v>
      </c>
    </row>
    <row r="496" spans="1:17" x14ac:dyDescent="0.2">
      <c r="A496" s="403">
        <v>52805</v>
      </c>
      <c r="B496" s="403">
        <v>106372</v>
      </c>
      <c r="C496" s="403">
        <v>10003529</v>
      </c>
      <c r="D496" s="403" t="s">
        <v>927</v>
      </c>
      <c r="E496" s="403" t="s">
        <v>92</v>
      </c>
      <c r="F496" s="403" t="s">
        <v>14</v>
      </c>
      <c r="G496" s="403" t="s">
        <v>171</v>
      </c>
      <c r="H496" s="403" t="s">
        <v>172</v>
      </c>
      <c r="I496" s="403" t="s">
        <v>172</v>
      </c>
      <c r="J496" s="403">
        <v>10004939</v>
      </c>
      <c r="K496" s="404">
        <v>42409</v>
      </c>
      <c r="L496" s="404">
        <v>42433</v>
      </c>
      <c r="M496" s="403" t="s">
        <v>96</v>
      </c>
      <c r="N496" s="403" t="s">
        <v>812</v>
      </c>
      <c r="O496" s="403">
        <v>3</v>
      </c>
      <c r="P496" s="403" t="s">
        <v>712</v>
      </c>
      <c r="Q496" s="403">
        <v>2</v>
      </c>
    </row>
    <row r="497" spans="1:17" x14ac:dyDescent="0.2">
      <c r="A497" s="403">
        <v>52824</v>
      </c>
      <c r="B497" s="403">
        <v>119752</v>
      </c>
      <c r="C497" s="403">
        <v>10033723</v>
      </c>
      <c r="D497" s="403" t="s">
        <v>929</v>
      </c>
      <c r="E497" s="403" t="s">
        <v>92</v>
      </c>
      <c r="F497" s="403" t="s">
        <v>14</v>
      </c>
      <c r="G497" s="403" t="s">
        <v>237</v>
      </c>
      <c r="H497" s="403" t="s">
        <v>190</v>
      </c>
      <c r="I497" s="403" t="s">
        <v>190</v>
      </c>
      <c r="J497" s="403">
        <v>10011487</v>
      </c>
      <c r="K497" s="404">
        <v>42466</v>
      </c>
      <c r="L497" s="404">
        <v>42467</v>
      </c>
      <c r="M497" s="403" t="s">
        <v>96</v>
      </c>
      <c r="N497" s="403" t="s">
        <v>97</v>
      </c>
      <c r="O497" s="403">
        <v>9</v>
      </c>
      <c r="P497" s="403" t="s">
        <v>712</v>
      </c>
      <c r="Q497" s="403">
        <v>2</v>
      </c>
    </row>
    <row r="498" spans="1:17" x14ac:dyDescent="0.2">
      <c r="A498" s="403">
        <v>52836</v>
      </c>
      <c r="B498" s="403">
        <v>110202</v>
      </c>
      <c r="C498" s="403">
        <v>10003570</v>
      </c>
      <c r="D498" s="403" t="s">
        <v>931</v>
      </c>
      <c r="E498" s="403" t="s">
        <v>170</v>
      </c>
      <c r="F498" s="403" t="s">
        <v>15</v>
      </c>
      <c r="G498" s="403" t="s">
        <v>237</v>
      </c>
      <c r="H498" s="403" t="s">
        <v>190</v>
      </c>
      <c r="I498" s="403" t="s">
        <v>190</v>
      </c>
      <c r="J498" s="403">
        <v>10011488</v>
      </c>
      <c r="K498" s="404">
        <v>42535</v>
      </c>
      <c r="L498" s="404">
        <v>42538</v>
      </c>
      <c r="M498" s="403" t="s">
        <v>276</v>
      </c>
      <c r="N498" s="403" t="s">
        <v>109</v>
      </c>
      <c r="O498" s="403">
        <v>2</v>
      </c>
      <c r="P498" s="403" t="s">
        <v>712</v>
      </c>
      <c r="Q498" s="403">
        <v>2</v>
      </c>
    </row>
    <row r="499" spans="1:17" x14ac:dyDescent="0.2">
      <c r="A499" s="403">
        <v>52838</v>
      </c>
      <c r="B499" s="403">
        <v>107471</v>
      </c>
      <c r="C499" s="403">
        <v>10003571</v>
      </c>
      <c r="D499" s="403" t="s">
        <v>933</v>
      </c>
      <c r="E499" s="403" t="s">
        <v>92</v>
      </c>
      <c r="F499" s="403" t="s">
        <v>14</v>
      </c>
      <c r="G499" s="403" t="s">
        <v>785</v>
      </c>
      <c r="H499" s="403" t="s">
        <v>107</v>
      </c>
      <c r="I499" s="403" t="s">
        <v>107</v>
      </c>
      <c r="J499" s="403">
        <v>10008486</v>
      </c>
      <c r="K499" s="404">
        <v>42382</v>
      </c>
      <c r="L499" s="404">
        <v>42383</v>
      </c>
      <c r="M499" s="403" t="s">
        <v>167</v>
      </c>
      <c r="N499" s="403" t="s">
        <v>97</v>
      </c>
      <c r="O499" s="403">
        <v>9</v>
      </c>
      <c r="P499" s="403" t="s">
        <v>712</v>
      </c>
      <c r="Q499" s="403">
        <v>2</v>
      </c>
    </row>
    <row r="500" spans="1:17" x14ac:dyDescent="0.2">
      <c r="A500" s="403">
        <v>52843</v>
      </c>
      <c r="B500" s="403">
        <v>106963</v>
      </c>
      <c r="C500" s="403">
        <v>10003586</v>
      </c>
      <c r="D500" s="403" t="s">
        <v>935</v>
      </c>
      <c r="E500" s="403" t="s">
        <v>170</v>
      </c>
      <c r="F500" s="403" t="s">
        <v>15</v>
      </c>
      <c r="G500" s="403" t="s">
        <v>255</v>
      </c>
      <c r="H500" s="403" t="s">
        <v>161</v>
      </c>
      <c r="I500" s="403" t="s">
        <v>161</v>
      </c>
      <c r="J500" s="403">
        <v>10005149</v>
      </c>
      <c r="K500" s="404">
        <v>42283</v>
      </c>
      <c r="L500" s="404">
        <v>42285</v>
      </c>
      <c r="M500" s="403" t="s">
        <v>377</v>
      </c>
      <c r="N500" s="403" t="s">
        <v>109</v>
      </c>
      <c r="O500" s="403">
        <v>3</v>
      </c>
      <c r="P500" s="403" t="s">
        <v>712</v>
      </c>
      <c r="Q500" s="403">
        <v>3</v>
      </c>
    </row>
    <row r="501" spans="1:17" x14ac:dyDescent="0.2">
      <c r="A501" s="403">
        <v>52847</v>
      </c>
      <c r="B501" s="403">
        <v>106311</v>
      </c>
      <c r="C501" s="403">
        <v>10003593</v>
      </c>
      <c r="D501" s="403" t="s">
        <v>937</v>
      </c>
      <c r="E501" s="403" t="s">
        <v>92</v>
      </c>
      <c r="F501" s="403" t="s">
        <v>14</v>
      </c>
      <c r="G501" s="403" t="s">
        <v>514</v>
      </c>
      <c r="H501" s="403" t="s">
        <v>190</v>
      </c>
      <c r="I501" s="403" t="s">
        <v>190</v>
      </c>
      <c r="J501" s="403">
        <v>10011489</v>
      </c>
      <c r="K501" s="404">
        <v>42465</v>
      </c>
      <c r="L501" s="404">
        <v>42468</v>
      </c>
      <c r="M501" s="403" t="s">
        <v>145</v>
      </c>
      <c r="N501" s="403" t="s">
        <v>109</v>
      </c>
      <c r="O501" s="403">
        <v>3</v>
      </c>
      <c r="P501" s="403" t="s">
        <v>712</v>
      </c>
      <c r="Q501" s="403">
        <v>2</v>
      </c>
    </row>
    <row r="502" spans="1:17" x14ac:dyDescent="0.2">
      <c r="A502" s="403">
        <v>52859</v>
      </c>
      <c r="B502" s="403">
        <v>106358</v>
      </c>
      <c r="C502" s="403">
        <v>10003666</v>
      </c>
      <c r="D502" s="403" t="s">
        <v>939</v>
      </c>
      <c r="E502" s="403" t="s">
        <v>92</v>
      </c>
      <c r="F502" s="403" t="s">
        <v>14</v>
      </c>
      <c r="G502" s="403" t="s">
        <v>186</v>
      </c>
      <c r="H502" s="403" t="s">
        <v>172</v>
      </c>
      <c r="I502" s="403" t="s">
        <v>172</v>
      </c>
      <c r="J502" s="403">
        <v>10011490</v>
      </c>
      <c r="K502" s="404">
        <v>42548</v>
      </c>
      <c r="L502" s="404">
        <v>42551</v>
      </c>
      <c r="M502" s="403" t="s">
        <v>130</v>
      </c>
      <c r="N502" s="403" t="s">
        <v>109</v>
      </c>
      <c r="O502" s="403">
        <v>3</v>
      </c>
      <c r="P502" s="403" t="s">
        <v>712</v>
      </c>
      <c r="Q502" s="403">
        <v>2</v>
      </c>
    </row>
    <row r="503" spans="1:17" x14ac:dyDescent="0.2">
      <c r="A503" s="403">
        <v>52883</v>
      </c>
      <c r="B503" s="403">
        <v>108057</v>
      </c>
      <c r="C503" s="403">
        <v>10003709</v>
      </c>
      <c r="D503" s="403" t="s">
        <v>941</v>
      </c>
      <c r="E503" s="403" t="s">
        <v>170</v>
      </c>
      <c r="F503" s="403" t="s">
        <v>15</v>
      </c>
      <c r="G503" s="403" t="s">
        <v>942</v>
      </c>
      <c r="H503" s="403" t="s">
        <v>140</v>
      </c>
      <c r="I503" s="403" t="s">
        <v>140</v>
      </c>
      <c r="J503" s="403">
        <v>10004945</v>
      </c>
      <c r="K503" s="404">
        <v>42380</v>
      </c>
      <c r="L503" s="404">
        <v>42384</v>
      </c>
      <c r="M503" s="403" t="s">
        <v>173</v>
      </c>
      <c r="N503" s="403" t="s">
        <v>812</v>
      </c>
      <c r="O503" s="403">
        <v>2</v>
      </c>
      <c r="P503" s="403" t="s">
        <v>712</v>
      </c>
      <c r="Q503" s="403">
        <v>2</v>
      </c>
    </row>
    <row r="504" spans="1:17" x14ac:dyDescent="0.2">
      <c r="A504" s="403">
        <v>52902</v>
      </c>
      <c r="B504" s="403">
        <v>108718</v>
      </c>
      <c r="C504" s="403">
        <v>10003744</v>
      </c>
      <c r="D504" s="403" t="s">
        <v>944</v>
      </c>
      <c r="E504" s="403" t="s">
        <v>92</v>
      </c>
      <c r="F504" s="403" t="s">
        <v>14</v>
      </c>
      <c r="G504" s="403" t="s">
        <v>239</v>
      </c>
      <c r="H504" s="403" t="s">
        <v>161</v>
      </c>
      <c r="I504" s="403" t="s">
        <v>161</v>
      </c>
      <c r="J504" s="403">
        <v>10004946</v>
      </c>
      <c r="K504" s="404">
        <v>42402</v>
      </c>
      <c r="L504" s="404">
        <v>42405</v>
      </c>
      <c r="M504" s="403" t="s">
        <v>130</v>
      </c>
      <c r="N504" s="403" t="s">
        <v>109</v>
      </c>
      <c r="O504" s="403">
        <v>3</v>
      </c>
      <c r="P504" s="403" t="s">
        <v>712</v>
      </c>
      <c r="Q504" s="403">
        <v>2</v>
      </c>
    </row>
    <row r="505" spans="1:17" x14ac:dyDescent="0.2">
      <c r="A505" s="403">
        <v>52911</v>
      </c>
      <c r="B505" s="403">
        <v>108153</v>
      </c>
      <c r="C505" s="403">
        <v>10003765</v>
      </c>
      <c r="D505" s="403" t="s">
        <v>946</v>
      </c>
      <c r="E505" s="403" t="s">
        <v>170</v>
      </c>
      <c r="F505" s="403" t="s">
        <v>15</v>
      </c>
      <c r="G505" s="403" t="s">
        <v>422</v>
      </c>
      <c r="H505" s="403" t="s">
        <v>140</v>
      </c>
      <c r="I505" s="403" t="s">
        <v>140</v>
      </c>
      <c r="J505" s="403">
        <v>10008487</v>
      </c>
      <c r="K505" s="404">
        <v>42402</v>
      </c>
      <c r="L505" s="404">
        <v>42405</v>
      </c>
      <c r="M505" s="403" t="s">
        <v>275</v>
      </c>
      <c r="N505" s="403" t="s">
        <v>109</v>
      </c>
      <c r="O505" s="403">
        <v>2</v>
      </c>
      <c r="P505" s="403" t="s">
        <v>712</v>
      </c>
      <c r="Q505" s="403">
        <v>4</v>
      </c>
    </row>
    <row r="506" spans="1:17" x14ac:dyDescent="0.2">
      <c r="A506" s="403">
        <v>52923</v>
      </c>
      <c r="B506" s="403">
        <v>106467</v>
      </c>
      <c r="C506" s="403">
        <v>10003771</v>
      </c>
      <c r="D506" s="403" t="s">
        <v>948</v>
      </c>
      <c r="E506" s="403" t="s">
        <v>278</v>
      </c>
      <c r="F506" s="403" t="s">
        <v>15</v>
      </c>
      <c r="G506" s="403" t="s">
        <v>422</v>
      </c>
      <c r="H506" s="403" t="s">
        <v>140</v>
      </c>
      <c r="I506" s="403" t="s">
        <v>140</v>
      </c>
      <c r="J506" s="403">
        <v>10005134</v>
      </c>
      <c r="K506" s="404">
        <v>42571</v>
      </c>
      <c r="L506" s="404">
        <v>42572</v>
      </c>
      <c r="M506" s="403" t="s">
        <v>96</v>
      </c>
      <c r="N506" s="403" t="s">
        <v>97</v>
      </c>
      <c r="O506" s="403">
        <v>9</v>
      </c>
      <c r="P506" s="403" t="s">
        <v>712</v>
      </c>
      <c r="Q506" s="403">
        <v>2</v>
      </c>
    </row>
    <row r="507" spans="1:17" x14ac:dyDescent="0.2">
      <c r="A507" s="403">
        <v>52954</v>
      </c>
      <c r="B507" s="403">
        <v>118925</v>
      </c>
      <c r="C507" s="403">
        <v>10028742</v>
      </c>
      <c r="D507" s="403" t="s">
        <v>950</v>
      </c>
      <c r="E507" s="403" t="s">
        <v>278</v>
      </c>
      <c r="F507" s="403" t="s">
        <v>15</v>
      </c>
      <c r="G507" s="403" t="s">
        <v>237</v>
      </c>
      <c r="H507" s="403" t="s">
        <v>190</v>
      </c>
      <c r="I507" s="403" t="s">
        <v>190</v>
      </c>
      <c r="J507" s="403">
        <v>10005130</v>
      </c>
      <c r="K507" s="404">
        <v>42389</v>
      </c>
      <c r="L507" s="404">
        <v>42390</v>
      </c>
      <c r="M507" s="403" t="s">
        <v>96</v>
      </c>
      <c r="N507" s="403" t="s">
        <v>97</v>
      </c>
      <c r="O507" s="403">
        <v>9</v>
      </c>
      <c r="P507" s="403" t="s">
        <v>712</v>
      </c>
      <c r="Q507" s="403">
        <v>2</v>
      </c>
    </row>
    <row r="508" spans="1:17" x14ac:dyDescent="0.2">
      <c r="A508" s="403">
        <v>52983</v>
      </c>
      <c r="B508" s="403">
        <v>115916</v>
      </c>
      <c r="C508" s="403">
        <v>10003841</v>
      </c>
      <c r="D508" s="403" t="s">
        <v>952</v>
      </c>
      <c r="E508" s="403" t="s">
        <v>278</v>
      </c>
      <c r="F508" s="403" t="s">
        <v>15</v>
      </c>
      <c r="G508" s="403" t="s">
        <v>870</v>
      </c>
      <c r="H508" s="403" t="s">
        <v>166</v>
      </c>
      <c r="I508" s="403" t="s">
        <v>166</v>
      </c>
      <c r="J508" s="403">
        <v>10004949</v>
      </c>
      <c r="K508" s="404">
        <v>42311</v>
      </c>
      <c r="L508" s="404">
        <v>42312</v>
      </c>
      <c r="M508" s="403" t="s">
        <v>476</v>
      </c>
      <c r="N508" s="403" t="s">
        <v>97</v>
      </c>
      <c r="O508" s="403">
        <v>9</v>
      </c>
      <c r="P508" s="403" t="s">
        <v>712</v>
      </c>
      <c r="Q508" s="403">
        <v>2</v>
      </c>
    </row>
    <row r="509" spans="1:17" x14ac:dyDescent="0.2">
      <c r="A509" s="403">
        <v>53025</v>
      </c>
      <c r="B509" s="403">
        <v>116638</v>
      </c>
      <c r="C509" s="403">
        <v>10003909</v>
      </c>
      <c r="D509" s="403" t="s">
        <v>954</v>
      </c>
      <c r="E509" s="403" t="s">
        <v>92</v>
      </c>
      <c r="F509" s="403" t="s">
        <v>14</v>
      </c>
      <c r="G509" s="403" t="s">
        <v>549</v>
      </c>
      <c r="H509" s="403" t="s">
        <v>199</v>
      </c>
      <c r="I509" s="403" t="s">
        <v>95</v>
      </c>
      <c r="J509" s="403">
        <v>10011491</v>
      </c>
      <c r="K509" s="404">
        <v>42541</v>
      </c>
      <c r="L509" s="404">
        <v>42544</v>
      </c>
      <c r="M509" s="403" t="s">
        <v>145</v>
      </c>
      <c r="N509" s="403" t="s">
        <v>109</v>
      </c>
      <c r="O509" s="403">
        <v>2</v>
      </c>
      <c r="P509" s="403" t="s">
        <v>712</v>
      </c>
      <c r="Q509" s="403">
        <v>2</v>
      </c>
    </row>
    <row r="510" spans="1:17" x14ac:dyDescent="0.2">
      <c r="A510" s="403">
        <v>53032</v>
      </c>
      <c r="B510" s="403">
        <v>116639</v>
      </c>
      <c r="C510" s="403">
        <v>10003919</v>
      </c>
      <c r="D510" s="403" t="s">
        <v>956</v>
      </c>
      <c r="E510" s="403" t="s">
        <v>92</v>
      </c>
      <c r="F510" s="403" t="s">
        <v>14</v>
      </c>
      <c r="G510" s="403" t="s">
        <v>178</v>
      </c>
      <c r="H510" s="403" t="s">
        <v>107</v>
      </c>
      <c r="I510" s="403" t="s">
        <v>107</v>
      </c>
      <c r="J510" s="403">
        <v>10004951</v>
      </c>
      <c r="K510" s="404">
        <v>42395</v>
      </c>
      <c r="L510" s="404">
        <v>42398</v>
      </c>
      <c r="M510" s="403" t="s">
        <v>331</v>
      </c>
      <c r="N510" s="403" t="s">
        <v>109</v>
      </c>
      <c r="O510" s="403">
        <v>2</v>
      </c>
      <c r="P510" s="403" t="s">
        <v>712</v>
      </c>
      <c r="Q510" s="403">
        <v>3</v>
      </c>
    </row>
    <row r="511" spans="1:17" x14ac:dyDescent="0.2">
      <c r="A511" s="403">
        <v>53042</v>
      </c>
      <c r="B511" s="403">
        <v>110172</v>
      </c>
      <c r="C511" s="403">
        <v>10003932</v>
      </c>
      <c r="D511" s="403" t="s">
        <v>958</v>
      </c>
      <c r="E511" s="403" t="s">
        <v>170</v>
      </c>
      <c r="F511" s="403" t="s">
        <v>15</v>
      </c>
      <c r="G511" s="403" t="s">
        <v>239</v>
      </c>
      <c r="H511" s="403" t="s">
        <v>161</v>
      </c>
      <c r="I511" s="403" t="s">
        <v>161</v>
      </c>
      <c r="J511" s="403">
        <v>10011553</v>
      </c>
      <c r="K511" s="404">
        <v>42487</v>
      </c>
      <c r="L511" s="404">
        <v>42488</v>
      </c>
      <c r="M511" s="403" t="s">
        <v>173</v>
      </c>
      <c r="N511" s="403" t="s">
        <v>97</v>
      </c>
      <c r="O511" s="403">
        <v>9</v>
      </c>
      <c r="P511" s="403" t="s">
        <v>712</v>
      </c>
      <c r="Q511" s="403">
        <v>2</v>
      </c>
    </row>
    <row r="512" spans="1:17" x14ac:dyDescent="0.2">
      <c r="A512" s="403">
        <v>53069</v>
      </c>
      <c r="B512" s="403">
        <v>105607</v>
      </c>
      <c r="C512" s="403">
        <v>10003728</v>
      </c>
      <c r="D512" s="403" t="s">
        <v>960</v>
      </c>
      <c r="E512" s="403" t="s">
        <v>92</v>
      </c>
      <c r="F512" s="403" t="s">
        <v>14</v>
      </c>
      <c r="G512" s="403" t="s">
        <v>449</v>
      </c>
      <c r="H512" s="403" t="s">
        <v>122</v>
      </c>
      <c r="I512" s="403" t="s">
        <v>122</v>
      </c>
      <c r="J512" s="403">
        <v>10004952</v>
      </c>
      <c r="K512" s="404">
        <v>42298</v>
      </c>
      <c r="L512" s="404">
        <v>42300</v>
      </c>
      <c r="M512" s="403" t="s">
        <v>141</v>
      </c>
      <c r="N512" s="403" t="s">
        <v>109</v>
      </c>
      <c r="O512" s="403">
        <v>2</v>
      </c>
      <c r="P512" s="403" t="s">
        <v>712</v>
      </c>
      <c r="Q512" s="403">
        <v>3</v>
      </c>
    </row>
    <row r="513" spans="1:17" x14ac:dyDescent="0.2">
      <c r="A513" s="403">
        <v>53094</v>
      </c>
      <c r="B513" s="403">
        <v>106537</v>
      </c>
      <c r="C513" s="403">
        <v>10003976</v>
      </c>
      <c r="D513" s="403" t="s">
        <v>962</v>
      </c>
      <c r="E513" s="403" t="s">
        <v>92</v>
      </c>
      <c r="F513" s="403" t="s">
        <v>14</v>
      </c>
      <c r="G513" s="403" t="s">
        <v>165</v>
      </c>
      <c r="H513" s="403" t="s">
        <v>166</v>
      </c>
      <c r="I513" s="403" t="s">
        <v>166</v>
      </c>
      <c r="J513" s="403">
        <v>10004954</v>
      </c>
      <c r="K513" s="404">
        <v>42290</v>
      </c>
      <c r="L513" s="404">
        <v>42291</v>
      </c>
      <c r="M513" s="403" t="s">
        <v>167</v>
      </c>
      <c r="N513" s="403" t="s">
        <v>97</v>
      </c>
      <c r="O513" s="403">
        <v>9</v>
      </c>
      <c r="P513" s="403" t="s">
        <v>712</v>
      </c>
      <c r="Q513" s="403">
        <v>2</v>
      </c>
    </row>
    <row r="514" spans="1:17" x14ac:dyDescent="0.2">
      <c r="A514" s="403">
        <v>53104</v>
      </c>
      <c r="B514" s="403">
        <v>108155</v>
      </c>
      <c r="C514" s="403">
        <v>10000146</v>
      </c>
      <c r="D514" s="403" t="s">
        <v>964</v>
      </c>
      <c r="E514" s="403" t="s">
        <v>170</v>
      </c>
      <c r="F514" s="403" t="s">
        <v>15</v>
      </c>
      <c r="G514" s="403" t="s">
        <v>736</v>
      </c>
      <c r="H514" s="403" t="s">
        <v>122</v>
      </c>
      <c r="I514" s="403" t="s">
        <v>122</v>
      </c>
      <c r="J514" s="403">
        <v>10011492</v>
      </c>
      <c r="K514" s="404">
        <v>42506</v>
      </c>
      <c r="L514" s="404">
        <v>42509</v>
      </c>
      <c r="M514" s="403" t="s">
        <v>276</v>
      </c>
      <c r="N514" s="403" t="s">
        <v>109</v>
      </c>
      <c r="O514" s="403">
        <v>3</v>
      </c>
      <c r="P514" s="403" t="s">
        <v>712</v>
      </c>
      <c r="Q514" s="403">
        <v>2</v>
      </c>
    </row>
    <row r="515" spans="1:17" x14ac:dyDescent="0.2">
      <c r="A515" s="403">
        <v>53110</v>
      </c>
      <c r="B515" s="403">
        <v>111617</v>
      </c>
      <c r="C515" s="403">
        <v>10003988</v>
      </c>
      <c r="D515" s="403" t="s">
        <v>966</v>
      </c>
      <c r="E515" s="403" t="s">
        <v>170</v>
      </c>
      <c r="F515" s="403" t="s">
        <v>15</v>
      </c>
      <c r="G515" s="403" t="s">
        <v>121</v>
      </c>
      <c r="H515" s="403" t="s">
        <v>122</v>
      </c>
      <c r="I515" s="403" t="s">
        <v>122</v>
      </c>
      <c r="J515" s="403">
        <v>10011493</v>
      </c>
      <c r="K515" s="404">
        <v>42529</v>
      </c>
      <c r="L515" s="404">
        <v>42530</v>
      </c>
      <c r="M515" s="403" t="s">
        <v>173</v>
      </c>
      <c r="N515" s="403" t="s">
        <v>97</v>
      </c>
      <c r="O515" s="403">
        <v>9</v>
      </c>
      <c r="P515" s="403" t="s">
        <v>712</v>
      </c>
      <c r="Q515" s="403">
        <v>2</v>
      </c>
    </row>
    <row r="516" spans="1:17" x14ac:dyDescent="0.2">
      <c r="A516" s="403">
        <v>53129</v>
      </c>
      <c r="B516" s="403">
        <v>108078</v>
      </c>
      <c r="C516" s="403">
        <v>10003089</v>
      </c>
      <c r="D516" s="403" t="s">
        <v>968</v>
      </c>
      <c r="E516" s="403" t="s">
        <v>170</v>
      </c>
      <c r="F516" s="403" t="s">
        <v>15</v>
      </c>
      <c r="G516" s="403" t="s">
        <v>921</v>
      </c>
      <c r="H516" s="403" t="s">
        <v>122</v>
      </c>
      <c r="I516" s="403" t="s">
        <v>122</v>
      </c>
      <c r="J516" s="403">
        <v>10004958</v>
      </c>
      <c r="K516" s="404">
        <v>42382</v>
      </c>
      <c r="L516" s="404">
        <v>42383</v>
      </c>
      <c r="M516" s="403" t="s">
        <v>173</v>
      </c>
      <c r="N516" s="403" t="s">
        <v>97</v>
      </c>
      <c r="O516" s="403">
        <v>9</v>
      </c>
      <c r="P516" s="403" t="s">
        <v>712</v>
      </c>
      <c r="Q516" s="403">
        <v>2</v>
      </c>
    </row>
    <row r="517" spans="1:17" x14ac:dyDescent="0.2">
      <c r="A517" s="403">
        <v>53133</v>
      </c>
      <c r="B517" s="403">
        <v>115525</v>
      </c>
      <c r="C517" s="403">
        <v>10003414</v>
      </c>
      <c r="D517" s="403" t="s">
        <v>970</v>
      </c>
      <c r="E517" s="403" t="s">
        <v>170</v>
      </c>
      <c r="F517" s="403" t="s">
        <v>15</v>
      </c>
      <c r="G517" s="403" t="s">
        <v>150</v>
      </c>
      <c r="H517" s="403" t="s">
        <v>122</v>
      </c>
      <c r="I517" s="403" t="s">
        <v>122</v>
      </c>
      <c r="J517" s="403">
        <v>10004959</v>
      </c>
      <c r="K517" s="404">
        <v>42431</v>
      </c>
      <c r="L517" s="404">
        <v>42432</v>
      </c>
      <c r="M517" s="403" t="s">
        <v>173</v>
      </c>
      <c r="N517" s="403" t="s">
        <v>97</v>
      </c>
      <c r="O517" s="403">
        <v>9</v>
      </c>
      <c r="P517" s="403" t="s">
        <v>712</v>
      </c>
      <c r="Q517" s="403">
        <v>2</v>
      </c>
    </row>
    <row r="518" spans="1:17" x14ac:dyDescent="0.2">
      <c r="A518" s="403">
        <v>53135</v>
      </c>
      <c r="B518" s="403">
        <v>111722</v>
      </c>
      <c r="C518" s="403">
        <v>10003995</v>
      </c>
      <c r="D518" s="403" t="s">
        <v>972</v>
      </c>
      <c r="E518" s="403" t="s">
        <v>170</v>
      </c>
      <c r="F518" s="403" t="s">
        <v>15</v>
      </c>
      <c r="G518" s="403" t="s">
        <v>493</v>
      </c>
      <c r="H518" s="403" t="s">
        <v>122</v>
      </c>
      <c r="I518" s="403" t="s">
        <v>122</v>
      </c>
      <c r="J518" s="403">
        <v>10005431</v>
      </c>
      <c r="K518" s="404">
        <v>42283</v>
      </c>
      <c r="L518" s="404">
        <v>42286</v>
      </c>
      <c r="M518" s="403" t="s">
        <v>276</v>
      </c>
      <c r="N518" s="403" t="s">
        <v>109</v>
      </c>
      <c r="O518" s="403">
        <v>2</v>
      </c>
      <c r="P518" s="403" t="s">
        <v>712</v>
      </c>
      <c r="Q518" s="403">
        <v>2</v>
      </c>
    </row>
    <row r="519" spans="1:17" x14ac:dyDescent="0.2">
      <c r="A519" s="403">
        <v>53139</v>
      </c>
      <c r="B519" s="403">
        <v>108036</v>
      </c>
      <c r="C519" s="403">
        <v>10003997</v>
      </c>
      <c r="D519" s="403" t="s">
        <v>974</v>
      </c>
      <c r="E519" s="403" t="s">
        <v>170</v>
      </c>
      <c r="F519" s="403" t="s">
        <v>15</v>
      </c>
      <c r="G519" s="403" t="s">
        <v>481</v>
      </c>
      <c r="H519" s="403" t="s">
        <v>122</v>
      </c>
      <c r="I519" s="403" t="s">
        <v>122</v>
      </c>
      <c r="J519" s="403">
        <v>10004960</v>
      </c>
      <c r="K519" s="404">
        <v>42438</v>
      </c>
      <c r="L519" s="404">
        <v>42444</v>
      </c>
      <c r="M519" s="403" t="s">
        <v>173</v>
      </c>
      <c r="N519" s="403" t="s">
        <v>812</v>
      </c>
      <c r="O519" s="403">
        <v>2</v>
      </c>
      <c r="P519" s="403" t="s">
        <v>712</v>
      </c>
      <c r="Q519" s="403">
        <v>2</v>
      </c>
    </row>
    <row r="520" spans="1:17" x14ac:dyDescent="0.2">
      <c r="A520" s="403">
        <v>53144</v>
      </c>
      <c r="B520" s="403">
        <v>116192</v>
      </c>
      <c r="C520" s="403">
        <v>10007362</v>
      </c>
      <c r="D520" s="403" t="s">
        <v>976</v>
      </c>
      <c r="E520" s="403" t="s">
        <v>170</v>
      </c>
      <c r="F520" s="403" t="s">
        <v>15</v>
      </c>
      <c r="G520" s="403" t="s">
        <v>543</v>
      </c>
      <c r="H520" s="403" t="s">
        <v>122</v>
      </c>
      <c r="I520" s="403" t="s">
        <v>122</v>
      </c>
      <c r="J520" s="403">
        <v>10004961</v>
      </c>
      <c r="K520" s="404">
        <v>42382</v>
      </c>
      <c r="L520" s="404">
        <v>42383</v>
      </c>
      <c r="M520" s="403" t="s">
        <v>173</v>
      </c>
      <c r="N520" s="403" t="s">
        <v>97</v>
      </c>
      <c r="O520" s="403">
        <v>9</v>
      </c>
      <c r="P520" s="403" t="s">
        <v>712</v>
      </c>
      <c r="Q520" s="403">
        <v>2</v>
      </c>
    </row>
    <row r="521" spans="1:17" x14ac:dyDescent="0.2">
      <c r="A521" s="403">
        <v>53145</v>
      </c>
      <c r="B521" s="403">
        <v>110176</v>
      </c>
      <c r="C521" s="403">
        <v>10006042</v>
      </c>
      <c r="D521" s="403" t="s">
        <v>978</v>
      </c>
      <c r="E521" s="403" t="s">
        <v>170</v>
      </c>
      <c r="F521" s="403" t="s">
        <v>15</v>
      </c>
      <c r="G521" s="403" t="s">
        <v>805</v>
      </c>
      <c r="H521" s="403" t="s">
        <v>122</v>
      </c>
      <c r="I521" s="403" t="s">
        <v>122</v>
      </c>
      <c r="J521" s="403">
        <v>10011494</v>
      </c>
      <c r="K521" s="404">
        <v>42507</v>
      </c>
      <c r="L521" s="404">
        <v>42508</v>
      </c>
      <c r="M521" s="403" t="s">
        <v>173</v>
      </c>
      <c r="N521" s="403" t="s">
        <v>97</v>
      </c>
      <c r="O521" s="403">
        <v>9</v>
      </c>
      <c r="P521" s="403" t="s">
        <v>712</v>
      </c>
      <c r="Q521" s="403">
        <v>2</v>
      </c>
    </row>
    <row r="522" spans="1:17" x14ac:dyDescent="0.2">
      <c r="A522" s="403">
        <v>53150</v>
      </c>
      <c r="B522" s="403">
        <v>109899</v>
      </c>
      <c r="C522" s="403">
        <v>10007322</v>
      </c>
      <c r="D522" s="403" t="s">
        <v>980</v>
      </c>
      <c r="E522" s="403" t="s">
        <v>170</v>
      </c>
      <c r="F522" s="403" t="s">
        <v>15</v>
      </c>
      <c r="G522" s="403" t="s">
        <v>430</v>
      </c>
      <c r="H522" s="403" t="s">
        <v>122</v>
      </c>
      <c r="I522" s="403" t="s">
        <v>122</v>
      </c>
      <c r="J522" s="403">
        <v>10011495</v>
      </c>
      <c r="K522" s="404">
        <v>42542</v>
      </c>
      <c r="L522" s="404">
        <v>42545</v>
      </c>
      <c r="M522" s="403" t="s">
        <v>276</v>
      </c>
      <c r="N522" s="403" t="s">
        <v>109</v>
      </c>
      <c r="O522" s="403">
        <v>2</v>
      </c>
      <c r="P522" s="403" t="s">
        <v>712</v>
      </c>
      <c r="Q522" s="403">
        <v>2</v>
      </c>
    </row>
    <row r="523" spans="1:17" x14ac:dyDescent="0.2">
      <c r="A523" s="403">
        <v>53152</v>
      </c>
      <c r="B523" s="403">
        <v>108973</v>
      </c>
      <c r="C523" s="403">
        <v>10004002</v>
      </c>
      <c r="D523" s="403" t="s">
        <v>982</v>
      </c>
      <c r="E523" s="403" t="s">
        <v>170</v>
      </c>
      <c r="F523" s="403" t="s">
        <v>15</v>
      </c>
      <c r="G523" s="403" t="s">
        <v>775</v>
      </c>
      <c r="H523" s="403" t="s">
        <v>122</v>
      </c>
      <c r="I523" s="403" t="s">
        <v>122</v>
      </c>
      <c r="J523" s="403">
        <v>10004964</v>
      </c>
      <c r="K523" s="404">
        <v>42430</v>
      </c>
      <c r="L523" s="404">
        <v>42433</v>
      </c>
      <c r="M523" s="403" t="s">
        <v>275</v>
      </c>
      <c r="N523" s="403" t="s">
        <v>109</v>
      </c>
      <c r="O523" s="403">
        <v>2</v>
      </c>
      <c r="P523" s="403" t="s">
        <v>712</v>
      </c>
      <c r="Q523" s="403">
        <v>4</v>
      </c>
    </row>
    <row r="524" spans="1:17" x14ac:dyDescent="0.2">
      <c r="A524" s="403">
        <v>53305</v>
      </c>
      <c r="B524" s="403">
        <v>112720</v>
      </c>
      <c r="C524" s="403">
        <v>10004303</v>
      </c>
      <c r="D524" s="403" t="s">
        <v>984</v>
      </c>
      <c r="E524" s="403" t="s">
        <v>92</v>
      </c>
      <c r="F524" s="403" t="s">
        <v>14</v>
      </c>
      <c r="G524" s="403" t="s">
        <v>942</v>
      </c>
      <c r="H524" s="403" t="s">
        <v>140</v>
      </c>
      <c r="I524" s="403" t="s">
        <v>140</v>
      </c>
      <c r="J524" s="403">
        <v>10005186</v>
      </c>
      <c r="K524" s="404">
        <v>42311</v>
      </c>
      <c r="L524" s="404">
        <v>42314</v>
      </c>
      <c r="M524" s="403" t="s">
        <v>331</v>
      </c>
      <c r="N524" s="403" t="s">
        <v>109</v>
      </c>
      <c r="O524" s="403">
        <v>2</v>
      </c>
      <c r="P524" s="403" t="s">
        <v>712</v>
      </c>
      <c r="Q524" s="403">
        <v>3</v>
      </c>
    </row>
    <row r="525" spans="1:17" x14ac:dyDescent="0.2">
      <c r="A525" s="403">
        <v>53325</v>
      </c>
      <c r="B525" s="403">
        <v>115152</v>
      </c>
      <c r="C525" s="403">
        <v>10003996</v>
      </c>
      <c r="D525" s="403" t="s">
        <v>986</v>
      </c>
      <c r="E525" s="403" t="s">
        <v>170</v>
      </c>
      <c r="F525" s="403" t="s">
        <v>15</v>
      </c>
      <c r="G525" s="403" t="s">
        <v>520</v>
      </c>
      <c r="H525" s="403" t="s">
        <v>122</v>
      </c>
      <c r="I525" s="403" t="s">
        <v>122</v>
      </c>
      <c r="J525" s="403">
        <v>10004968</v>
      </c>
      <c r="K525" s="404">
        <v>42325</v>
      </c>
      <c r="L525" s="404">
        <v>42328</v>
      </c>
      <c r="M525" s="403" t="s">
        <v>276</v>
      </c>
      <c r="N525" s="403" t="s">
        <v>109</v>
      </c>
      <c r="O525" s="403">
        <v>3</v>
      </c>
      <c r="P525" s="403" t="s">
        <v>712</v>
      </c>
      <c r="Q525" s="403">
        <v>2</v>
      </c>
    </row>
    <row r="526" spans="1:17" x14ac:dyDescent="0.2">
      <c r="A526" s="403">
        <v>53404</v>
      </c>
      <c r="B526" s="403">
        <v>116012</v>
      </c>
      <c r="C526" s="403">
        <v>10004399</v>
      </c>
      <c r="D526" s="403" t="s">
        <v>988</v>
      </c>
      <c r="E526" s="403" t="s">
        <v>183</v>
      </c>
      <c r="F526" s="403" t="s">
        <v>14</v>
      </c>
      <c r="G526" s="403" t="s">
        <v>582</v>
      </c>
      <c r="H526" s="403" t="s">
        <v>172</v>
      </c>
      <c r="I526" s="403" t="s">
        <v>172</v>
      </c>
      <c r="J526" s="403">
        <v>10005127</v>
      </c>
      <c r="K526" s="404">
        <v>42382</v>
      </c>
      <c r="L526" s="404">
        <v>42383</v>
      </c>
      <c r="M526" s="403" t="s">
        <v>96</v>
      </c>
      <c r="N526" s="403" t="s">
        <v>97</v>
      </c>
      <c r="O526" s="403">
        <v>9</v>
      </c>
      <c r="P526" s="403" t="s">
        <v>712</v>
      </c>
      <c r="Q526" s="403">
        <v>2</v>
      </c>
    </row>
    <row r="527" spans="1:17" x14ac:dyDescent="0.2">
      <c r="A527" s="403">
        <v>53407</v>
      </c>
      <c r="B527" s="403">
        <v>107108</v>
      </c>
      <c r="C527" s="403">
        <v>10004404</v>
      </c>
      <c r="D527" s="403" t="s">
        <v>990</v>
      </c>
      <c r="E527" s="403" t="s">
        <v>92</v>
      </c>
      <c r="F527" s="403" t="s">
        <v>14</v>
      </c>
      <c r="G527" s="403" t="s">
        <v>473</v>
      </c>
      <c r="H527" s="403" t="s">
        <v>94</v>
      </c>
      <c r="I527" s="403" t="s">
        <v>95</v>
      </c>
      <c r="J527" s="403">
        <v>10004970</v>
      </c>
      <c r="K527" s="404">
        <v>42444</v>
      </c>
      <c r="L527" s="404">
        <v>42447</v>
      </c>
      <c r="M527" s="403" t="s">
        <v>130</v>
      </c>
      <c r="N527" s="403" t="s">
        <v>109</v>
      </c>
      <c r="O527" s="403">
        <v>2</v>
      </c>
      <c r="P527" s="403" t="s">
        <v>712</v>
      </c>
      <c r="Q527" s="403">
        <v>2</v>
      </c>
    </row>
    <row r="528" spans="1:17" x14ac:dyDescent="0.2">
      <c r="A528" s="403">
        <v>53432</v>
      </c>
      <c r="B528" s="403">
        <v>108279</v>
      </c>
      <c r="C528" s="403">
        <v>10004450</v>
      </c>
      <c r="D528" s="403" t="s">
        <v>992</v>
      </c>
      <c r="E528" s="403" t="s">
        <v>683</v>
      </c>
      <c r="F528" s="403" t="s">
        <v>17</v>
      </c>
      <c r="G528" s="403" t="s">
        <v>517</v>
      </c>
      <c r="H528" s="403" t="s">
        <v>122</v>
      </c>
      <c r="I528" s="403" t="s">
        <v>122</v>
      </c>
      <c r="J528" s="403">
        <v>10004971</v>
      </c>
      <c r="K528" s="404">
        <v>42284</v>
      </c>
      <c r="L528" s="404">
        <v>42285</v>
      </c>
      <c r="M528" s="403" t="s">
        <v>711</v>
      </c>
      <c r="N528" s="403" t="s">
        <v>109</v>
      </c>
      <c r="O528" s="403">
        <v>1</v>
      </c>
      <c r="P528" s="403" t="s">
        <v>712</v>
      </c>
      <c r="Q528" s="403" t="s">
        <v>99</v>
      </c>
    </row>
    <row r="529" spans="1:17" x14ac:dyDescent="0.2">
      <c r="A529" s="403">
        <v>53446</v>
      </c>
      <c r="B529" s="403">
        <v>107765</v>
      </c>
      <c r="C529" s="403">
        <v>10004484</v>
      </c>
      <c r="D529" s="403" t="s">
        <v>994</v>
      </c>
      <c r="E529" s="403" t="s">
        <v>92</v>
      </c>
      <c r="F529" s="403" t="s">
        <v>14</v>
      </c>
      <c r="G529" s="403" t="s">
        <v>399</v>
      </c>
      <c r="H529" s="403" t="s">
        <v>190</v>
      </c>
      <c r="I529" s="403" t="s">
        <v>190</v>
      </c>
      <c r="J529" s="403">
        <v>10004972</v>
      </c>
      <c r="K529" s="404">
        <v>42353</v>
      </c>
      <c r="L529" s="404">
        <v>42356</v>
      </c>
      <c r="M529" s="403" t="s">
        <v>130</v>
      </c>
      <c r="N529" s="403" t="s">
        <v>109</v>
      </c>
      <c r="O529" s="403">
        <v>2</v>
      </c>
      <c r="P529" s="403" t="s">
        <v>712</v>
      </c>
      <c r="Q529" s="403">
        <v>3</v>
      </c>
    </row>
    <row r="530" spans="1:17" x14ac:dyDescent="0.2">
      <c r="A530" s="403">
        <v>53451</v>
      </c>
      <c r="B530" s="403">
        <v>107164</v>
      </c>
      <c r="C530" s="403">
        <v>10004499</v>
      </c>
      <c r="D530" s="403" t="s">
        <v>996</v>
      </c>
      <c r="E530" s="403" t="s">
        <v>92</v>
      </c>
      <c r="F530" s="403" t="s">
        <v>14</v>
      </c>
      <c r="G530" s="403" t="s">
        <v>867</v>
      </c>
      <c r="H530" s="403" t="s">
        <v>199</v>
      </c>
      <c r="I530" s="403" t="s">
        <v>95</v>
      </c>
      <c r="J530" s="403">
        <v>10004973</v>
      </c>
      <c r="K530" s="404">
        <v>42445</v>
      </c>
      <c r="L530" s="404">
        <v>42446</v>
      </c>
      <c r="M530" s="403" t="s">
        <v>96</v>
      </c>
      <c r="N530" s="403" t="s">
        <v>97</v>
      </c>
      <c r="O530" s="403">
        <v>9</v>
      </c>
      <c r="P530" s="403" t="s">
        <v>712</v>
      </c>
      <c r="Q530" s="403">
        <v>2</v>
      </c>
    </row>
    <row r="531" spans="1:17" x14ac:dyDescent="0.2">
      <c r="A531" s="403">
        <v>53465</v>
      </c>
      <c r="B531" s="403">
        <v>106927</v>
      </c>
      <c r="C531" s="403">
        <v>10004530</v>
      </c>
      <c r="D531" s="403" t="s">
        <v>998</v>
      </c>
      <c r="E531" s="403" t="s">
        <v>183</v>
      </c>
      <c r="F531" s="403" t="s">
        <v>14</v>
      </c>
      <c r="G531" s="403" t="s">
        <v>320</v>
      </c>
      <c r="H531" s="403" t="s">
        <v>140</v>
      </c>
      <c r="I531" s="403" t="s">
        <v>140</v>
      </c>
      <c r="J531" s="403">
        <v>10004974</v>
      </c>
      <c r="K531" s="404">
        <v>42437</v>
      </c>
      <c r="L531" s="404">
        <v>42437</v>
      </c>
      <c r="M531" s="403" t="s">
        <v>167</v>
      </c>
      <c r="N531" s="403" t="s">
        <v>97</v>
      </c>
      <c r="O531" s="403">
        <v>9</v>
      </c>
      <c r="P531" s="403" t="s">
        <v>712</v>
      </c>
      <c r="Q531" s="403">
        <v>2</v>
      </c>
    </row>
    <row r="532" spans="1:17" x14ac:dyDescent="0.2">
      <c r="A532" s="403">
        <v>53545</v>
      </c>
      <c r="B532" s="403">
        <v>108038</v>
      </c>
      <c r="C532" s="403">
        <v>10004657</v>
      </c>
      <c r="D532" s="403" t="s">
        <v>1000</v>
      </c>
      <c r="E532" s="403" t="s">
        <v>170</v>
      </c>
      <c r="F532" s="403" t="s">
        <v>15</v>
      </c>
      <c r="G532" s="403" t="s">
        <v>114</v>
      </c>
      <c r="H532" s="403" t="s">
        <v>107</v>
      </c>
      <c r="I532" s="403" t="s">
        <v>107</v>
      </c>
      <c r="J532" s="403">
        <v>10011497</v>
      </c>
      <c r="K532" s="404">
        <v>42478</v>
      </c>
      <c r="L532" s="404">
        <v>42481</v>
      </c>
      <c r="M532" s="403" t="s">
        <v>275</v>
      </c>
      <c r="N532" s="403" t="s">
        <v>109</v>
      </c>
      <c r="O532" s="403">
        <v>2</v>
      </c>
      <c r="P532" s="403" t="s">
        <v>712</v>
      </c>
      <c r="Q532" s="403">
        <v>4</v>
      </c>
    </row>
    <row r="533" spans="1:17" x14ac:dyDescent="0.2">
      <c r="A533" s="403">
        <v>53569</v>
      </c>
      <c r="B533" s="403">
        <v>109600</v>
      </c>
      <c r="C533" s="403">
        <v>10004542</v>
      </c>
      <c r="D533" s="403" t="s">
        <v>1002</v>
      </c>
      <c r="E533" s="403" t="s">
        <v>92</v>
      </c>
      <c r="F533" s="403" t="s">
        <v>14</v>
      </c>
      <c r="G533" s="403" t="s">
        <v>475</v>
      </c>
      <c r="H533" s="403" t="s">
        <v>94</v>
      </c>
      <c r="I533" s="403" t="s">
        <v>95</v>
      </c>
      <c r="J533" s="403">
        <v>10004978</v>
      </c>
      <c r="K533" s="404">
        <v>42298</v>
      </c>
      <c r="L533" s="404">
        <v>42299</v>
      </c>
      <c r="M533" s="403" t="s">
        <v>96</v>
      </c>
      <c r="N533" s="403" t="s">
        <v>97</v>
      </c>
      <c r="O533" s="403">
        <v>9</v>
      </c>
      <c r="P533" s="403" t="s">
        <v>712</v>
      </c>
      <c r="Q533" s="403">
        <v>2</v>
      </c>
    </row>
    <row r="534" spans="1:17" x14ac:dyDescent="0.2">
      <c r="A534" s="403">
        <v>53588</v>
      </c>
      <c r="B534" s="403">
        <v>105819</v>
      </c>
      <c r="C534" s="403">
        <v>10004692</v>
      </c>
      <c r="D534" s="403" t="s">
        <v>1004</v>
      </c>
      <c r="E534" s="403" t="s">
        <v>92</v>
      </c>
      <c r="F534" s="403" t="s">
        <v>14</v>
      </c>
      <c r="G534" s="403" t="s">
        <v>422</v>
      </c>
      <c r="H534" s="403" t="s">
        <v>140</v>
      </c>
      <c r="I534" s="403" t="s">
        <v>140</v>
      </c>
      <c r="J534" s="403">
        <v>10004979</v>
      </c>
      <c r="K534" s="404">
        <v>42318</v>
      </c>
      <c r="L534" s="404">
        <v>42321</v>
      </c>
      <c r="M534" s="403" t="s">
        <v>145</v>
      </c>
      <c r="N534" s="403" t="s">
        <v>109</v>
      </c>
      <c r="O534" s="403">
        <v>2</v>
      </c>
      <c r="P534" s="403" t="s">
        <v>712</v>
      </c>
      <c r="Q534" s="403">
        <v>2</v>
      </c>
    </row>
    <row r="535" spans="1:17" x14ac:dyDescent="0.2">
      <c r="A535" s="403">
        <v>53589</v>
      </c>
      <c r="B535" s="403">
        <v>108071</v>
      </c>
      <c r="C535" s="403">
        <v>10004694</v>
      </c>
      <c r="D535" s="403" t="s">
        <v>1006</v>
      </c>
      <c r="E535" s="403" t="s">
        <v>170</v>
      </c>
      <c r="F535" s="403" t="s">
        <v>15</v>
      </c>
      <c r="G535" s="403" t="s">
        <v>1007</v>
      </c>
      <c r="H535" s="403" t="s">
        <v>199</v>
      </c>
      <c r="I535" s="403" t="s">
        <v>95</v>
      </c>
      <c r="J535" s="403">
        <v>10011498</v>
      </c>
      <c r="K535" s="404">
        <v>42535</v>
      </c>
      <c r="L535" s="404">
        <v>42538</v>
      </c>
      <c r="M535" s="403" t="s">
        <v>276</v>
      </c>
      <c r="N535" s="403" t="s">
        <v>109</v>
      </c>
      <c r="O535" s="403">
        <v>2</v>
      </c>
      <c r="P535" s="403" t="s">
        <v>712</v>
      </c>
      <c r="Q535" s="403">
        <v>2</v>
      </c>
    </row>
    <row r="536" spans="1:17" x14ac:dyDescent="0.2">
      <c r="A536" s="403">
        <v>53611</v>
      </c>
      <c r="B536" s="403">
        <v>107804</v>
      </c>
      <c r="C536" s="403">
        <v>10004720</v>
      </c>
      <c r="D536" s="403" t="s">
        <v>1009</v>
      </c>
      <c r="E536" s="403" t="s">
        <v>92</v>
      </c>
      <c r="F536" s="403" t="s">
        <v>14</v>
      </c>
      <c r="G536" s="403" t="s">
        <v>139</v>
      </c>
      <c r="H536" s="403" t="s">
        <v>140</v>
      </c>
      <c r="I536" s="403" t="s">
        <v>140</v>
      </c>
      <c r="J536" s="403">
        <v>10019034</v>
      </c>
      <c r="K536" s="404">
        <v>42571</v>
      </c>
      <c r="L536" s="404">
        <v>42572</v>
      </c>
      <c r="M536" s="403" t="s">
        <v>96</v>
      </c>
      <c r="N536" s="403" t="s">
        <v>97</v>
      </c>
      <c r="O536" s="403">
        <v>9</v>
      </c>
      <c r="P536" s="403" t="s">
        <v>712</v>
      </c>
      <c r="Q536" s="403">
        <v>2</v>
      </c>
    </row>
    <row r="537" spans="1:17" x14ac:dyDescent="0.2">
      <c r="A537" s="403">
        <v>53634</v>
      </c>
      <c r="B537" s="403">
        <v>108299</v>
      </c>
      <c r="C537" s="403">
        <v>10004738</v>
      </c>
      <c r="D537" s="403" t="s">
        <v>1011</v>
      </c>
      <c r="E537" s="403" t="s">
        <v>683</v>
      </c>
      <c r="F537" s="403" t="s">
        <v>17</v>
      </c>
      <c r="G537" s="403" t="s">
        <v>285</v>
      </c>
      <c r="H537" s="403" t="s">
        <v>140</v>
      </c>
      <c r="I537" s="403" t="s">
        <v>140</v>
      </c>
      <c r="J537" s="403">
        <v>10004981</v>
      </c>
      <c r="K537" s="404">
        <v>42284</v>
      </c>
      <c r="L537" s="404">
        <v>42285</v>
      </c>
      <c r="M537" s="403" t="s">
        <v>711</v>
      </c>
      <c r="N537" s="403" t="s">
        <v>109</v>
      </c>
      <c r="O537" s="403">
        <v>1</v>
      </c>
      <c r="P537" s="403" t="s">
        <v>712</v>
      </c>
      <c r="Q537" s="403" t="s">
        <v>99</v>
      </c>
    </row>
    <row r="538" spans="1:17" x14ac:dyDescent="0.2">
      <c r="A538" s="403">
        <v>53682</v>
      </c>
      <c r="B538" s="403">
        <v>118847</v>
      </c>
      <c r="C538" s="403">
        <v>10027272</v>
      </c>
      <c r="D538" s="403" t="s">
        <v>1013</v>
      </c>
      <c r="E538" s="403" t="s">
        <v>92</v>
      </c>
      <c r="F538" s="403" t="s">
        <v>14</v>
      </c>
      <c r="G538" s="403" t="s">
        <v>546</v>
      </c>
      <c r="H538" s="403" t="s">
        <v>172</v>
      </c>
      <c r="I538" s="403" t="s">
        <v>172</v>
      </c>
      <c r="J538" s="403">
        <v>10004982</v>
      </c>
      <c r="K538" s="404">
        <v>42562</v>
      </c>
      <c r="L538" s="404">
        <v>42565</v>
      </c>
      <c r="M538" s="403" t="s">
        <v>145</v>
      </c>
      <c r="N538" s="403" t="s">
        <v>109</v>
      </c>
      <c r="O538" s="403">
        <v>1</v>
      </c>
      <c r="P538" s="403" t="s">
        <v>712</v>
      </c>
      <c r="Q538" s="403">
        <v>2</v>
      </c>
    </row>
    <row r="539" spans="1:17" x14ac:dyDescent="0.2">
      <c r="A539" s="403">
        <v>53693</v>
      </c>
      <c r="B539" s="403">
        <v>107679</v>
      </c>
      <c r="C539" s="403">
        <v>10004819</v>
      </c>
      <c r="D539" s="403" t="s">
        <v>1015</v>
      </c>
      <c r="E539" s="403" t="s">
        <v>92</v>
      </c>
      <c r="F539" s="403" t="s">
        <v>14</v>
      </c>
      <c r="G539" s="403" t="s">
        <v>337</v>
      </c>
      <c r="H539" s="403" t="s">
        <v>172</v>
      </c>
      <c r="I539" s="403" t="s">
        <v>172</v>
      </c>
      <c r="J539" s="403">
        <v>10011499</v>
      </c>
      <c r="K539" s="404">
        <v>42506</v>
      </c>
      <c r="L539" s="404">
        <v>42509</v>
      </c>
      <c r="M539" s="403" t="s">
        <v>331</v>
      </c>
      <c r="N539" s="403" t="s">
        <v>109</v>
      </c>
      <c r="O539" s="403">
        <v>2</v>
      </c>
      <c r="P539" s="403" t="s">
        <v>712</v>
      </c>
      <c r="Q539" s="403">
        <v>3</v>
      </c>
    </row>
    <row r="540" spans="1:17" x14ac:dyDescent="0.2">
      <c r="A540" s="403">
        <v>53705</v>
      </c>
      <c r="B540" s="403">
        <v>106890</v>
      </c>
      <c r="C540" s="403">
        <v>10004840</v>
      </c>
      <c r="D540" s="403" t="s">
        <v>1017</v>
      </c>
      <c r="E540" s="403" t="s">
        <v>92</v>
      </c>
      <c r="F540" s="403" t="s">
        <v>14</v>
      </c>
      <c r="G540" s="403" t="s">
        <v>139</v>
      </c>
      <c r="H540" s="403" t="s">
        <v>140</v>
      </c>
      <c r="I540" s="403" t="s">
        <v>140</v>
      </c>
      <c r="J540" s="403">
        <v>10006671</v>
      </c>
      <c r="K540" s="404">
        <v>42346</v>
      </c>
      <c r="L540" s="404">
        <v>42349</v>
      </c>
      <c r="M540" s="403" t="s">
        <v>130</v>
      </c>
      <c r="N540" s="403" t="s">
        <v>109</v>
      </c>
      <c r="O540" s="403">
        <v>4</v>
      </c>
      <c r="P540" s="403" t="s">
        <v>712</v>
      </c>
      <c r="Q540" s="403">
        <v>2</v>
      </c>
    </row>
    <row r="541" spans="1:17" x14ac:dyDescent="0.2">
      <c r="A541" s="403">
        <v>53721</v>
      </c>
      <c r="B541" s="403">
        <v>107776</v>
      </c>
      <c r="C541" s="403">
        <v>10004856</v>
      </c>
      <c r="D541" s="403" t="s">
        <v>1019</v>
      </c>
      <c r="E541" s="403" t="s">
        <v>92</v>
      </c>
      <c r="F541" s="403" t="s">
        <v>14</v>
      </c>
      <c r="G541" s="403" t="s">
        <v>283</v>
      </c>
      <c r="H541" s="403" t="s">
        <v>140</v>
      </c>
      <c r="I541" s="403" t="s">
        <v>140</v>
      </c>
      <c r="J541" s="403">
        <v>10005141</v>
      </c>
      <c r="K541" s="404">
        <v>42382</v>
      </c>
      <c r="L541" s="404">
        <v>42383</v>
      </c>
      <c r="M541" s="403" t="s">
        <v>96</v>
      </c>
      <c r="N541" s="403" t="s">
        <v>97</v>
      </c>
      <c r="O541" s="403">
        <v>9</v>
      </c>
      <c r="P541" s="403" t="s">
        <v>712</v>
      </c>
      <c r="Q541" s="403">
        <v>2</v>
      </c>
    </row>
    <row r="542" spans="1:17" x14ac:dyDescent="0.2">
      <c r="A542" s="403">
        <v>53722</v>
      </c>
      <c r="B542" s="403">
        <v>108027</v>
      </c>
      <c r="C542" s="403">
        <v>10004858</v>
      </c>
      <c r="D542" s="403" t="s">
        <v>1021</v>
      </c>
      <c r="E542" s="403" t="s">
        <v>170</v>
      </c>
      <c r="F542" s="403" t="s">
        <v>15</v>
      </c>
      <c r="G542" s="403" t="s">
        <v>283</v>
      </c>
      <c r="H542" s="403" t="s">
        <v>140</v>
      </c>
      <c r="I542" s="403" t="s">
        <v>140</v>
      </c>
      <c r="J542" s="403">
        <v>10005432</v>
      </c>
      <c r="K542" s="404">
        <v>42325</v>
      </c>
      <c r="L542" s="404">
        <v>42328</v>
      </c>
      <c r="M542" s="403" t="s">
        <v>276</v>
      </c>
      <c r="N542" s="403" t="s">
        <v>109</v>
      </c>
      <c r="O542" s="403">
        <v>1</v>
      </c>
      <c r="P542" s="403" t="s">
        <v>712</v>
      </c>
      <c r="Q542" s="403">
        <v>1</v>
      </c>
    </row>
    <row r="543" spans="1:17" x14ac:dyDescent="0.2">
      <c r="A543" s="403">
        <v>53771</v>
      </c>
      <c r="B543" s="403">
        <v>108298</v>
      </c>
      <c r="C543" s="403">
        <v>10004943</v>
      </c>
      <c r="D543" s="403" t="s">
        <v>1023</v>
      </c>
      <c r="E543" s="403" t="s">
        <v>683</v>
      </c>
      <c r="F543" s="403" t="s">
        <v>17</v>
      </c>
      <c r="G543" s="403" t="s">
        <v>364</v>
      </c>
      <c r="H543" s="403" t="s">
        <v>190</v>
      </c>
      <c r="I543" s="403" t="s">
        <v>190</v>
      </c>
      <c r="J543" s="403">
        <v>10004985</v>
      </c>
      <c r="K543" s="404">
        <v>42291</v>
      </c>
      <c r="L543" s="404">
        <v>42292</v>
      </c>
      <c r="M543" s="403" t="s">
        <v>711</v>
      </c>
      <c r="N543" s="403" t="s">
        <v>109</v>
      </c>
      <c r="O543" s="403">
        <v>1</v>
      </c>
      <c r="P543" s="403" t="s">
        <v>712</v>
      </c>
      <c r="Q543" s="403" t="s">
        <v>99</v>
      </c>
    </row>
    <row r="544" spans="1:17" x14ac:dyDescent="0.2">
      <c r="A544" s="403">
        <v>53792</v>
      </c>
      <c r="B544" s="403">
        <v>106538</v>
      </c>
      <c r="C544" s="403">
        <v>10004977</v>
      </c>
      <c r="D544" s="403" t="s">
        <v>1025</v>
      </c>
      <c r="E544" s="403" t="s">
        <v>92</v>
      </c>
      <c r="F544" s="403" t="s">
        <v>14</v>
      </c>
      <c r="G544" s="403" t="s">
        <v>471</v>
      </c>
      <c r="H544" s="403" t="s">
        <v>166</v>
      </c>
      <c r="I544" s="403" t="s">
        <v>166</v>
      </c>
      <c r="J544" s="403">
        <v>10004986</v>
      </c>
      <c r="K544" s="404">
        <v>42269</v>
      </c>
      <c r="L544" s="404">
        <v>42272</v>
      </c>
      <c r="M544" s="403" t="s">
        <v>141</v>
      </c>
      <c r="N544" s="403" t="s">
        <v>109</v>
      </c>
      <c r="O544" s="403">
        <v>3</v>
      </c>
      <c r="P544" s="403" t="s">
        <v>712</v>
      </c>
      <c r="Q544" s="403">
        <v>3</v>
      </c>
    </row>
    <row r="545" spans="1:17" x14ac:dyDescent="0.2">
      <c r="A545" s="403">
        <v>53819</v>
      </c>
      <c r="B545" s="403">
        <v>111795</v>
      </c>
      <c r="C545" s="403">
        <v>10005017</v>
      </c>
      <c r="D545" s="403" t="s">
        <v>1027</v>
      </c>
      <c r="E545" s="403" t="s">
        <v>92</v>
      </c>
      <c r="F545" s="403" t="s">
        <v>14</v>
      </c>
      <c r="G545" s="403" t="s">
        <v>222</v>
      </c>
      <c r="H545" s="403" t="s">
        <v>199</v>
      </c>
      <c r="I545" s="403" t="s">
        <v>95</v>
      </c>
      <c r="J545" s="403">
        <v>10011500</v>
      </c>
      <c r="K545" s="404">
        <v>42437</v>
      </c>
      <c r="L545" s="404">
        <v>42440</v>
      </c>
      <c r="M545" s="403" t="s">
        <v>141</v>
      </c>
      <c r="N545" s="403" t="s">
        <v>109</v>
      </c>
      <c r="O545" s="403">
        <v>3</v>
      </c>
      <c r="P545" s="403" t="s">
        <v>712</v>
      </c>
      <c r="Q545" s="403">
        <v>3</v>
      </c>
    </row>
    <row r="546" spans="1:17" x14ac:dyDescent="0.2">
      <c r="A546" s="403">
        <v>53879</v>
      </c>
      <c r="B546" s="403">
        <v>107166</v>
      </c>
      <c r="C546" s="403">
        <v>10005089</v>
      </c>
      <c r="D546" s="403" t="s">
        <v>1029</v>
      </c>
      <c r="E546" s="403" t="s">
        <v>92</v>
      </c>
      <c r="F546" s="403" t="s">
        <v>14</v>
      </c>
      <c r="G546" s="403" t="s">
        <v>311</v>
      </c>
      <c r="H546" s="403" t="s">
        <v>199</v>
      </c>
      <c r="I546" s="403" t="s">
        <v>95</v>
      </c>
      <c r="J546" s="403">
        <v>10011501</v>
      </c>
      <c r="K546" s="404">
        <v>42551</v>
      </c>
      <c r="L546" s="404">
        <v>42552</v>
      </c>
      <c r="M546" s="403" t="s">
        <v>96</v>
      </c>
      <c r="N546" s="403" t="s">
        <v>97</v>
      </c>
      <c r="O546" s="403">
        <v>9</v>
      </c>
      <c r="P546" s="403" t="s">
        <v>712</v>
      </c>
      <c r="Q546" s="403">
        <v>2</v>
      </c>
    </row>
    <row r="547" spans="1:17" x14ac:dyDescent="0.2">
      <c r="A547" s="403">
        <v>53895</v>
      </c>
      <c r="B547" s="403">
        <v>116333</v>
      </c>
      <c r="C547" s="403">
        <v>10005101</v>
      </c>
      <c r="D547" s="403" t="s">
        <v>1031</v>
      </c>
      <c r="E547" s="403" t="s">
        <v>92</v>
      </c>
      <c r="F547" s="403" t="s">
        <v>14</v>
      </c>
      <c r="G547" s="403" t="s">
        <v>186</v>
      </c>
      <c r="H547" s="403" t="s">
        <v>172</v>
      </c>
      <c r="I547" s="403" t="s">
        <v>172</v>
      </c>
      <c r="J547" s="403">
        <v>10004989</v>
      </c>
      <c r="K547" s="404">
        <v>42339</v>
      </c>
      <c r="L547" s="404">
        <v>42342</v>
      </c>
      <c r="M547" s="403" t="s">
        <v>141</v>
      </c>
      <c r="N547" s="403" t="s">
        <v>109</v>
      </c>
      <c r="O547" s="403">
        <v>2</v>
      </c>
      <c r="P547" s="403" t="s">
        <v>712</v>
      </c>
      <c r="Q547" s="403">
        <v>3</v>
      </c>
    </row>
    <row r="548" spans="1:17" x14ac:dyDescent="0.2">
      <c r="A548" s="403">
        <v>53927</v>
      </c>
      <c r="B548" s="403">
        <v>114820</v>
      </c>
      <c r="C548" s="403">
        <v>10005126</v>
      </c>
      <c r="D548" s="403" t="s">
        <v>1033</v>
      </c>
      <c r="E548" s="403" t="s">
        <v>170</v>
      </c>
      <c r="F548" s="403" t="s">
        <v>15</v>
      </c>
      <c r="G548" s="403" t="s">
        <v>780</v>
      </c>
      <c r="H548" s="403" t="s">
        <v>166</v>
      </c>
      <c r="I548" s="403" t="s">
        <v>166</v>
      </c>
      <c r="J548" s="403">
        <v>10011502</v>
      </c>
      <c r="K548" s="404">
        <v>42486</v>
      </c>
      <c r="L548" s="404">
        <v>42489</v>
      </c>
      <c r="M548" s="403" t="s">
        <v>276</v>
      </c>
      <c r="N548" s="403" t="s">
        <v>109</v>
      </c>
      <c r="O548" s="403">
        <v>2</v>
      </c>
      <c r="P548" s="403" t="s">
        <v>712</v>
      </c>
      <c r="Q548" s="403">
        <v>2</v>
      </c>
    </row>
    <row r="549" spans="1:17" x14ac:dyDescent="0.2">
      <c r="A549" s="403">
        <v>53941</v>
      </c>
      <c r="B549" s="403">
        <v>110208</v>
      </c>
      <c r="C549" s="403">
        <v>10005157</v>
      </c>
      <c r="D549" s="403" t="s">
        <v>1035</v>
      </c>
      <c r="E549" s="403" t="s">
        <v>170</v>
      </c>
      <c r="F549" s="403" t="s">
        <v>15</v>
      </c>
      <c r="G549" s="403" t="s">
        <v>1036</v>
      </c>
      <c r="H549" s="403" t="s">
        <v>190</v>
      </c>
      <c r="I549" s="403" t="s">
        <v>190</v>
      </c>
      <c r="J549" s="403">
        <v>10004991</v>
      </c>
      <c r="K549" s="404">
        <v>42422</v>
      </c>
      <c r="L549" s="404">
        <v>42425</v>
      </c>
      <c r="M549" s="403" t="s">
        <v>276</v>
      </c>
      <c r="N549" s="403" t="s">
        <v>109</v>
      </c>
      <c r="O549" s="403">
        <v>2</v>
      </c>
      <c r="P549" s="403" t="s">
        <v>712</v>
      </c>
      <c r="Q549" s="403">
        <v>2</v>
      </c>
    </row>
    <row r="550" spans="1:17" x14ac:dyDescent="0.2">
      <c r="A550" s="403">
        <v>53948</v>
      </c>
      <c r="B550" s="403">
        <v>109936</v>
      </c>
      <c r="C550" s="403">
        <v>10005166</v>
      </c>
      <c r="D550" s="403" t="s">
        <v>1038</v>
      </c>
      <c r="E550" s="403" t="s">
        <v>92</v>
      </c>
      <c r="F550" s="403" t="s">
        <v>14</v>
      </c>
      <c r="G550" s="403" t="s">
        <v>731</v>
      </c>
      <c r="H550" s="403" t="s">
        <v>161</v>
      </c>
      <c r="I550" s="403" t="s">
        <v>161</v>
      </c>
      <c r="J550" s="403">
        <v>10011503</v>
      </c>
      <c r="K550" s="404">
        <v>42542</v>
      </c>
      <c r="L550" s="404">
        <v>42545</v>
      </c>
      <c r="M550" s="403" t="s">
        <v>145</v>
      </c>
      <c r="N550" s="403" t="s">
        <v>109</v>
      </c>
      <c r="O550" s="403">
        <v>2</v>
      </c>
      <c r="P550" s="403" t="s">
        <v>712</v>
      </c>
      <c r="Q550" s="403">
        <v>2</v>
      </c>
    </row>
    <row r="551" spans="1:17" x14ac:dyDescent="0.2">
      <c r="A551" s="403">
        <v>54006</v>
      </c>
      <c r="B551" s="403">
        <v>106974</v>
      </c>
      <c r="C551" s="403">
        <v>10005264</v>
      </c>
      <c r="D551" s="403" t="s">
        <v>1040</v>
      </c>
      <c r="E551" s="403" t="s">
        <v>92</v>
      </c>
      <c r="F551" s="403" t="s">
        <v>14</v>
      </c>
      <c r="G551" s="403" t="s">
        <v>731</v>
      </c>
      <c r="H551" s="403" t="s">
        <v>161</v>
      </c>
      <c r="I551" s="403" t="s">
        <v>161</v>
      </c>
      <c r="J551" s="403">
        <v>10011504</v>
      </c>
      <c r="K551" s="404">
        <v>42467</v>
      </c>
      <c r="L551" s="404">
        <v>42468</v>
      </c>
      <c r="M551" s="403" t="s">
        <v>96</v>
      </c>
      <c r="N551" s="403" t="s">
        <v>97</v>
      </c>
      <c r="O551" s="403">
        <v>9</v>
      </c>
      <c r="P551" s="403" t="s">
        <v>712</v>
      </c>
      <c r="Q551" s="403">
        <v>2</v>
      </c>
    </row>
    <row r="552" spans="1:17" x14ac:dyDescent="0.2">
      <c r="A552" s="403">
        <v>54026</v>
      </c>
      <c r="B552" s="403">
        <v>109050</v>
      </c>
      <c r="C552" s="403">
        <v>10002264</v>
      </c>
      <c r="D552" s="403" t="s">
        <v>1042</v>
      </c>
      <c r="E552" s="403" t="s">
        <v>183</v>
      </c>
      <c r="F552" s="403" t="s">
        <v>14</v>
      </c>
      <c r="G552" s="403" t="s">
        <v>209</v>
      </c>
      <c r="H552" s="403" t="s">
        <v>166</v>
      </c>
      <c r="I552" s="403" t="s">
        <v>166</v>
      </c>
      <c r="J552" s="403">
        <v>10011505</v>
      </c>
      <c r="K552" s="404">
        <v>42480</v>
      </c>
      <c r="L552" s="404">
        <v>42481</v>
      </c>
      <c r="M552" s="403" t="s">
        <v>96</v>
      </c>
      <c r="N552" s="403" t="s">
        <v>97</v>
      </c>
      <c r="O552" s="403">
        <v>9</v>
      </c>
      <c r="P552" s="403" t="s">
        <v>712</v>
      </c>
      <c r="Q552" s="403">
        <v>2</v>
      </c>
    </row>
    <row r="553" spans="1:17" x14ac:dyDescent="0.2">
      <c r="A553" s="403">
        <v>54038</v>
      </c>
      <c r="B553" s="403">
        <v>110029</v>
      </c>
      <c r="C553" s="403">
        <v>10005319</v>
      </c>
      <c r="D553" s="403" t="s">
        <v>1044</v>
      </c>
      <c r="E553" s="403" t="s">
        <v>92</v>
      </c>
      <c r="F553" s="403" t="s">
        <v>14</v>
      </c>
      <c r="G553" s="403" t="s">
        <v>364</v>
      </c>
      <c r="H553" s="403" t="s">
        <v>190</v>
      </c>
      <c r="I553" s="403" t="s">
        <v>190</v>
      </c>
      <c r="J553" s="403">
        <v>10011506</v>
      </c>
      <c r="K553" s="404">
        <v>42548</v>
      </c>
      <c r="L553" s="404">
        <v>42551</v>
      </c>
      <c r="M553" s="403" t="s">
        <v>145</v>
      </c>
      <c r="N553" s="403" t="s">
        <v>109</v>
      </c>
      <c r="O553" s="403">
        <v>2</v>
      </c>
      <c r="P553" s="403" t="s">
        <v>712</v>
      </c>
      <c r="Q553" s="403">
        <v>2</v>
      </c>
    </row>
    <row r="554" spans="1:17" x14ac:dyDescent="0.2">
      <c r="A554" s="403">
        <v>54075</v>
      </c>
      <c r="B554" s="403">
        <v>106334</v>
      </c>
      <c r="C554" s="403">
        <v>10005398</v>
      </c>
      <c r="D554" s="403" t="s">
        <v>1046</v>
      </c>
      <c r="E554" s="403" t="s">
        <v>170</v>
      </c>
      <c r="F554" s="403" t="s">
        <v>15</v>
      </c>
      <c r="G554" s="403" t="s">
        <v>248</v>
      </c>
      <c r="H554" s="403" t="s">
        <v>190</v>
      </c>
      <c r="I554" s="403" t="s">
        <v>190</v>
      </c>
      <c r="J554" s="403">
        <v>10004996</v>
      </c>
      <c r="K554" s="404">
        <v>42346</v>
      </c>
      <c r="L554" s="404">
        <v>42349</v>
      </c>
      <c r="M554" s="403" t="s">
        <v>276</v>
      </c>
      <c r="N554" s="403" t="s">
        <v>109</v>
      </c>
      <c r="O554" s="403">
        <v>2</v>
      </c>
      <c r="P554" s="403" t="s">
        <v>712</v>
      </c>
      <c r="Q554" s="403">
        <v>2</v>
      </c>
    </row>
    <row r="555" spans="1:17" x14ac:dyDescent="0.2">
      <c r="A555" s="403">
        <v>54137</v>
      </c>
      <c r="B555" s="403">
        <v>105544</v>
      </c>
      <c r="C555" s="403">
        <v>10005488</v>
      </c>
      <c r="D555" s="403" t="s">
        <v>1048</v>
      </c>
      <c r="E555" s="403" t="s">
        <v>92</v>
      </c>
      <c r="F555" s="403" t="s">
        <v>14</v>
      </c>
      <c r="G555" s="403" t="s">
        <v>761</v>
      </c>
      <c r="H555" s="403" t="s">
        <v>172</v>
      </c>
      <c r="I555" s="403" t="s">
        <v>172</v>
      </c>
      <c r="J555" s="403">
        <v>10011507</v>
      </c>
      <c r="K555" s="404">
        <v>42591</v>
      </c>
      <c r="L555" s="404">
        <v>42594</v>
      </c>
      <c r="M555" s="403" t="s">
        <v>145</v>
      </c>
      <c r="N555" s="403" t="s">
        <v>109</v>
      </c>
      <c r="O555" s="403">
        <v>2</v>
      </c>
      <c r="P555" s="403" t="s">
        <v>712</v>
      </c>
      <c r="Q555" s="403">
        <v>1</v>
      </c>
    </row>
    <row r="556" spans="1:17" x14ac:dyDescent="0.2">
      <c r="A556" s="403">
        <v>54155</v>
      </c>
      <c r="B556" s="403">
        <v>106854</v>
      </c>
      <c r="C556" s="403">
        <v>10005509</v>
      </c>
      <c r="D556" s="403" t="s">
        <v>1050</v>
      </c>
      <c r="E556" s="403" t="s">
        <v>92</v>
      </c>
      <c r="F556" s="403" t="s">
        <v>14</v>
      </c>
      <c r="G556" s="403" t="s">
        <v>456</v>
      </c>
      <c r="H556" s="403" t="s">
        <v>140</v>
      </c>
      <c r="I556" s="403" t="s">
        <v>140</v>
      </c>
      <c r="J556" s="403">
        <v>10011321</v>
      </c>
      <c r="K556" s="404">
        <v>42416</v>
      </c>
      <c r="L556" s="404">
        <v>42417</v>
      </c>
      <c r="M556" s="403" t="s">
        <v>96</v>
      </c>
      <c r="N556" s="403" t="s">
        <v>97</v>
      </c>
      <c r="O556" s="403">
        <v>9</v>
      </c>
      <c r="P556" s="403" t="s">
        <v>712</v>
      </c>
      <c r="Q556" s="403">
        <v>2</v>
      </c>
    </row>
    <row r="557" spans="1:17" x14ac:dyDescent="0.2">
      <c r="A557" s="403">
        <v>54158</v>
      </c>
      <c r="B557" s="403">
        <v>106929</v>
      </c>
      <c r="C557" s="403">
        <v>10005514</v>
      </c>
      <c r="D557" s="403" t="s">
        <v>1052</v>
      </c>
      <c r="E557" s="403" t="s">
        <v>92</v>
      </c>
      <c r="F557" s="403" t="s">
        <v>14</v>
      </c>
      <c r="G557" s="403" t="s">
        <v>139</v>
      </c>
      <c r="H557" s="403" t="s">
        <v>140</v>
      </c>
      <c r="I557" s="403" t="s">
        <v>140</v>
      </c>
      <c r="J557" s="403">
        <v>10004998</v>
      </c>
      <c r="K557" s="404">
        <v>42569</v>
      </c>
      <c r="L557" s="404">
        <v>42572</v>
      </c>
      <c r="M557" s="403" t="s">
        <v>410</v>
      </c>
      <c r="N557" s="403" t="s">
        <v>109</v>
      </c>
      <c r="O557" s="403">
        <v>2</v>
      </c>
      <c r="P557" s="403" t="s">
        <v>712</v>
      </c>
      <c r="Q557" s="403">
        <v>3</v>
      </c>
    </row>
    <row r="558" spans="1:17" x14ac:dyDescent="0.2">
      <c r="A558" s="403">
        <v>54215</v>
      </c>
      <c r="B558" s="403">
        <v>118766</v>
      </c>
      <c r="C558" s="403">
        <v>10025727</v>
      </c>
      <c r="D558" s="403" t="s">
        <v>1054</v>
      </c>
      <c r="E558" s="403" t="s">
        <v>92</v>
      </c>
      <c r="F558" s="403" t="s">
        <v>14</v>
      </c>
      <c r="G558" s="403" t="s">
        <v>150</v>
      </c>
      <c r="H558" s="403" t="s">
        <v>122</v>
      </c>
      <c r="I558" s="403" t="s">
        <v>122</v>
      </c>
      <c r="J558" s="403">
        <v>10004999</v>
      </c>
      <c r="K558" s="404">
        <v>42318</v>
      </c>
      <c r="L558" s="404">
        <v>42321</v>
      </c>
      <c r="M558" s="403" t="s">
        <v>446</v>
      </c>
      <c r="N558" s="403" t="s">
        <v>109</v>
      </c>
      <c r="O558" s="403">
        <v>2</v>
      </c>
      <c r="P558" s="403" t="s">
        <v>712</v>
      </c>
      <c r="Q558" s="403">
        <v>3</v>
      </c>
    </row>
    <row r="559" spans="1:17" x14ac:dyDescent="0.2">
      <c r="A559" s="403">
        <v>54232</v>
      </c>
      <c r="B559" s="403">
        <v>106470</v>
      </c>
      <c r="C559" s="403">
        <v>10005588</v>
      </c>
      <c r="D559" s="403" t="s">
        <v>1056</v>
      </c>
      <c r="E559" s="403" t="s">
        <v>92</v>
      </c>
      <c r="F559" s="403" t="s">
        <v>14</v>
      </c>
      <c r="G559" s="403" t="s">
        <v>532</v>
      </c>
      <c r="H559" s="403" t="s">
        <v>140</v>
      </c>
      <c r="I559" s="403" t="s">
        <v>140</v>
      </c>
      <c r="J559" s="403">
        <v>10017755</v>
      </c>
      <c r="K559" s="404">
        <v>42487</v>
      </c>
      <c r="L559" s="404">
        <v>42488</v>
      </c>
      <c r="M559" s="403" t="s">
        <v>96</v>
      </c>
      <c r="N559" s="403" t="s">
        <v>97</v>
      </c>
      <c r="O559" s="403">
        <v>9</v>
      </c>
      <c r="P559" s="403" t="s">
        <v>712</v>
      </c>
      <c r="Q559" s="403">
        <v>2</v>
      </c>
    </row>
    <row r="560" spans="1:17" x14ac:dyDescent="0.2">
      <c r="A560" s="403">
        <v>54249</v>
      </c>
      <c r="B560" s="403">
        <v>106862</v>
      </c>
      <c r="C560" s="403">
        <v>10006317</v>
      </c>
      <c r="D560" s="403" t="s">
        <v>1058</v>
      </c>
      <c r="E560" s="403" t="s">
        <v>92</v>
      </c>
      <c r="F560" s="403" t="s">
        <v>14</v>
      </c>
      <c r="G560" s="403" t="s">
        <v>1059</v>
      </c>
      <c r="H560" s="403" t="s">
        <v>140</v>
      </c>
      <c r="I560" s="403" t="s">
        <v>140</v>
      </c>
      <c r="J560" s="403">
        <v>10017753</v>
      </c>
      <c r="K560" s="404">
        <v>42488</v>
      </c>
      <c r="L560" s="404">
        <v>42489</v>
      </c>
      <c r="M560" s="403" t="s">
        <v>96</v>
      </c>
      <c r="N560" s="403" t="s">
        <v>97</v>
      </c>
      <c r="O560" s="403">
        <v>9</v>
      </c>
      <c r="P560" s="403" t="s">
        <v>712</v>
      </c>
      <c r="Q560" s="403">
        <v>2</v>
      </c>
    </row>
    <row r="561" spans="1:17" x14ac:dyDescent="0.2">
      <c r="A561" s="403">
        <v>54267</v>
      </c>
      <c r="B561" s="403">
        <v>107984</v>
      </c>
      <c r="C561" s="403">
        <v>10005671</v>
      </c>
      <c r="D561" s="403" t="s">
        <v>1061</v>
      </c>
      <c r="E561" s="403" t="s">
        <v>170</v>
      </c>
      <c r="F561" s="403" t="s">
        <v>15</v>
      </c>
      <c r="G561" s="403" t="s">
        <v>582</v>
      </c>
      <c r="H561" s="403" t="s">
        <v>172</v>
      </c>
      <c r="I561" s="403" t="s">
        <v>172</v>
      </c>
      <c r="J561" s="403">
        <v>10011508</v>
      </c>
      <c r="K561" s="404">
        <v>42507</v>
      </c>
      <c r="L561" s="404">
        <v>42510</v>
      </c>
      <c r="M561" s="403" t="s">
        <v>276</v>
      </c>
      <c r="N561" s="403" t="s">
        <v>109</v>
      </c>
      <c r="O561" s="403">
        <v>3</v>
      </c>
      <c r="P561" s="403" t="s">
        <v>712</v>
      </c>
      <c r="Q561" s="403">
        <v>2</v>
      </c>
    </row>
    <row r="562" spans="1:17" x14ac:dyDescent="0.2">
      <c r="A562" s="403">
        <v>54271</v>
      </c>
      <c r="B562" s="403">
        <v>106381</v>
      </c>
      <c r="C562" s="403">
        <v>10005673</v>
      </c>
      <c r="D562" s="403" t="s">
        <v>1063</v>
      </c>
      <c r="E562" s="403" t="s">
        <v>278</v>
      </c>
      <c r="F562" s="403" t="s">
        <v>15</v>
      </c>
      <c r="G562" s="403" t="s">
        <v>582</v>
      </c>
      <c r="H562" s="403" t="s">
        <v>172</v>
      </c>
      <c r="I562" s="403" t="s">
        <v>172</v>
      </c>
      <c r="J562" s="403">
        <v>10011556</v>
      </c>
      <c r="K562" s="404">
        <v>42465</v>
      </c>
      <c r="L562" s="404">
        <v>42468</v>
      </c>
      <c r="M562" s="403" t="s">
        <v>331</v>
      </c>
      <c r="N562" s="403" t="s">
        <v>109</v>
      </c>
      <c r="O562" s="403">
        <v>4</v>
      </c>
      <c r="P562" s="403" t="s">
        <v>712</v>
      </c>
      <c r="Q562" s="403">
        <v>3</v>
      </c>
    </row>
    <row r="563" spans="1:17" x14ac:dyDescent="0.2">
      <c r="A563" s="403">
        <v>54277</v>
      </c>
      <c r="B563" s="403">
        <v>119814</v>
      </c>
      <c r="C563" s="403">
        <v>10033746</v>
      </c>
      <c r="D563" s="403" t="s">
        <v>1065</v>
      </c>
      <c r="E563" s="403" t="s">
        <v>92</v>
      </c>
      <c r="F563" s="403" t="s">
        <v>14</v>
      </c>
      <c r="G563" s="403" t="s">
        <v>425</v>
      </c>
      <c r="H563" s="403" t="s">
        <v>172</v>
      </c>
      <c r="I563" s="403" t="s">
        <v>172</v>
      </c>
      <c r="J563" s="403">
        <v>10005001</v>
      </c>
      <c r="K563" s="404">
        <v>42577</v>
      </c>
      <c r="L563" s="404">
        <v>42580</v>
      </c>
      <c r="M563" s="403" t="s">
        <v>331</v>
      </c>
      <c r="N563" s="403" t="s">
        <v>109</v>
      </c>
      <c r="O563" s="403">
        <v>2</v>
      </c>
      <c r="P563" s="403" t="s">
        <v>712</v>
      </c>
      <c r="Q563" s="403">
        <v>3</v>
      </c>
    </row>
    <row r="564" spans="1:17" x14ac:dyDescent="0.2">
      <c r="A564" s="403">
        <v>54317</v>
      </c>
      <c r="B564" s="403">
        <v>115970</v>
      </c>
      <c r="C564" s="403">
        <v>10005738</v>
      </c>
      <c r="D564" s="403" t="s">
        <v>1067</v>
      </c>
      <c r="E564" s="403" t="s">
        <v>170</v>
      </c>
      <c r="F564" s="403" t="s">
        <v>15</v>
      </c>
      <c r="G564" s="403" t="s">
        <v>790</v>
      </c>
      <c r="H564" s="403" t="s">
        <v>140</v>
      </c>
      <c r="I564" s="403" t="s">
        <v>140</v>
      </c>
      <c r="J564" s="403">
        <v>10005002</v>
      </c>
      <c r="K564" s="404">
        <v>42290</v>
      </c>
      <c r="L564" s="404">
        <v>42293</v>
      </c>
      <c r="M564" s="403" t="s">
        <v>276</v>
      </c>
      <c r="N564" s="403" t="s">
        <v>109</v>
      </c>
      <c r="O564" s="403">
        <v>3</v>
      </c>
      <c r="P564" s="403" t="s">
        <v>712</v>
      </c>
      <c r="Q564" s="403">
        <v>2</v>
      </c>
    </row>
    <row r="565" spans="1:17" x14ac:dyDescent="0.2">
      <c r="A565" s="403">
        <v>54325</v>
      </c>
      <c r="B565" s="403">
        <v>105685</v>
      </c>
      <c r="C565" s="403">
        <v>10005744</v>
      </c>
      <c r="D565" s="403" t="s">
        <v>1069</v>
      </c>
      <c r="E565" s="403" t="s">
        <v>92</v>
      </c>
      <c r="F565" s="403" t="s">
        <v>14</v>
      </c>
      <c r="G565" s="403" t="s">
        <v>717</v>
      </c>
      <c r="H565" s="403" t="s">
        <v>122</v>
      </c>
      <c r="I565" s="403" t="s">
        <v>122</v>
      </c>
      <c r="J565" s="403">
        <v>10005126</v>
      </c>
      <c r="K565" s="404">
        <v>42410</v>
      </c>
      <c r="L565" s="404">
        <v>42411</v>
      </c>
      <c r="M565" s="403" t="s">
        <v>96</v>
      </c>
      <c r="N565" s="403" t="s">
        <v>97</v>
      </c>
      <c r="O565" s="403">
        <v>9</v>
      </c>
      <c r="P565" s="403" t="s">
        <v>712</v>
      </c>
      <c r="Q565" s="403">
        <v>2</v>
      </c>
    </row>
    <row r="566" spans="1:17" x14ac:dyDescent="0.2">
      <c r="A566" s="403">
        <v>54333</v>
      </c>
      <c r="B566" s="403">
        <v>111892</v>
      </c>
      <c r="C566" s="403">
        <v>10005752</v>
      </c>
      <c r="D566" s="403" t="s">
        <v>472</v>
      </c>
      <c r="E566" s="403" t="s">
        <v>92</v>
      </c>
      <c r="F566" s="403" t="s">
        <v>14</v>
      </c>
      <c r="G566" s="403" t="s">
        <v>469</v>
      </c>
      <c r="H566" s="403" t="s">
        <v>166</v>
      </c>
      <c r="I566" s="403" t="s">
        <v>166</v>
      </c>
      <c r="J566" s="403">
        <v>10005003</v>
      </c>
      <c r="K566" s="404">
        <v>42297</v>
      </c>
      <c r="L566" s="404">
        <v>42300</v>
      </c>
      <c r="M566" s="403" t="s">
        <v>446</v>
      </c>
      <c r="N566" s="403" t="s">
        <v>109</v>
      </c>
      <c r="O566" s="403">
        <v>2</v>
      </c>
      <c r="P566" s="403" t="s">
        <v>712</v>
      </c>
      <c r="Q566" s="403">
        <v>3</v>
      </c>
    </row>
    <row r="567" spans="1:17" x14ac:dyDescent="0.2">
      <c r="A567" s="403">
        <v>54342</v>
      </c>
      <c r="B567" s="403">
        <v>107081</v>
      </c>
      <c r="C567" s="403">
        <v>10005775</v>
      </c>
      <c r="D567" s="403" t="s">
        <v>1072</v>
      </c>
      <c r="E567" s="403" t="s">
        <v>92</v>
      </c>
      <c r="F567" s="403" t="s">
        <v>14</v>
      </c>
      <c r="G567" s="403" t="s">
        <v>599</v>
      </c>
      <c r="H567" s="403" t="s">
        <v>94</v>
      </c>
      <c r="I567" s="403" t="s">
        <v>95</v>
      </c>
      <c r="J567" s="403">
        <v>10005004</v>
      </c>
      <c r="K567" s="404">
        <v>42416</v>
      </c>
      <c r="L567" s="404">
        <v>42417</v>
      </c>
      <c r="M567" s="403" t="s">
        <v>96</v>
      </c>
      <c r="N567" s="403" t="s">
        <v>97</v>
      </c>
      <c r="O567" s="403">
        <v>9</v>
      </c>
      <c r="P567" s="403" t="s">
        <v>712</v>
      </c>
      <c r="Q567" s="403">
        <v>2</v>
      </c>
    </row>
    <row r="568" spans="1:17" x14ac:dyDescent="0.2">
      <c r="A568" s="403">
        <v>54397</v>
      </c>
      <c r="B568" s="403">
        <v>107640</v>
      </c>
      <c r="C568" s="403">
        <v>10005883</v>
      </c>
      <c r="D568" s="403" t="s">
        <v>1074</v>
      </c>
      <c r="E568" s="403" t="s">
        <v>92</v>
      </c>
      <c r="F568" s="403" t="s">
        <v>14</v>
      </c>
      <c r="G568" s="403" t="s">
        <v>239</v>
      </c>
      <c r="H568" s="403" t="s">
        <v>161</v>
      </c>
      <c r="I568" s="403" t="s">
        <v>161</v>
      </c>
      <c r="J568" s="403">
        <v>10005005</v>
      </c>
      <c r="K568" s="404">
        <v>42332</v>
      </c>
      <c r="L568" s="404">
        <v>42335</v>
      </c>
      <c r="M568" s="403" t="s">
        <v>130</v>
      </c>
      <c r="N568" s="403" t="s">
        <v>109</v>
      </c>
      <c r="O568" s="403">
        <v>2</v>
      </c>
      <c r="P568" s="403" t="s">
        <v>712</v>
      </c>
      <c r="Q568" s="403">
        <v>2</v>
      </c>
    </row>
    <row r="569" spans="1:17" x14ac:dyDescent="0.2">
      <c r="A569" s="403">
        <v>54402</v>
      </c>
      <c r="B569" s="403">
        <v>109755</v>
      </c>
      <c r="C569" s="403">
        <v>10005891</v>
      </c>
      <c r="D569" s="403" t="s">
        <v>1076</v>
      </c>
      <c r="E569" s="403" t="s">
        <v>92</v>
      </c>
      <c r="F569" s="403" t="s">
        <v>14</v>
      </c>
      <c r="G569" s="403" t="s">
        <v>785</v>
      </c>
      <c r="H569" s="403" t="s">
        <v>107</v>
      </c>
      <c r="I569" s="403" t="s">
        <v>107</v>
      </c>
      <c r="J569" s="403">
        <v>10005382</v>
      </c>
      <c r="K569" s="404">
        <v>42430</v>
      </c>
      <c r="L569" s="404">
        <v>42433</v>
      </c>
      <c r="M569" s="403" t="s">
        <v>145</v>
      </c>
      <c r="N569" s="403" t="s">
        <v>109</v>
      </c>
      <c r="O569" s="403">
        <v>3</v>
      </c>
      <c r="P569" s="403" t="s">
        <v>712</v>
      </c>
      <c r="Q569" s="403">
        <v>1</v>
      </c>
    </row>
    <row r="570" spans="1:17" x14ac:dyDescent="0.2">
      <c r="A570" s="403">
        <v>54409</v>
      </c>
      <c r="B570" s="403">
        <v>116955</v>
      </c>
      <c r="C570" s="403">
        <v>10005894</v>
      </c>
      <c r="D570" s="403" t="s">
        <v>1078</v>
      </c>
      <c r="E570" s="403" t="s">
        <v>92</v>
      </c>
      <c r="F570" s="403" t="s">
        <v>14</v>
      </c>
      <c r="G570" s="403" t="s">
        <v>348</v>
      </c>
      <c r="H570" s="403" t="s">
        <v>190</v>
      </c>
      <c r="I570" s="403" t="s">
        <v>190</v>
      </c>
      <c r="J570" s="403">
        <v>10005006</v>
      </c>
      <c r="K570" s="404">
        <v>42424</v>
      </c>
      <c r="L570" s="404">
        <v>42425</v>
      </c>
      <c r="M570" s="403" t="s">
        <v>167</v>
      </c>
      <c r="N570" s="403" t="s">
        <v>97</v>
      </c>
      <c r="O570" s="403">
        <v>9</v>
      </c>
      <c r="P570" s="403" t="s">
        <v>712</v>
      </c>
      <c r="Q570" s="403">
        <v>2</v>
      </c>
    </row>
    <row r="571" spans="1:17" x14ac:dyDescent="0.2">
      <c r="A571" s="403">
        <v>54429</v>
      </c>
      <c r="B571" s="403">
        <v>106336</v>
      </c>
      <c r="C571" s="403">
        <v>10005916</v>
      </c>
      <c r="D571" s="403" t="s">
        <v>1080</v>
      </c>
      <c r="E571" s="403" t="s">
        <v>170</v>
      </c>
      <c r="F571" s="403" t="s">
        <v>15</v>
      </c>
      <c r="G571" s="403" t="s">
        <v>416</v>
      </c>
      <c r="H571" s="403" t="s">
        <v>190</v>
      </c>
      <c r="I571" s="403" t="s">
        <v>190</v>
      </c>
      <c r="J571" s="403">
        <v>10011567</v>
      </c>
      <c r="K571" s="404">
        <v>42542</v>
      </c>
      <c r="L571" s="404">
        <v>42545</v>
      </c>
      <c r="M571" s="403" t="s">
        <v>276</v>
      </c>
      <c r="N571" s="403" t="s">
        <v>109</v>
      </c>
      <c r="O571" s="403">
        <v>3</v>
      </c>
      <c r="P571" s="403" t="s">
        <v>712</v>
      </c>
      <c r="Q571" s="403">
        <v>2</v>
      </c>
    </row>
    <row r="572" spans="1:17" x14ac:dyDescent="0.2">
      <c r="A572" s="403">
        <v>54505</v>
      </c>
      <c r="B572" s="403">
        <v>109605</v>
      </c>
      <c r="C572" s="403">
        <v>10004748</v>
      </c>
      <c r="D572" s="403" t="s">
        <v>1082</v>
      </c>
      <c r="E572" s="403" t="s">
        <v>278</v>
      </c>
      <c r="F572" s="403" t="s">
        <v>15</v>
      </c>
      <c r="G572" s="403" t="s">
        <v>316</v>
      </c>
      <c r="H572" s="403" t="s">
        <v>199</v>
      </c>
      <c r="I572" s="403" t="s">
        <v>95</v>
      </c>
      <c r="J572" s="403">
        <v>10011561</v>
      </c>
      <c r="K572" s="404">
        <v>42542</v>
      </c>
      <c r="L572" s="404">
        <v>42545</v>
      </c>
      <c r="M572" s="403" t="s">
        <v>145</v>
      </c>
      <c r="N572" s="403" t="s">
        <v>109</v>
      </c>
      <c r="O572" s="403">
        <v>2</v>
      </c>
      <c r="P572" s="403" t="s">
        <v>712</v>
      </c>
      <c r="Q572" s="403">
        <v>2</v>
      </c>
    </row>
    <row r="573" spans="1:17" x14ac:dyDescent="0.2">
      <c r="A573" s="403">
        <v>54552</v>
      </c>
      <c r="B573" s="403">
        <v>108616</v>
      </c>
      <c r="C573" s="403">
        <v>10010548</v>
      </c>
      <c r="D573" s="403" t="s">
        <v>1084</v>
      </c>
      <c r="E573" s="403" t="s">
        <v>92</v>
      </c>
      <c r="F573" s="403" t="s">
        <v>14</v>
      </c>
      <c r="G573" s="403" t="s">
        <v>422</v>
      </c>
      <c r="H573" s="403" t="s">
        <v>140</v>
      </c>
      <c r="I573" s="403" t="s">
        <v>140</v>
      </c>
      <c r="J573" s="403">
        <v>10011510</v>
      </c>
      <c r="K573" s="404">
        <v>42549</v>
      </c>
      <c r="L573" s="404">
        <v>42551</v>
      </c>
      <c r="M573" s="403" t="s">
        <v>130</v>
      </c>
      <c r="N573" s="403" t="s">
        <v>109</v>
      </c>
      <c r="O573" s="403">
        <v>2</v>
      </c>
      <c r="P573" s="403" t="s">
        <v>712</v>
      </c>
      <c r="Q573" s="403">
        <v>2</v>
      </c>
    </row>
    <row r="574" spans="1:17" x14ac:dyDescent="0.2">
      <c r="A574" s="403">
        <v>54562</v>
      </c>
      <c r="B574" s="403">
        <v>106937</v>
      </c>
      <c r="C574" s="403">
        <v>10006173</v>
      </c>
      <c r="D574" s="403" t="s">
        <v>1086</v>
      </c>
      <c r="E574" s="403" t="s">
        <v>92</v>
      </c>
      <c r="F574" s="403" t="s">
        <v>14</v>
      </c>
      <c r="G574" s="403" t="s">
        <v>1087</v>
      </c>
      <c r="H574" s="403" t="s">
        <v>140</v>
      </c>
      <c r="I574" s="403" t="s">
        <v>140</v>
      </c>
      <c r="J574" s="403">
        <v>10005009</v>
      </c>
      <c r="K574" s="404">
        <v>42402</v>
      </c>
      <c r="L574" s="404">
        <v>42405</v>
      </c>
      <c r="M574" s="403" t="s">
        <v>130</v>
      </c>
      <c r="N574" s="403" t="s">
        <v>109</v>
      </c>
      <c r="O574" s="403">
        <v>2</v>
      </c>
      <c r="P574" s="403" t="s">
        <v>712</v>
      </c>
      <c r="Q574" s="403">
        <v>2</v>
      </c>
    </row>
    <row r="575" spans="1:17" x14ac:dyDescent="0.2">
      <c r="A575" s="403">
        <v>54563</v>
      </c>
      <c r="B575" s="403">
        <v>114821</v>
      </c>
      <c r="C575" s="403">
        <v>10006175</v>
      </c>
      <c r="D575" s="403" t="s">
        <v>1089</v>
      </c>
      <c r="E575" s="403" t="s">
        <v>170</v>
      </c>
      <c r="F575" s="403" t="s">
        <v>15</v>
      </c>
      <c r="G575" s="403" t="s">
        <v>1087</v>
      </c>
      <c r="H575" s="403" t="s">
        <v>140</v>
      </c>
      <c r="I575" s="403" t="s">
        <v>140</v>
      </c>
      <c r="J575" s="403">
        <v>10005010</v>
      </c>
      <c r="K575" s="404">
        <v>42394</v>
      </c>
      <c r="L575" s="404">
        <v>42397</v>
      </c>
      <c r="M575" s="403" t="s">
        <v>276</v>
      </c>
      <c r="N575" s="403" t="s">
        <v>109</v>
      </c>
      <c r="O575" s="403">
        <v>3</v>
      </c>
      <c r="P575" s="403" t="s">
        <v>712</v>
      </c>
      <c r="Q575" s="403">
        <v>2</v>
      </c>
    </row>
    <row r="576" spans="1:17" x14ac:dyDescent="0.2">
      <c r="A576" s="403">
        <v>54624</v>
      </c>
      <c r="B576" s="403">
        <v>106864</v>
      </c>
      <c r="C576" s="403">
        <v>10006332</v>
      </c>
      <c r="D576" s="403" t="s">
        <v>1091</v>
      </c>
      <c r="E576" s="403" t="s">
        <v>278</v>
      </c>
      <c r="F576" s="403" t="s">
        <v>15</v>
      </c>
      <c r="G576" s="403" t="s">
        <v>320</v>
      </c>
      <c r="H576" s="403" t="s">
        <v>140</v>
      </c>
      <c r="I576" s="403" t="s">
        <v>140</v>
      </c>
      <c r="J576" s="403">
        <v>10017758</v>
      </c>
      <c r="K576" s="404">
        <v>42543</v>
      </c>
      <c r="L576" s="404">
        <v>42544</v>
      </c>
      <c r="M576" s="403" t="s">
        <v>96</v>
      </c>
      <c r="N576" s="403" t="s">
        <v>97</v>
      </c>
      <c r="O576" s="403">
        <v>9</v>
      </c>
      <c r="P576" s="403" t="s">
        <v>712</v>
      </c>
      <c r="Q576" s="403">
        <v>2</v>
      </c>
    </row>
    <row r="577" spans="1:17" x14ac:dyDescent="0.2">
      <c r="A577" s="403">
        <v>54636</v>
      </c>
      <c r="B577" s="403">
        <v>116195</v>
      </c>
      <c r="C577" s="403">
        <v>10001473</v>
      </c>
      <c r="D577" s="403" t="s">
        <v>1093</v>
      </c>
      <c r="E577" s="403" t="s">
        <v>170</v>
      </c>
      <c r="F577" s="403" t="s">
        <v>15</v>
      </c>
      <c r="G577" s="403" t="s">
        <v>585</v>
      </c>
      <c r="H577" s="403" t="s">
        <v>172</v>
      </c>
      <c r="I577" s="403" t="s">
        <v>172</v>
      </c>
      <c r="J577" s="403">
        <v>10011511</v>
      </c>
      <c r="K577" s="404">
        <v>42486</v>
      </c>
      <c r="L577" s="404">
        <v>42489</v>
      </c>
      <c r="M577" s="403" t="s">
        <v>276</v>
      </c>
      <c r="N577" s="403" t="s">
        <v>109</v>
      </c>
      <c r="O577" s="403">
        <v>3</v>
      </c>
      <c r="P577" s="403" t="s">
        <v>712</v>
      </c>
      <c r="Q577" s="403">
        <v>2</v>
      </c>
    </row>
    <row r="578" spans="1:17" x14ac:dyDescent="0.2">
      <c r="A578" s="403">
        <v>54684</v>
      </c>
      <c r="B578" s="403">
        <v>112269</v>
      </c>
      <c r="C578" s="403">
        <v>10006426</v>
      </c>
      <c r="D578" s="403" t="s">
        <v>1095</v>
      </c>
      <c r="E578" s="403" t="s">
        <v>170</v>
      </c>
      <c r="F578" s="403" t="s">
        <v>15</v>
      </c>
      <c r="G578" s="403" t="s">
        <v>399</v>
      </c>
      <c r="H578" s="403" t="s">
        <v>190</v>
      </c>
      <c r="I578" s="403" t="s">
        <v>190</v>
      </c>
      <c r="J578" s="403">
        <v>10011513</v>
      </c>
      <c r="K578" s="404">
        <v>42500</v>
      </c>
      <c r="L578" s="404">
        <v>42501</v>
      </c>
      <c r="M578" s="403" t="s">
        <v>173</v>
      </c>
      <c r="N578" s="403" t="s">
        <v>97</v>
      </c>
      <c r="O578" s="403">
        <v>9</v>
      </c>
      <c r="P578" s="403" t="s">
        <v>712</v>
      </c>
      <c r="Q578" s="403">
        <v>2</v>
      </c>
    </row>
    <row r="579" spans="1:17" x14ac:dyDescent="0.2">
      <c r="A579" s="403">
        <v>54739</v>
      </c>
      <c r="B579" s="403">
        <v>107976</v>
      </c>
      <c r="C579" s="403">
        <v>10006495</v>
      </c>
      <c r="D579" s="403" t="s">
        <v>1097</v>
      </c>
      <c r="E579" s="403" t="s">
        <v>170</v>
      </c>
      <c r="F579" s="403" t="s">
        <v>15</v>
      </c>
      <c r="G579" s="403" t="s">
        <v>154</v>
      </c>
      <c r="H579" s="403" t="s">
        <v>140</v>
      </c>
      <c r="I579" s="403" t="s">
        <v>140</v>
      </c>
      <c r="J579" s="403">
        <v>10017751</v>
      </c>
      <c r="K579" s="404">
        <v>42478</v>
      </c>
      <c r="L579" s="404">
        <v>42481</v>
      </c>
      <c r="M579" s="403" t="s">
        <v>276</v>
      </c>
      <c r="N579" s="403" t="s">
        <v>109</v>
      </c>
      <c r="O579" s="403">
        <v>3</v>
      </c>
      <c r="P579" s="403" t="s">
        <v>712</v>
      </c>
      <c r="Q579" s="403">
        <v>2</v>
      </c>
    </row>
    <row r="580" spans="1:17" x14ac:dyDescent="0.2">
      <c r="A580" s="403">
        <v>54755</v>
      </c>
      <c r="B580" s="403">
        <v>107857</v>
      </c>
      <c r="C580" s="403">
        <v>10006517</v>
      </c>
      <c r="D580" s="403" t="s">
        <v>1099</v>
      </c>
      <c r="E580" s="403" t="s">
        <v>92</v>
      </c>
      <c r="F580" s="403" t="s">
        <v>14</v>
      </c>
      <c r="G580" s="403" t="s">
        <v>1100</v>
      </c>
      <c r="H580" s="403" t="s">
        <v>94</v>
      </c>
      <c r="I580" s="403" t="s">
        <v>95</v>
      </c>
      <c r="J580" s="403">
        <v>10005017</v>
      </c>
      <c r="K580" s="404">
        <v>42339</v>
      </c>
      <c r="L580" s="404">
        <v>42342</v>
      </c>
      <c r="M580" s="403" t="s">
        <v>145</v>
      </c>
      <c r="N580" s="403" t="s">
        <v>109</v>
      </c>
      <c r="O580" s="403">
        <v>2</v>
      </c>
      <c r="P580" s="403" t="s">
        <v>712</v>
      </c>
      <c r="Q580" s="403">
        <v>2</v>
      </c>
    </row>
    <row r="581" spans="1:17" x14ac:dyDescent="0.2">
      <c r="A581" s="403">
        <v>54758</v>
      </c>
      <c r="B581" s="403">
        <v>107856</v>
      </c>
      <c r="C581" s="403">
        <v>10006521</v>
      </c>
      <c r="D581" s="403" t="s">
        <v>1102</v>
      </c>
      <c r="E581" s="403" t="s">
        <v>278</v>
      </c>
      <c r="F581" s="403" t="s">
        <v>15</v>
      </c>
      <c r="G581" s="403" t="s">
        <v>503</v>
      </c>
      <c r="H581" s="403" t="s">
        <v>94</v>
      </c>
      <c r="I581" s="403" t="s">
        <v>95</v>
      </c>
      <c r="J581" s="403">
        <v>10005132</v>
      </c>
      <c r="K581" s="404">
        <v>42556</v>
      </c>
      <c r="L581" s="404">
        <v>42559</v>
      </c>
      <c r="M581" s="403" t="s">
        <v>130</v>
      </c>
      <c r="N581" s="403" t="s">
        <v>109</v>
      </c>
      <c r="O581" s="403">
        <v>3</v>
      </c>
      <c r="P581" s="403" t="s">
        <v>712</v>
      </c>
      <c r="Q581" s="403">
        <v>2</v>
      </c>
    </row>
    <row r="582" spans="1:17" x14ac:dyDescent="0.2">
      <c r="A582" s="403">
        <v>54774</v>
      </c>
      <c r="B582" s="403">
        <v>112238</v>
      </c>
      <c r="C582" s="403">
        <v>10006547</v>
      </c>
      <c r="D582" s="403" t="s">
        <v>1104</v>
      </c>
      <c r="E582" s="403" t="s">
        <v>170</v>
      </c>
      <c r="F582" s="403" t="s">
        <v>15</v>
      </c>
      <c r="G582" s="403" t="s">
        <v>352</v>
      </c>
      <c r="H582" s="403" t="s">
        <v>172</v>
      </c>
      <c r="I582" s="403" t="s">
        <v>172</v>
      </c>
      <c r="J582" s="403">
        <v>10005018</v>
      </c>
      <c r="K582" s="404">
        <v>42444</v>
      </c>
      <c r="L582" s="404">
        <v>42447</v>
      </c>
      <c r="M582" s="403" t="s">
        <v>276</v>
      </c>
      <c r="N582" s="403" t="s">
        <v>109</v>
      </c>
      <c r="O582" s="403">
        <v>2</v>
      </c>
      <c r="P582" s="403" t="s">
        <v>712</v>
      </c>
      <c r="Q582" s="403">
        <v>2</v>
      </c>
    </row>
    <row r="583" spans="1:17" x14ac:dyDescent="0.2">
      <c r="A583" s="403">
        <v>54838</v>
      </c>
      <c r="B583" s="403">
        <v>105782</v>
      </c>
      <c r="C583" s="403">
        <v>10000446</v>
      </c>
      <c r="D583" s="403" t="s">
        <v>1106</v>
      </c>
      <c r="E583" s="403" t="s">
        <v>92</v>
      </c>
      <c r="F583" s="403" t="s">
        <v>14</v>
      </c>
      <c r="G583" s="403" t="s">
        <v>285</v>
      </c>
      <c r="H583" s="403" t="s">
        <v>140</v>
      </c>
      <c r="I583" s="403" t="s">
        <v>140</v>
      </c>
      <c r="J583" s="403">
        <v>10005019</v>
      </c>
      <c r="K583" s="404">
        <v>42347</v>
      </c>
      <c r="L583" s="404">
        <v>42348</v>
      </c>
      <c r="M583" s="403" t="s">
        <v>167</v>
      </c>
      <c r="N583" s="403" t="s">
        <v>97</v>
      </c>
      <c r="O583" s="403">
        <v>9</v>
      </c>
      <c r="P583" s="403" t="s">
        <v>712</v>
      </c>
      <c r="Q583" s="403">
        <v>2</v>
      </c>
    </row>
    <row r="584" spans="1:17" x14ac:dyDescent="0.2">
      <c r="A584" s="403">
        <v>54859</v>
      </c>
      <c r="B584" s="403">
        <v>108289</v>
      </c>
      <c r="C584" s="403">
        <v>10002869</v>
      </c>
      <c r="D584" s="403" t="s">
        <v>1108</v>
      </c>
      <c r="E584" s="403" t="s">
        <v>683</v>
      </c>
      <c r="F584" s="403" t="s">
        <v>17</v>
      </c>
      <c r="G584" s="403" t="s">
        <v>334</v>
      </c>
      <c r="H584" s="403" t="s">
        <v>140</v>
      </c>
      <c r="I584" s="403" t="s">
        <v>140</v>
      </c>
      <c r="J584" s="403">
        <v>10005020</v>
      </c>
      <c r="K584" s="404">
        <v>42333</v>
      </c>
      <c r="L584" s="404">
        <v>42334</v>
      </c>
      <c r="M584" s="403" t="s">
        <v>711</v>
      </c>
      <c r="N584" s="403" t="s">
        <v>109</v>
      </c>
      <c r="O584" s="403">
        <v>1</v>
      </c>
      <c r="P584" s="403" t="s">
        <v>712</v>
      </c>
      <c r="Q584" s="403" t="s">
        <v>99</v>
      </c>
    </row>
    <row r="585" spans="1:17" x14ac:dyDescent="0.2">
      <c r="A585" s="403">
        <v>54860</v>
      </c>
      <c r="B585" s="403">
        <v>107481</v>
      </c>
      <c r="C585" s="403">
        <v>10002896</v>
      </c>
      <c r="D585" s="403" t="s">
        <v>1110</v>
      </c>
      <c r="E585" s="403" t="s">
        <v>92</v>
      </c>
      <c r="F585" s="403" t="s">
        <v>14</v>
      </c>
      <c r="G585" s="403" t="s">
        <v>517</v>
      </c>
      <c r="H585" s="403" t="s">
        <v>122</v>
      </c>
      <c r="I585" s="403" t="s">
        <v>122</v>
      </c>
      <c r="J585" s="403">
        <v>10005021</v>
      </c>
      <c r="K585" s="404">
        <v>42311</v>
      </c>
      <c r="L585" s="404">
        <v>42313</v>
      </c>
      <c r="M585" s="403" t="s">
        <v>130</v>
      </c>
      <c r="N585" s="403" t="s">
        <v>109</v>
      </c>
      <c r="O585" s="403">
        <v>3</v>
      </c>
      <c r="P585" s="403" t="s">
        <v>712</v>
      </c>
      <c r="Q585" s="403">
        <v>2</v>
      </c>
    </row>
    <row r="586" spans="1:17" x14ac:dyDescent="0.2">
      <c r="A586" s="403">
        <v>54877</v>
      </c>
      <c r="B586" s="403">
        <v>111901</v>
      </c>
      <c r="C586" s="403">
        <v>10006734</v>
      </c>
      <c r="D586" s="403" t="s">
        <v>1112</v>
      </c>
      <c r="E586" s="403" t="s">
        <v>278</v>
      </c>
      <c r="F586" s="403" t="s">
        <v>15</v>
      </c>
      <c r="G586" s="403" t="s">
        <v>209</v>
      </c>
      <c r="H586" s="403" t="s">
        <v>166</v>
      </c>
      <c r="I586" s="403" t="s">
        <v>166</v>
      </c>
      <c r="J586" s="403">
        <v>10020094</v>
      </c>
      <c r="K586" s="404">
        <v>42529</v>
      </c>
      <c r="L586" s="404">
        <v>42530</v>
      </c>
      <c r="M586" s="403" t="s">
        <v>476</v>
      </c>
      <c r="N586" s="403" t="s">
        <v>97</v>
      </c>
      <c r="O586" s="403">
        <v>9</v>
      </c>
      <c r="P586" s="403" t="s">
        <v>712</v>
      </c>
      <c r="Q586" s="403">
        <v>2</v>
      </c>
    </row>
    <row r="587" spans="1:17" x14ac:dyDescent="0.2">
      <c r="A587" s="403">
        <v>54956</v>
      </c>
      <c r="B587" s="403">
        <v>107873</v>
      </c>
      <c r="C587" s="403">
        <v>10008699</v>
      </c>
      <c r="D587" s="403" t="s">
        <v>1114</v>
      </c>
      <c r="E587" s="403" t="s">
        <v>92</v>
      </c>
      <c r="F587" s="403" t="s">
        <v>14</v>
      </c>
      <c r="G587" s="403" t="s">
        <v>222</v>
      </c>
      <c r="H587" s="403" t="s">
        <v>199</v>
      </c>
      <c r="I587" s="403" t="s">
        <v>95</v>
      </c>
      <c r="J587" s="403">
        <v>10011516</v>
      </c>
      <c r="K587" s="404">
        <v>42536</v>
      </c>
      <c r="L587" s="404">
        <v>42537</v>
      </c>
      <c r="M587" s="403" t="s">
        <v>96</v>
      </c>
      <c r="N587" s="403" t="s">
        <v>97</v>
      </c>
      <c r="O587" s="403">
        <v>9</v>
      </c>
      <c r="P587" s="403" t="s">
        <v>712</v>
      </c>
      <c r="Q587" s="403">
        <v>2</v>
      </c>
    </row>
    <row r="588" spans="1:17" x14ac:dyDescent="0.2">
      <c r="A588" s="403">
        <v>55074</v>
      </c>
      <c r="B588" s="403">
        <v>106956</v>
      </c>
      <c r="C588" s="403">
        <v>10007320</v>
      </c>
      <c r="D588" s="403" t="s">
        <v>1116</v>
      </c>
      <c r="E588" s="403" t="s">
        <v>278</v>
      </c>
      <c r="F588" s="403" t="s">
        <v>15</v>
      </c>
      <c r="G588" s="403" t="s">
        <v>797</v>
      </c>
      <c r="H588" s="403" t="s">
        <v>122</v>
      </c>
      <c r="I588" s="403" t="s">
        <v>122</v>
      </c>
      <c r="J588" s="403">
        <v>10011555</v>
      </c>
      <c r="K588" s="404">
        <v>42472</v>
      </c>
      <c r="L588" s="404">
        <v>42475</v>
      </c>
      <c r="M588" s="403" t="s">
        <v>130</v>
      </c>
      <c r="N588" s="403" t="s">
        <v>109</v>
      </c>
      <c r="O588" s="403">
        <v>2</v>
      </c>
      <c r="P588" s="403" t="s">
        <v>712</v>
      </c>
      <c r="Q588" s="403">
        <v>2</v>
      </c>
    </row>
    <row r="589" spans="1:17" x14ac:dyDescent="0.2">
      <c r="A589" s="403">
        <v>55115</v>
      </c>
      <c r="B589" s="403">
        <v>105316</v>
      </c>
      <c r="C589" s="403">
        <v>10004123</v>
      </c>
      <c r="D589" s="403" t="s">
        <v>1118</v>
      </c>
      <c r="E589" s="403" t="s">
        <v>183</v>
      </c>
      <c r="F589" s="403" t="s">
        <v>14</v>
      </c>
      <c r="G589" s="403" t="s">
        <v>1119</v>
      </c>
      <c r="H589" s="403" t="s">
        <v>107</v>
      </c>
      <c r="I589" s="403" t="s">
        <v>107</v>
      </c>
      <c r="J589" s="403">
        <v>10008491</v>
      </c>
      <c r="K589" s="404">
        <v>42430</v>
      </c>
      <c r="L589" s="404">
        <v>42433</v>
      </c>
      <c r="M589" s="403" t="s">
        <v>145</v>
      </c>
      <c r="N589" s="403" t="s">
        <v>109</v>
      </c>
      <c r="O589" s="403">
        <v>2</v>
      </c>
      <c r="P589" s="403" t="s">
        <v>712</v>
      </c>
      <c r="Q589" s="403">
        <v>2</v>
      </c>
    </row>
    <row r="590" spans="1:17" x14ac:dyDescent="0.2">
      <c r="A590" s="403">
        <v>55131</v>
      </c>
      <c r="B590" s="403">
        <v>110106</v>
      </c>
      <c r="C590" s="403">
        <v>10007100</v>
      </c>
      <c r="D590" s="403" t="s">
        <v>1121</v>
      </c>
      <c r="E590" s="403" t="s">
        <v>278</v>
      </c>
      <c r="F590" s="403" t="s">
        <v>15</v>
      </c>
      <c r="G590" s="403" t="s">
        <v>1100</v>
      </c>
      <c r="H590" s="403" t="s">
        <v>94</v>
      </c>
      <c r="I590" s="403" t="s">
        <v>95</v>
      </c>
      <c r="J590" s="403">
        <v>10005156</v>
      </c>
      <c r="K590" s="404">
        <v>42382</v>
      </c>
      <c r="L590" s="404">
        <v>42383</v>
      </c>
      <c r="M590" s="403" t="s">
        <v>96</v>
      </c>
      <c r="N590" s="403" t="s">
        <v>97</v>
      </c>
      <c r="O590" s="403">
        <v>9</v>
      </c>
      <c r="P590" s="403" t="s">
        <v>712</v>
      </c>
      <c r="Q590" s="403">
        <v>2</v>
      </c>
    </row>
    <row r="591" spans="1:17" x14ac:dyDescent="0.2">
      <c r="A591" s="403">
        <v>55241</v>
      </c>
      <c r="B591" s="403">
        <v>107911</v>
      </c>
      <c r="C591" s="403">
        <v>10003161</v>
      </c>
      <c r="D591" s="403" t="s">
        <v>1123</v>
      </c>
      <c r="E591" s="403" t="s">
        <v>92</v>
      </c>
      <c r="F591" s="403" t="s">
        <v>14</v>
      </c>
      <c r="G591" s="403" t="s">
        <v>741</v>
      </c>
      <c r="H591" s="403" t="s">
        <v>166</v>
      </c>
      <c r="I591" s="403" t="s">
        <v>166</v>
      </c>
      <c r="J591" s="403">
        <v>10005441</v>
      </c>
      <c r="K591" s="404">
        <v>42437</v>
      </c>
      <c r="L591" s="404">
        <v>42440</v>
      </c>
      <c r="M591" s="403" t="s">
        <v>145</v>
      </c>
      <c r="N591" s="403" t="s">
        <v>109</v>
      </c>
      <c r="O591" s="403">
        <v>2</v>
      </c>
      <c r="P591" s="403" t="s">
        <v>712</v>
      </c>
      <c r="Q591" s="403">
        <v>2</v>
      </c>
    </row>
    <row r="592" spans="1:17" x14ac:dyDescent="0.2">
      <c r="A592" s="403">
        <v>55247</v>
      </c>
      <c r="B592" s="403">
        <v>107968</v>
      </c>
      <c r="C592" s="403">
        <v>10007291</v>
      </c>
      <c r="D592" s="403" t="s">
        <v>310</v>
      </c>
      <c r="E592" s="403" t="s">
        <v>170</v>
      </c>
      <c r="F592" s="403" t="s">
        <v>15</v>
      </c>
      <c r="G592" s="403" t="s">
        <v>311</v>
      </c>
      <c r="H592" s="403" t="s">
        <v>199</v>
      </c>
      <c r="I592" s="403" t="s">
        <v>95</v>
      </c>
      <c r="J592" s="403">
        <v>10005028</v>
      </c>
      <c r="K592" s="404">
        <v>42311</v>
      </c>
      <c r="L592" s="404">
        <v>42314</v>
      </c>
      <c r="M592" s="403" t="s">
        <v>276</v>
      </c>
      <c r="N592" s="403" t="s">
        <v>109</v>
      </c>
      <c r="O592" s="403">
        <v>4</v>
      </c>
      <c r="P592" s="403" t="s">
        <v>712</v>
      </c>
      <c r="Q592" s="403">
        <v>2</v>
      </c>
    </row>
    <row r="593" spans="1:17" x14ac:dyDescent="0.2">
      <c r="A593" s="403">
        <v>55276</v>
      </c>
      <c r="B593" s="403">
        <v>112309</v>
      </c>
      <c r="C593" s="403">
        <v>10007348</v>
      </c>
      <c r="D593" s="403" t="s">
        <v>1126</v>
      </c>
      <c r="E593" s="403" t="s">
        <v>170</v>
      </c>
      <c r="F593" s="403" t="s">
        <v>15</v>
      </c>
      <c r="G593" s="403" t="s">
        <v>337</v>
      </c>
      <c r="H593" s="403" t="s">
        <v>172</v>
      </c>
      <c r="I593" s="403" t="s">
        <v>172</v>
      </c>
      <c r="J593" s="403">
        <v>10005030</v>
      </c>
      <c r="K593" s="404">
        <v>42438</v>
      </c>
      <c r="L593" s="404">
        <v>42439</v>
      </c>
      <c r="M593" s="403" t="s">
        <v>173</v>
      </c>
      <c r="N593" s="403" t="s">
        <v>97</v>
      </c>
      <c r="O593" s="403">
        <v>9</v>
      </c>
      <c r="P593" s="403" t="s">
        <v>712</v>
      </c>
      <c r="Q593" s="403">
        <v>2</v>
      </c>
    </row>
    <row r="594" spans="1:17" x14ac:dyDescent="0.2">
      <c r="A594" s="403">
        <v>55307</v>
      </c>
      <c r="B594" s="403">
        <v>110206</v>
      </c>
      <c r="C594" s="403">
        <v>10007398</v>
      </c>
      <c r="D594" s="403" t="s">
        <v>1128</v>
      </c>
      <c r="E594" s="403" t="s">
        <v>170</v>
      </c>
      <c r="F594" s="403" t="s">
        <v>15</v>
      </c>
      <c r="G594" s="403" t="s">
        <v>348</v>
      </c>
      <c r="H594" s="403" t="s">
        <v>190</v>
      </c>
      <c r="I594" s="403" t="s">
        <v>190</v>
      </c>
      <c r="J594" s="403">
        <v>10005031</v>
      </c>
      <c r="K594" s="404">
        <v>42333</v>
      </c>
      <c r="L594" s="404">
        <v>42334</v>
      </c>
      <c r="M594" s="403" t="s">
        <v>173</v>
      </c>
      <c r="N594" s="403" t="s">
        <v>97</v>
      </c>
      <c r="O594" s="403">
        <v>9</v>
      </c>
      <c r="P594" s="403" t="s">
        <v>712</v>
      </c>
      <c r="Q594" s="403">
        <v>2</v>
      </c>
    </row>
    <row r="595" spans="1:17" x14ac:dyDescent="0.2">
      <c r="A595" s="403">
        <v>55353</v>
      </c>
      <c r="B595" s="403">
        <v>111720</v>
      </c>
      <c r="C595" s="403">
        <v>10001464</v>
      </c>
      <c r="D595" s="403" t="s">
        <v>1130</v>
      </c>
      <c r="E595" s="403" t="s">
        <v>170</v>
      </c>
      <c r="F595" s="403" t="s">
        <v>15</v>
      </c>
      <c r="G595" s="403" t="s">
        <v>607</v>
      </c>
      <c r="H595" s="403" t="s">
        <v>122</v>
      </c>
      <c r="I595" s="403" t="s">
        <v>122</v>
      </c>
      <c r="J595" s="403">
        <v>10005032</v>
      </c>
      <c r="K595" s="404">
        <v>42444</v>
      </c>
      <c r="L595" s="404">
        <v>42447</v>
      </c>
      <c r="M595" s="403" t="s">
        <v>276</v>
      </c>
      <c r="N595" s="403" t="s">
        <v>109</v>
      </c>
      <c r="O595" s="403">
        <v>2</v>
      </c>
      <c r="P595" s="403" t="s">
        <v>712</v>
      </c>
      <c r="Q595" s="403">
        <v>2</v>
      </c>
    </row>
    <row r="596" spans="1:17" x14ac:dyDescent="0.2">
      <c r="A596" s="403">
        <v>55378</v>
      </c>
      <c r="B596" s="403">
        <v>106841</v>
      </c>
      <c r="C596" s="403">
        <v>10007502</v>
      </c>
      <c r="D596" s="403" t="s">
        <v>1132</v>
      </c>
      <c r="E596" s="403" t="s">
        <v>170</v>
      </c>
      <c r="F596" s="403" t="s">
        <v>15</v>
      </c>
      <c r="G596" s="403" t="s">
        <v>158</v>
      </c>
      <c r="H596" s="403" t="s">
        <v>140</v>
      </c>
      <c r="I596" s="403" t="s">
        <v>140</v>
      </c>
      <c r="J596" s="403">
        <v>10011570</v>
      </c>
      <c r="K596" s="404">
        <v>42535</v>
      </c>
      <c r="L596" s="404">
        <v>42538</v>
      </c>
      <c r="M596" s="403" t="s">
        <v>276</v>
      </c>
      <c r="N596" s="403" t="s">
        <v>109</v>
      </c>
      <c r="O596" s="403">
        <v>2</v>
      </c>
      <c r="P596" s="403" t="s">
        <v>712</v>
      </c>
      <c r="Q596" s="403">
        <v>2</v>
      </c>
    </row>
    <row r="597" spans="1:17" x14ac:dyDescent="0.2">
      <c r="A597" s="403">
        <v>55402</v>
      </c>
      <c r="B597" s="403">
        <v>116058</v>
      </c>
      <c r="C597" s="403">
        <v>10004327</v>
      </c>
      <c r="D597" s="403" t="s">
        <v>1134</v>
      </c>
      <c r="E597" s="403" t="s">
        <v>170</v>
      </c>
      <c r="F597" s="403" t="s">
        <v>15</v>
      </c>
      <c r="G597" s="403" t="s">
        <v>357</v>
      </c>
      <c r="H597" s="403" t="s">
        <v>140</v>
      </c>
      <c r="I597" s="403" t="s">
        <v>140</v>
      </c>
      <c r="J597" s="403">
        <v>10011518</v>
      </c>
      <c r="K597" s="404">
        <v>42507</v>
      </c>
      <c r="L597" s="404">
        <v>42510</v>
      </c>
      <c r="M597" s="403" t="s">
        <v>276</v>
      </c>
      <c r="N597" s="403" t="s">
        <v>109</v>
      </c>
      <c r="O597" s="403">
        <v>3</v>
      </c>
      <c r="P597" s="403" t="s">
        <v>712</v>
      </c>
      <c r="Q597" s="403">
        <v>2</v>
      </c>
    </row>
    <row r="598" spans="1:17" x14ac:dyDescent="0.2">
      <c r="A598" s="403">
        <v>55416</v>
      </c>
      <c r="B598" s="403">
        <v>107963</v>
      </c>
      <c r="C598" s="403">
        <v>10007594</v>
      </c>
      <c r="D598" s="403" t="s">
        <v>1136</v>
      </c>
      <c r="E598" s="403" t="s">
        <v>278</v>
      </c>
      <c r="F598" s="403" t="s">
        <v>15</v>
      </c>
      <c r="G598" s="403" t="s">
        <v>139</v>
      </c>
      <c r="H598" s="403" t="s">
        <v>140</v>
      </c>
      <c r="I598" s="403" t="s">
        <v>140</v>
      </c>
      <c r="J598" s="403">
        <v>10008496</v>
      </c>
      <c r="K598" s="404">
        <v>42443</v>
      </c>
      <c r="L598" s="404">
        <v>42446</v>
      </c>
      <c r="M598" s="403" t="s">
        <v>280</v>
      </c>
      <c r="N598" s="403" t="s">
        <v>109</v>
      </c>
      <c r="O598" s="403">
        <v>1</v>
      </c>
      <c r="P598" s="403" t="s">
        <v>712</v>
      </c>
      <c r="Q598" s="403">
        <v>2</v>
      </c>
    </row>
    <row r="599" spans="1:17" x14ac:dyDescent="0.2">
      <c r="A599" s="403">
        <v>55422</v>
      </c>
      <c r="B599" s="403">
        <v>114823</v>
      </c>
      <c r="C599" s="403">
        <v>10007623</v>
      </c>
      <c r="D599" s="403" t="s">
        <v>1138</v>
      </c>
      <c r="E599" s="403" t="s">
        <v>170</v>
      </c>
      <c r="F599" s="403" t="s">
        <v>15</v>
      </c>
      <c r="G599" s="403" t="s">
        <v>409</v>
      </c>
      <c r="H599" s="403" t="s">
        <v>172</v>
      </c>
      <c r="I599" s="403" t="s">
        <v>172</v>
      </c>
      <c r="J599" s="403">
        <v>10011519</v>
      </c>
      <c r="K599" s="404">
        <v>42528</v>
      </c>
      <c r="L599" s="404">
        <v>42531</v>
      </c>
      <c r="M599" s="403" t="s">
        <v>212</v>
      </c>
      <c r="N599" s="403" t="s">
        <v>109</v>
      </c>
      <c r="O599" s="403">
        <v>2</v>
      </c>
      <c r="P599" s="403" t="s">
        <v>712</v>
      </c>
      <c r="Q599" s="403">
        <v>3</v>
      </c>
    </row>
    <row r="600" spans="1:17" x14ac:dyDescent="0.2">
      <c r="A600" s="403">
        <v>55476</v>
      </c>
      <c r="B600" s="403">
        <v>107576</v>
      </c>
      <c r="C600" s="403">
        <v>10001477</v>
      </c>
      <c r="D600" s="403" t="s">
        <v>1140</v>
      </c>
      <c r="E600" s="403" t="s">
        <v>170</v>
      </c>
      <c r="F600" s="403" t="s">
        <v>15</v>
      </c>
      <c r="G600" s="403" t="s">
        <v>1141</v>
      </c>
      <c r="H600" s="403" t="s">
        <v>199</v>
      </c>
      <c r="I600" s="403" t="s">
        <v>95</v>
      </c>
      <c r="J600" s="403">
        <v>10005035</v>
      </c>
      <c r="K600" s="404">
        <v>42402</v>
      </c>
      <c r="L600" s="404">
        <v>42403</v>
      </c>
      <c r="M600" s="403" t="s">
        <v>173</v>
      </c>
      <c r="N600" s="403" t="s">
        <v>97</v>
      </c>
      <c r="O600" s="403">
        <v>9</v>
      </c>
      <c r="P600" s="403" t="s">
        <v>712</v>
      </c>
      <c r="Q600" s="403">
        <v>2</v>
      </c>
    </row>
    <row r="601" spans="1:17" x14ac:dyDescent="0.2">
      <c r="A601" s="403">
        <v>55614</v>
      </c>
      <c r="B601" s="403">
        <v>117200</v>
      </c>
      <c r="C601" s="403">
        <v>10000524</v>
      </c>
      <c r="D601" s="403" t="s">
        <v>1143</v>
      </c>
      <c r="E601" s="403" t="s">
        <v>183</v>
      </c>
      <c r="F601" s="403" t="s">
        <v>14</v>
      </c>
      <c r="G601" s="403" t="s">
        <v>304</v>
      </c>
      <c r="H601" s="403" t="s">
        <v>122</v>
      </c>
      <c r="I601" s="403" t="s">
        <v>122</v>
      </c>
      <c r="J601" s="403">
        <v>10005037</v>
      </c>
      <c r="K601" s="404">
        <v>42592</v>
      </c>
      <c r="L601" s="404">
        <v>42593</v>
      </c>
      <c r="M601" s="403" t="s">
        <v>167</v>
      </c>
      <c r="N601" s="403" t="s">
        <v>97</v>
      </c>
      <c r="O601" s="403">
        <v>9</v>
      </c>
      <c r="P601" s="403" t="s">
        <v>712</v>
      </c>
      <c r="Q601" s="403">
        <v>2</v>
      </c>
    </row>
    <row r="602" spans="1:17" x14ac:dyDescent="0.2">
      <c r="A602" s="403">
        <v>56817</v>
      </c>
      <c r="B602" s="403">
        <v>119809</v>
      </c>
      <c r="C602" s="403">
        <v>10033129</v>
      </c>
      <c r="D602" s="403" t="s">
        <v>1145</v>
      </c>
      <c r="E602" s="403" t="s">
        <v>92</v>
      </c>
      <c r="F602" s="403" t="s">
        <v>14</v>
      </c>
      <c r="G602" s="403" t="s">
        <v>241</v>
      </c>
      <c r="H602" s="403" t="s">
        <v>94</v>
      </c>
      <c r="I602" s="403" t="s">
        <v>95</v>
      </c>
      <c r="J602" s="403">
        <v>10005038</v>
      </c>
      <c r="K602" s="404">
        <v>42388</v>
      </c>
      <c r="L602" s="404">
        <v>42391</v>
      </c>
      <c r="M602" s="403" t="s">
        <v>410</v>
      </c>
      <c r="N602" s="403" t="s">
        <v>109</v>
      </c>
      <c r="O602" s="403">
        <v>4</v>
      </c>
      <c r="P602" s="403" t="s">
        <v>712</v>
      </c>
      <c r="Q602" s="403">
        <v>3</v>
      </c>
    </row>
    <row r="603" spans="1:17" x14ac:dyDescent="0.2">
      <c r="A603" s="403">
        <v>57165</v>
      </c>
      <c r="B603" s="403">
        <v>105969</v>
      </c>
      <c r="C603" s="403">
        <v>10027655</v>
      </c>
      <c r="D603" s="403" t="s">
        <v>1147</v>
      </c>
      <c r="E603" s="403" t="s">
        <v>92</v>
      </c>
      <c r="F603" s="403" t="s">
        <v>14</v>
      </c>
      <c r="G603" s="403" t="s">
        <v>255</v>
      </c>
      <c r="H603" s="403" t="s">
        <v>161</v>
      </c>
      <c r="I603" s="403" t="s">
        <v>161</v>
      </c>
      <c r="J603" s="403">
        <v>10005039</v>
      </c>
      <c r="K603" s="404">
        <v>42452</v>
      </c>
      <c r="L603" s="404">
        <v>42453</v>
      </c>
      <c r="M603" s="403" t="s">
        <v>96</v>
      </c>
      <c r="N603" s="403" t="s">
        <v>97</v>
      </c>
      <c r="O603" s="403">
        <v>9</v>
      </c>
      <c r="P603" s="403" t="s">
        <v>712</v>
      </c>
      <c r="Q603" s="403">
        <v>2</v>
      </c>
    </row>
    <row r="604" spans="1:17" x14ac:dyDescent="0.2">
      <c r="A604" s="403">
        <v>57838</v>
      </c>
      <c r="B604" s="403">
        <v>118489</v>
      </c>
      <c r="C604" s="403">
        <v>10018344</v>
      </c>
      <c r="D604" s="403" t="s">
        <v>1149</v>
      </c>
      <c r="E604" s="403" t="s">
        <v>92</v>
      </c>
      <c r="F604" s="403" t="s">
        <v>14</v>
      </c>
      <c r="G604" s="403" t="s">
        <v>607</v>
      </c>
      <c r="H604" s="403" t="s">
        <v>122</v>
      </c>
      <c r="I604" s="403" t="s">
        <v>122</v>
      </c>
      <c r="J604" s="403">
        <v>10011521</v>
      </c>
      <c r="K604" s="404">
        <v>42577</v>
      </c>
      <c r="L604" s="404">
        <v>42580</v>
      </c>
      <c r="M604" s="403" t="s">
        <v>331</v>
      </c>
      <c r="N604" s="403" t="s">
        <v>109</v>
      </c>
      <c r="O604" s="403">
        <v>2</v>
      </c>
      <c r="P604" s="403" t="s">
        <v>712</v>
      </c>
      <c r="Q604" s="403">
        <v>3</v>
      </c>
    </row>
    <row r="605" spans="1:17" x14ac:dyDescent="0.2">
      <c r="A605" s="403">
        <v>57951</v>
      </c>
      <c r="B605" s="403">
        <v>117907</v>
      </c>
      <c r="C605" s="403">
        <v>10011881</v>
      </c>
      <c r="D605" s="403" t="s">
        <v>563</v>
      </c>
      <c r="E605" s="403" t="s">
        <v>183</v>
      </c>
      <c r="F605" s="403" t="s">
        <v>14</v>
      </c>
      <c r="G605" s="403" t="s">
        <v>178</v>
      </c>
      <c r="H605" s="403" t="s">
        <v>107</v>
      </c>
      <c r="I605" s="403" t="s">
        <v>107</v>
      </c>
      <c r="J605" s="403">
        <v>10005044</v>
      </c>
      <c r="K605" s="404">
        <v>42346</v>
      </c>
      <c r="L605" s="404">
        <v>42348</v>
      </c>
      <c r="M605" s="403" t="s">
        <v>145</v>
      </c>
      <c r="N605" s="403" t="s">
        <v>109</v>
      </c>
      <c r="O605" s="403">
        <v>4</v>
      </c>
      <c r="P605" s="403" t="s">
        <v>712</v>
      </c>
      <c r="Q605" s="403">
        <v>2</v>
      </c>
    </row>
    <row r="606" spans="1:17" x14ac:dyDescent="0.2">
      <c r="A606" s="403">
        <v>58047</v>
      </c>
      <c r="B606" s="403">
        <v>117935</v>
      </c>
      <c r="C606" s="403">
        <v>10013042</v>
      </c>
      <c r="D606" s="403" t="s">
        <v>1152</v>
      </c>
      <c r="E606" s="403" t="s">
        <v>92</v>
      </c>
      <c r="F606" s="403" t="s">
        <v>14</v>
      </c>
      <c r="G606" s="403" t="s">
        <v>198</v>
      </c>
      <c r="H606" s="403" t="s">
        <v>199</v>
      </c>
      <c r="I606" s="403" t="s">
        <v>95</v>
      </c>
      <c r="J606" s="403">
        <v>10005045</v>
      </c>
      <c r="K606" s="404">
        <v>42444</v>
      </c>
      <c r="L606" s="404">
        <v>42446</v>
      </c>
      <c r="M606" s="403" t="s">
        <v>130</v>
      </c>
      <c r="N606" s="403" t="s">
        <v>109</v>
      </c>
      <c r="O606" s="403">
        <v>2</v>
      </c>
      <c r="P606" s="403" t="s">
        <v>712</v>
      </c>
      <c r="Q606" s="403">
        <v>2</v>
      </c>
    </row>
    <row r="607" spans="1:17" x14ac:dyDescent="0.2">
      <c r="A607" s="403">
        <v>58054</v>
      </c>
      <c r="B607" s="403">
        <v>117077</v>
      </c>
      <c r="C607" s="403">
        <v>10005113</v>
      </c>
      <c r="D607" s="403" t="s">
        <v>1154</v>
      </c>
      <c r="E607" s="403" t="s">
        <v>278</v>
      </c>
      <c r="F607" s="403" t="s">
        <v>15</v>
      </c>
      <c r="G607" s="403" t="s">
        <v>416</v>
      </c>
      <c r="H607" s="403" t="s">
        <v>190</v>
      </c>
      <c r="I607" s="403" t="s">
        <v>190</v>
      </c>
      <c r="J607" s="403">
        <v>10011560</v>
      </c>
      <c r="K607" s="404">
        <v>42500</v>
      </c>
      <c r="L607" s="404">
        <v>42503</v>
      </c>
      <c r="M607" s="403" t="s">
        <v>130</v>
      </c>
      <c r="N607" s="403" t="s">
        <v>109</v>
      </c>
      <c r="O607" s="403">
        <v>3</v>
      </c>
      <c r="P607" s="403" t="s">
        <v>712</v>
      </c>
      <c r="Q607" s="403">
        <v>2</v>
      </c>
    </row>
    <row r="608" spans="1:17" x14ac:dyDescent="0.2">
      <c r="A608" s="403">
        <v>58159</v>
      </c>
      <c r="B608" s="403">
        <v>117269</v>
      </c>
      <c r="C608" s="403">
        <v>10006651</v>
      </c>
      <c r="D608" s="403" t="s">
        <v>1156</v>
      </c>
      <c r="E608" s="403" t="s">
        <v>92</v>
      </c>
      <c r="F608" s="403" t="s">
        <v>14</v>
      </c>
      <c r="G608" s="403" t="s">
        <v>731</v>
      </c>
      <c r="H608" s="403" t="s">
        <v>161</v>
      </c>
      <c r="I608" s="403" t="s">
        <v>161</v>
      </c>
      <c r="J608" s="403">
        <v>10005046</v>
      </c>
      <c r="K608" s="404">
        <v>42318</v>
      </c>
      <c r="L608" s="404">
        <v>42321</v>
      </c>
      <c r="M608" s="403" t="s">
        <v>141</v>
      </c>
      <c r="N608" s="403" t="s">
        <v>109</v>
      </c>
      <c r="O608" s="403">
        <v>2</v>
      </c>
      <c r="P608" s="403" t="s">
        <v>712</v>
      </c>
      <c r="Q608" s="403">
        <v>3</v>
      </c>
    </row>
    <row r="609" spans="1:17" x14ac:dyDescent="0.2">
      <c r="A609" s="403">
        <v>58161</v>
      </c>
      <c r="B609" s="403">
        <v>117497</v>
      </c>
      <c r="C609" s="403">
        <v>10004807</v>
      </c>
      <c r="D609" s="403" t="s">
        <v>1158</v>
      </c>
      <c r="E609" s="403" t="s">
        <v>92</v>
      </c>
      <c r="F609" s="403" t="s">
        <v>14</v>
      </c>
      <c r="G609" s="403" t="s">
        <v>160</v>
      </c>
      <c r="H609" s="403" t="s">
        <v>161</v>
      </c>
      <c r="I609" s="403" t="s">
        <v>161</v>
      </c>
      <c r="J609" s="403">
        <v>10005048</v>
      </c>
      <c r="K609" s="404">
        <v>42283</v>
      </c>
      <c r="L609" s="404">
        <v>42286</v>
      </c>
      <c r="M609" s="403" t="s">
        <v>446</v>
      </c>
      <c r="N609" s="403" t="s">
        <v>109</v>
      </c>
      <c r="O609" s="403">
        <v>3</v>
      </c>
      <c r="P609" s="403" t="s">
        <v>712</v>
      </c>
      <c r="Q609" s="403">
        <v>3</v>
      </c>
    </row>
    <row r="610" spans="1:17" x14ac:dyDescent="0.2">
      <c r="A610" s="403">
        <v>58166</v>
      </c>
      <c r="B610" s="403">
        <v>117810</v>
      </c>
      <c r="C610" s="403">
        <v>10010672</v>
      </c>
      <c r="D610" s="403" t="s">
        <v>1160</v>
      </c>
      <c r="E610" s="403" t="s">
        <v>92</v>
      </c>
      <c r="F610" s="403" t="s">
        <v>14</v>
      </c>
      <c r="G610" s="403" t="s">
        <v>1161</v>
      </c>
      <c r="H610" s="403" t="s">
        <v>1162</v>
      </c>
      <c r="I610" s="403" t="s">
        <v>122</v>
      </c>
      <c r="J610" s="403">
        <v>10011524</v>
      </c>
      <c r="K610" s="404">
        <v>42465</v>
      </c>
      <c r="L610" s="404">
        <v>42468</v>
      </c>
      <c r="M610" s="403" t="s">
        <v>145</v>
      </c>
      <c r="N610" s="403" t="s">
        <v>109</v>
      </c>
      <c r="O610" s="403">
        <v>2</v>
      </c>
      <c r="P610" s="403" t="s">
        <v>712</v>
      </c>
      <c r="Q610" s="403">
        <v>2</v>
      </c>
    </row>
    <row r="611" spans="1:17" x14ac:dyDescent="0.2">
      <c r="A611" s="403">
        <v>58178</v>
      </c>
      <c r="B611" s="403">
        <v>117996</v>
      </c>
      <c r="C611" s="403">
        <v>10013548</v>
      </c>
      <c r="D611" s="403" t="s">
        <v>1164</v>
      </c>
      <c r="E611" s="403" t="s">
        <v>92</v>
      </c>
      <c r="F611" s="403" t="s">
        <v>14</v>
      </c>
      <c r="G611" s="403" t="s">
        <v>607</v>
      </c>
      <c r="H611" s="403" t="s">
        <v>122</v>
      </c>
      <c r="I611" s="403" t="s">
        <v>122</v>
      </c>
      <c r="J611" s="403">
        <v>10005050</v>
      </c>
      <c r="K611" s="404">
        <v>42424</v>
      </c>
      <c r="L611" s="404">
        <v>42425</v>
      </c>
      <c r="M611" s="403" t="s">
        <v>167</v>
      </c>
      <c r="N611" s="403" t="s">
        <v>97</v>
      </c>
      <c r="O611" s="403">
        <v>9</v>
      </c>
      <c r="P611" s="403" t="s">
        <v>712</v>
      </c>
      <c r="Q611" s="403">
        <v>2</v>
      </c>
    </row>
    <row r="612" spans="1:17" x14ac:dyDescent="0.2">
      <c r="A612" s="403">
        <v>58185</v>
      </c>
      <c r="B612" s="403">
        <v>118085</v>
      </c>
      <c r="C612" s="403">
        <v>10019087</v>
      </c>
      <c r="D612" s="403" t="s">
        <v>1166</v>
      </c>
      <c r="E612" s="403" t="s">
        <v>183</v>
      </c>
      <c r="F612" s="403" t="s">
        <v>14</v>
      </c>
      <c r="G612" s="403" t="s">
        <v>291</v>
      </c>
      <c r="H612" s="403" t="s">
        <v>172</v>
      </c>
      <c r="I612" s="403" t="s">
        <v>172</v>
      </c>
      <c r="J612" s="403">
        <v>10011526</v>
      </c>
      <c r="K612" s="404">
        <v>42486</v>
      </c>
      <c r="L612" s="404">
        <v>42489</v>
      </c>
      <c r="M612" s="403" t="s">
        <v>145</v>
      </c>
      <c r="N612" s="403" t="s">
        <v>109</v>
      </c>
      <c r="O612" s="403">
        <v>4</v>
      </c>
      <c r="P612" s="403" t="s">
        <v>712</v>
      </c>
      <c r="Q612" s="403">
        <v>2</v>
      </c>
    </row>
    <row r="613" spans="1:17" x14ac:dyDescent="0.2">
      <c r="A613" s="403">
        <v>58250</v>
      </c>
      <c r="B613" s="403">
        <v>118097</v>
      </c>
      <c r="C613" s="403">
        <v>10000452</v>
      </c>
      <c r="D613" s="403" t="s">
        <v>1168</v>
      </c>
      <c r="E613" s="403" t="s">
        <v>92</v>
      </c>
      <c r="F613" s="403" t="s">
        <v>14</v>
      </c>
      <c r="G613" s="403" t="s">
        <v>291</v>
      </c>
      <c r="H613" s="403" t="s">
        <v>172</v>
      </c>
      <c r="I613" s="403" t="s">
        <v>172</v>
      </c>
      <c r="J613" s="403">
        <v>10011527</v>
      </c>
      <c r="K613" s="404">
        <v>42451</v>
      </c>
      <c r="L613" s="404">
        <v>42452</v>
      </c>
      <c r="M613" s="403" t="s">
        <v>167</v>
      </c>
      <c r="N613" s="403" t="s">
        <v>97</v>
      </c>
      <c r="O613" s="403">
        <v>9</v>
      </c>
      <c r="P613" s="403" t="s">
        <v>712</v>
      </c>
      <c r="Q613" s="403">
        <v>2</v>
      </c>
    </row>
    <row r="614" spans="1:17" x14ac:dyDescent="0.2">
      <c r="A614" s="403">
        <v>58260</v>
      </c>
      <c r="B614" s="403">
        <v>117462</v>
      </c>
      <c r="C614" s="403">
        <v>10004823</v>
      </c>
      <c r="D614" s="403" t="s">
        <v>1170</v>
      </c>
      <c r="E614" s="403" t="s">
        <v>92</v>
      </c>
      <c r="F614" s="403" t="s">
        <v>14</v>
      </c>
      <c r="G614" s="403" t="s">
        <v>357</v>
      </c>
      <c r="H614" s="403" t="s">
        <v>140</v>
      </c>
      <c r="I614" s="403" t="s">
        <v>140</v>
      </c>
      <c r="J614" s="403">
        <v>10005055</v>
      </c>
      <c r="K614" s="404">
        <v>42318</v>
      </c>
      <c r="L614" s="404">
        <v>42321</v>
      </c>
      <c r="M614" s="403" t="s">
        <v>141</v>
      </c>
      <c r="N614" s="403" t="s">
        <v>109</v>
      </c>
      <c r="O614" s="403">
        <v>2</v>
      </c>
      <c r="P614" s="403" t="s">
        <v>712</v>
      </c>
      <c r="Q614" s="403">
        <v>3</v>
      </c>
    </row>
    <row r="615" spans="1:17" x14ac:dyDescent="0.2">
      <c r="A615" s="403">
        <v>58262</v>
      </c>
      <c r="B615" s="403">
        <v>117858</v>
      </c>
      <c r="C615" s="403">
        <v>10011880</v>
      </c>
      <c r="D615" s="403" t="s">
        <v>1172</v>
      </c>
      <c r="E615" s="403" t="s">
        <v>92</v>
      </c>
      <c r="F615" s="403" t="s">
        <v>14</v>
      </c>
      <c r="G615" s="403" t="s">
        <v>171</v>
      </c>
      <c r="H615" s="403" t="s">
        <v>172</v>
      </c>
      <c r="I615" s="403" t="s">
        <v>172</v>
      </c>
      <c r="J615" s="403">
        <v>10011528</v>
      </c>
      <c r="K615" s="404">
        <v>42529</v>
      </c>
      <c r="L615" s="404">
        <v>42530</v>
      </c>
      <c r="M615" s="403" t="s">
        <v>96</v>
      </c>
      <c r="N615" s="403" t="s">
        <v>97</v>
      </c>
      <c r="O615" s="403">
        <v>9</v>
      </c>
      <c r="P615" s="403" t="s">
        <v>712</v>
      </c>
      <c r="Q615" s="403">
        <v>2</v>
      </c>
    </row>
    <row r="616" spans="1:17" x14ac:dyDescent="0.2">
      <c r="A616" s="403">
        <v>58367</v>
      </c>
      <c r="B616" s="403">
        <v>118112</v>
      </c>
      <c r="C616" s="403">
        <v>10020123</v>
      </c>
      <c r="D616" s="403" t="s">
        <v>1174</v>
      </c>
      <c r="E616" s="403" t="s">
        <v>92</v>
      </c>
      <c r="F616" s="403" t="s">
        <v>14</v>
      </c>
      <c r="G616" s="403" t="s">
        <v>520</v>
      </c>
      <c r="H616" s="403" t="s">
        <v>122</v>
      </c>
      <c r="I616" s="403" t="s">
        <v>122</v>
      </c>
      <c r="J616" s="403">
        <v>10011529</v>
      </c>
      <c r="K616" s="404">
        <v>42467</v>
      </c>
      <c r="L616" s="404">
        <v>42467</v>
      </c>
      <c r="M616" s="403" t="s">
        <v>96</v>
      </c>
      <c r="N616" s="403" t="s">
        <v>97</v>
      </c>
      <c r="O616" s="403">
        <v>9</v>
      </c>
      <c r="P616" s="403" t="s">
        <v>712</v>
      </c>
      <c r="Q616" s="403">
        <v>2</v>
      </c>
    </row>
    <row r="617" spans="1:17" x14ac:dyDescent="0.2">
      <c r="A617" s="403">
        <v>58385</v>
      </c>
      <c r="B617" s="403">
        <v>118233</v>
      </c>
      <c r="C617" s="403">
        <v>10019293</v>
      </c>
      <c r="D617" s="403" t="s">
        <v>1176</v>
      </c>
      <c r="E617" s="403" t="s">
        <v>92</v>
      </c>
      <c r="F617" s="403" t="s">
        <v>14</v>
      </c>
      <c r="G617" s="403" t="s">
        <v>274</v>
      </c>
      <c r="H617" s="403" t="s">
        <v>190</v>
      </c>
      <c r="I617" s="403" t="s">
        <v>190</v>
      </c>
      <c r="J617" s="403">
        <v>10005060</v>
      </c>
      <c r="K617" s="404">
        <v>42346</v>
      </c>
      <c r="L617" s="404">
        <v>42349</v>
      </c>
      <c r="M617" s="403" t="s">
        <v>130</v>
      </c>
      <c r="N617" s="403" t="s">
        <v>109</v>
      </c>
      <c r="O617" s="403">
        <v>3</v>
      </c>
      <c r="P617" s="403" t="s">
        <v>712</v>
      </c>
      <c r="Q617" s="403">
        <v>2</v>
      </c>
    </row>
    <row r="618" spans="1:17" x14ac:dyDescent="0.2">
      <c r="A618" s="403">
        <v>58464</v>
      </c>
      <c r="B618" s="403">
        <v>118288</v>
      </c>
      <c r="C618" s="403">
        <v>10022358</v>
      </c>
      <c r="D618" s="403" t="s">
        <v>1178</v>
      </c>
      <c r="E618" s="403" t="s">
        <v>92</v>
      </c>
      <c r="F618" s="403" t="s">
        <v>14</v>
      </c>
      <c r="G618" s="403" t="s">
        <v>475</v>
      </c>
      <c r="H618" s="403" t="s">
        <v>94</v>
      </c>
      <c r="I618" s="403" t="s">
        <v>95</v>
      </c>
      <c r="J618" s="403">
        <v>10011530</v>
      </c>
      <c r="K618" s="404">
        <v>42466</v>
      </c>
      <c r="L618" s="404">
        <v>42467</v>
      </c>
      <c r="M618" s="403" t="s">
        <v>167</v>
      </c>
      <c r="N618" s="403" t="s">
        <v>97</v>
      </c>
      <c r="O618" s="403">
        <v>9</v>
      </c>
      <c r="P618" s="403" t="s">
        <v>712</v>
      </c>
      <c r="Q618" s="403">
        <v>2</v>
      </c>
    </row>
    <row r="619" spans="1:17" x14ac:dyDescent="0.2">
      <c r="A619" s="403">
        <v>58468</v>
      </c>
      <c r="B619" s="403">
        <v>118245</v>
      </c>
      <c r="C619" s="403">
        <v>10020194</v>
      </c>
      <c r="D619" s="403" t="s">
        <v>1180</v>
      </c>
      <c r="E619" s="403" t="s">
        <v>92</v>
      </c>
      <c r="F619" s="403" t="s">
        <v>14</v>
      </c>
      <c r="G619" s="403" t="s">
        <v>422</v>
      </c>
      <c r="H619" s="403" t="s">
        <v>140</v>
      </c>
      <c r="I619" s="403" t="s">
        <v>140</v>
      </c>
      <c r="J619" s="403">
        <v>10005063</v>
      </c>
      <c r="K619" s="404">
        <v>42297</v>
      </c>
      <c r="L619" s="404">
        <v>42300</v>
      </c>
      <c r="M619" s="403" t="s">
        <v>130</v>
      </c>
      <c r="N619" s="403" t="s">
        <v>109</v>
      </c>
      <c r="O619" s="403">
        <v>4</v>
      </c>
      <c r="P619" s="403" t="s">
        <v>712</v>
      </c>
      <c r="Q619" s="403">
        <v>2</v>
      </c>
    </row>
    <row r="620" spans="1:17" x14ac:dyDescent="0.2">
      <c r="A620" s="403">
        <v>58504</v>
      </c>
      <c r="B620" s="403">
        <v>112602</v>
      </c>
      <c r="C620" s="403">
        <v>10002368</v>
      </c>
      <c r="D620" s="403" t="s">
        <v>1182</v>
      </c>
      <c r="E620" s="403" t="s">
        <v>92</v>
      </c>
      <c r="F620" s="403" t="s">
        <v>14</v>
      </c>
      <c r="G620" s="403" t="s">
        <v>797</v>
      </c>
      <c r="H620" s="403" t="s">
        <v>122</v>
      </c>
      <c r="I620" s="403" t="s">
        <v>122</v>
      </c>
      <c r="J620" s="403">
        <v>10005064</v>
      </c>
      <c r="K620" s="404">
        <v>42339</v>
      </c>
      <c r="L620" s="404">
        <v>42342</v>
      </c>
      <c r="M620" s="403" t="s">
        <v>141</v>
      </c>
      <c r="N620" s="403" t="s">
        <v>109</v>
      </c>
      <c r="O620" s="403">
        <v>4</v>
      </c>
      <c r="P620" s="403" t="s">
        <v>712</v>
      </c>
      <c r="Q620" s="403">
        <v>3</v>
      </c>
    </row>
    <row r="621" spans="1:17" x14ac:dyDescent="0.2">
      <c r="A621" s="403">
        <v>58515</v>
      </c>
      <c r="B621" s="403">
        <v>116433</v>
      </c>
      <c r="C621" s="403">
        <v>10006519</v>
      </c>
      <c r="D621" s="403" t="s">
        <v>1184</v>
      </c>
      <c r="E621" s="403" t="s">
        <v>92</v>
      </c>
      <c r="F621" s="403" t="s">
        <v>14</v>
      </c>
      <c r="G621" s="403" t="s">
        <v>1087</v>
      </c>
      <c r="H621" s="403" t="s">
        <v>140</v>
      </c>
      <c r="I621" s="403" t="s">
        <v>140</v>
      </c>
      <c r="J621" s="403">
        <v>10005065</v>
      </c>
      <c r="K621" s="404">
        <v>42430</v>
      </c>
      <c r="L621" s="404">
        <v>42433</v>
      </c>
      <c r="M621" s="403" t="s">
        <v>331</v>
      </c>
      <c r="N621" s="403" t="s">
        <v>109</v>
      </c>
      <c r="O621" s="403">
        <v>3</v>
      </c>
      <c r="P621" s="403" t="s">
        <v>712</v>
      </c>
      <c r="Q621" s="403">
        <v>3</v>
      </c>
    </row>
    <row r="622" spans="1:17" x14ac:dyDescent="0.2">
      <c r="A622" s="403">
        <v>58521</v>
      </c>
      <c r="B622" s="403">
        <v>119756</v>
      </c>
      <c r="C622" s="403">
        <v>10033758</v>
      </c>
      <c r="D622" s="403" t="s">
        <v>1186</v>
      </c>
      <c r="E622" s="403" t="s">
        <v>92</v>
      </c>
      <c r="F622" s="403" t="s">
        <v>14</v>
      </c>
      <c r="G622" s="403" t="s">
        <v>178</v>
      </c>
      <c r="H622" s="403" t="s">
        <v>107</v>
      </c>
      <c r="I622" s="403" t="s">
        <v>107</v>
      </c>
      <c r="J622" s="403">
        <v>10005066</v>
      </c>
      <c r="K622" s="404">
        <v>42290</v>
      </c>
      <c r="L622" s="404">
        <v>42293</v>
      </c>
      <c r="M622" s="403" t="s">
        <v>145</v>
      </c>
      <c r="N622" s="403" t="s">
        <v>109</v>
      </c>
      <c r="O622" s="403">
        <v>2</v>
      </c>
      <c r="P622" s="403" t="s">
        <v>712</v>
      </c>
      <c r="Q622" s="403">
        <v>2</v>
      </c>
    </row>
    <row r="623" spans="1:17" x14ac:dyDescent="0.2">
      <c r="A623" s="403">
        <v>58534</v>
      </c>
      <c r="B623" s="403">
        <v>118435</v>
      </c>
      <c r="C623" s="403">
        <v>10022117</v>
      </c>
      <c r="D623" s="403" t="s">
        <v>1188</v>
      </c>
      <c r="E623" s="403" t="s">
        <v>92</v>
      </c>
      <c r="F623" s="403" t="s">
        <v>14</v>
      </c>
      <c r="G623" s="403" t="s">
        <v>334</v>
      </c>
      <c r="H623" s="403" t="s">
        <v>140</v>
      </c>
      <c r="I623" s="403" t="s">
        <v>140</v>
      </c>
      <c r="J623" s="403">
        <v>10011563</v>
      </c>
      <c r="K623" s="404">
        <v>42422</v>
      </c>
      <c r="L623" s="404">
        <v>42425</v>
      </c>
      <c r="M623" s="403" t="s">
        <v>130</v>
      </c>
      <c r="N623" s="403" t="s">
        <v>109</v>
      </c>
      <c r="O623" s="403">
        <v>1</v>
      </c>
      <c r="P623" s="403" t="s">
        <v>712</v>
      </c>
      <c r="Q623" s="403">
        <v>1</v>
      </c>
    </row>
    <row r="624" spans="1:17" x14ac:dyDescent="0.2">
      <c r="A624" s="403">
        <v>58550</v>
      </c>
      <c r="B624" s="403">
        <v>118472</v>
      </c>
      <c r="C624" s="403">
        <v>10022513</v>
      </c>
      <c r="D624" s="403" t="s">
        <v>1190</v>
      </c>
      <c r="E624" s="403" t="s">
        <v>92</v>
      </c>
      <c r="F624" s="403" t="s">
        <v>14</v>
      </c>
      <c r="G624" s="403" t="s">
        <v>294</v>
      </c>
      <c r="H624" s="403" t="s">
        <v>199</v>
      </c>
      <c r="I624" s="403" t="s">
        <v>95</v>
      </c>
      <c r="J624" s="403">
        <v>10011531</v>
      </c>
      <c r="K624" s="404">
        <v>42486</v>
      </c>
      <c r="L624" s="404">
        <v>42487</v>
      </c>
      <c r="M624" s="403" t="s">
        <v>96</v>
      </c>
      <c r="N624" s="403" t="s">
        <v>97</v>
      </c>
      <c r="O624" s="403">
        <v>9</v>
      </c>
      <c r="P624" s="403" t="s">
        <v>712</v>
      </c>
      <c r="Q624" s="403">
        <v>2</v>
      </c>
    </row>
    <row r="625" spans="1:17" x14ac:dyDescent="0.2">
      <c r="A625" s="403">
        <v>58551</v>
      </c>
      <c r="B625" s="403">
        <v>118473</v>
      </c>
      <c r="C625" s="403">
        <v>10020867</v>
      </c>
      <c r="D625" s="403" t="s">
        <v>1192</v>
      </c>
      <c r="E625" s="403" t="s">
        <v>92</v>
      </c>
      <c r="F625" s="403" t="s">
        <v>14</v>
      </c>
      <c r="G625" s="403" t="s">
        <v>158</v>
      </c>
      <c r="H625" s="403" t="s">
        <v>140</v>
      </c>
      <c r="I625" s="403" t="s">
        <v>140</v>
      </c>
      <c r="J625" s="403">
        <v>10005068</v>
      </c>
      <c r="K625" s="404">
        <v>42325</v>
      </c>
      <c r="L625" s="404">
        <v>42327</v>
      </c>
      <c r="M625" s="403" t="s">
        <v>96</v>
      </c>
      <c r="N625" s="403" t="s">
        <v>812</v>
      </c>
      <c r="O625" s="403">
        <v>2</v>
      </c>
      <c r="P625" s="403" t="s">
        <v>712</v>
      </c>
      <c r="Q625" s="403">
        <v>2</v>
      </c>
    </row>
    <row r="626" spans="1:17" x14ac:dyDescent="0.2">
      <c r="A626" s="403">
        <v>58553</v>
      </c>
      <c r="B626" s="403">
        <v>119011</v>
      </c>
      <c r="C626" s="403">
        <v>10029186</v>
      </c>
      <c r="D626" s="403" t="s">
        <v>1194</v>
      </c>
      <c r="E626" s="403" t="s">
        <v>92</v>
      </c>
      <c r="F626" s="403" t="s">
        <v>14</v>
      </c>
      <c r="G626" s="403" t="s">
        <v>717</v>
      </c>
      <c r="H626" s="403" t="s">
        <v>122</v>
      </c>
      <c r="I626" s="403" t="s">
        <v>122</v>
      </c>
      <c r="J626" s="403">
        <v>10005069</v>
      </c>
      <c r="K626" s="404">
        <v>42332</v>
      </c>
      <c r="L626" s="404">
        <v>42335</v>
      </c>
      <c r="M626" s="403" t="s">
        <v>145</v>
      </c>
      <c r="N626" s="403" t="s">
        <v>109</v>
      </c>
      <c r="O626" s="403">
        <v>2</v>
      </c>
      <c r="P626" s="403" t="s">
        <v>712</v>
      </c>
      <c r="Q626" s="403">
        <v>2</v>
      </c>
    </row>
    <row r="627" spans="1:17" x14ac:dyDescent="0.2">
      <c r="A627" s="403">
        <v>58573</v>
      </c>
      <c r="B627" s="403">
        <v>118513</v>
      </c>
      <c r="C627" s="403">
        <v>10020313</v>
      </c>
      <c r="D627" s="403" t="s">
        <v>1196</v>
      </c>
      <c r="E627" s="403" t="s">
        <v>92</v>
      </c>
      <c r="F627" s="403" t="s">
        <v>14</v>
      </c>
      <c r="G627" s="403" t="s">
        <v>294</v>
      </c>
      <c r="H627" s="403" t="s">
        <v>199</v>
      </c>
      <c r="I627" s="403" t="s">
        <v>95</v>
      </c>
      <c r="J627" s="403">
        <v>10005070</v>
      </c>
      <c r="K627" s="404">
        <v>42444</v>
      </c>
      <c r="L627" s="404">
        <v>42447</v>
      </c>
      <c r="M627" s="403" t="s">
        <v>145</v>
      </c>
      <c r="N627" s="403" t="s">
        <v>109</v>
      </c>
      <c r="O627" s="403">
        <v>4</v>
      </c>
      <c r="P627" s="403" t="s">
        <v>712</v>
      </c>
      <c r="Q627" s="403">
        <v>2</v>
      </c>
    </row>
    <row r="628" spans="1:17" x14ac:dyDescent="0.2">
      <c r="A628" s="403">
        <v>58581</v>
      </c>
      <c r="B628" s="403">
        <v>118525</v>
      </c>
      <c r="C628" s="403">
        <v>10019431</v>
      </c>
      <c r="D628" s="403" t="s">
        <v>1198</v>
      </c>
      <c r="E628" s="403" t="s">
        <v>92</v>
      </c>
      <c r="F628" s="403" t="s">
        <v>14</v>
      </c>
      <c r="G628" s="403" t="s">
        <v>549</v>
      </c>
      <c r="H628" s="403" t="s">
        <v>199</v>
      </c>
      <c r="I628" s="403" t="s">
        <v>95</v>
      </c>
      <c r="J628" s="403">
        <v>10005071</v>
      </c>
      <c r="K628" s="404">
        <v>42388</v>
      </c>
      <c r="L628" s="404">
        <v>42389</v>
      </c>
      <c r="M628" s="403" t="s">
        <v>167</v>
      </c>
      <c r="N628" s="403" t="s">
        <v>97</v>
      </c>
      <c r="O628" s="403">
        <v>9</v>
      </c>
      <c r="P628" s="403" t="s">
        <v>712</v>
      </c>
      <c r="Q628" s="403">
        <v>2</v>
      </c>
    </row>
    <row r="629" spans="1:17" x14ac:dyDescent="0.2">
      <c r="A629" s="403">
        <v>58588</v>
      </c>
      <c r="B629" s="403">
        <v>118082</v>
      </c>
      <c r="C629" s="403">
        <v>10019780</v>
      </c>
      <c r="D629" s="403" t="s">
        <v>1200</v>
      </c>
      <c r="E629" s="403" t="s">
        <v>183</v>
      </c>
      <c r="F629" s="403" t="s">
        <v>14</v>
      </c>
      <c r="G629" s="403" t="s">
        <v>209</v>
      </c>
      <c r="H629" s="403" t="s">
        <v>166</v>
      </c>
      <c r="I629" s="403" t="s">
        <v>166</v>
      </c>
      <c r="J629" s="403">
        <v>10011532</v>
      </c>
      <c r="K629" s="404">
        <v>42549</v>
      </c>
      <c r="L629" s="404">
        <v>42552</v>
      </c>
      <c r="M629" s="403" t="s">
        <v>145</v>
      </c>
      <c r="N629" s="403" t="s">
        <v>109</v>
      </c>
      <c r="O629" s="403">
        <v>2</v>
      </c>
      <c r="P629" s="403" t="s">
        <v>712</v>
      </c>
      <c r="Q629" s="403">
        <v>2</v>
      </c>
    </row>
    <row r="630" spans="1:17" x14ac:dyDescent="0.2">
      <c r="A630" s="403">
        <v>58590</v>
      </c>
      <c r="B630" s="403">
        <v>118470</v>
      </c>
      <c r="C630" s="403">
        <v>10023368</v>
      </c>
      <c r="D630" s="403" t="s">
        <v>1202</v>
      </c>
      <c r="E630" s="403" t="s">
        <v>183</v>
      </c>
      <c r="F630" s="403" t="s">
        <v>14</v>
      </c>
      <c r="G630" s="403" t="s">
        <v>1203</v>
      </c>
      <c r="H630" s="403" t="s">
        <v>1204</v>
      </c>
      <c r="I630" s="403" t="s">
        <v>190</v>
      </c>
      <c r="J630" s="403">
        <v>10005129</v>
      </c>
      <c r="K630" s="404">
        <v>42320</v>
      </c>
      <c r="L630" s="404">
        <v>42321</v>
      </c>
      <c r="M630" s="403" t="s">
        <v>167</v>
      </c>
      <c r="N630" s="403" t="s">
        <v>97</v>
      </c>
      <c r="O630" s="403">
        <v>9</v>
      </c>
      <c r="P630" s="403" t="s">
        <v>712</v>
      </c>
      <c r="Q630" s="403">
        <v>2</v>
      </c>
    </row>
    <row r="631" spans="1:17" x14ac:dyDescent="0.2">
      <c r="A631" s="403">
        <v>58591</v>
      </c>
      <c r="B631" s="403">
        <v>118481</v>
      </c>
      <c r="C631" s="403">
        <v>10023415</v>
      </c>
      <c r="D631" s="403" t="s">
        <v>1206</v>
      </c>
      <c r="E631" s="403" t="s">
        <v>183</v>
      </c>
      <c r="F631" s="403" t="s">
        <v>14</v>
      </c>
      <c r="G631" s="403" t="s">
        <v>285</v>
      </c>
      <c r="H631" s="403" t="s">
        <v>140</v>
      </c>
      <c r="I631" s="403" t="s">
        <v>140</v>
      </c>
      <c r="J631" s="403">
        <v>10011533</v>
      </c>
      <c r="K631" s="404">
        <v>42500</v>
      </c>
      <c r="L631" s="404">
        <v>42503</v>
      </c>
      <c r="M631" s="403" t="s">
        <v>145</v>
      </c>
      <c r="N631" s="403" t="s">
        <v>109</v>
      </c>
      <c r="O631" s="403">
        <v>2</v>
      </c>
      <c r="P631" s="403" t="s">
        <v>712</v>
      </c>
      <c r="Q631" s="403">
        <v>2</v>
      </c>
    </row>
    <row r="632" spans="1:17" x14ac:dyDescent="0.2">
      <c r="A632" s="403">
        <v>58615</v>
      </c>
      <c r="B632" s="403">
        <v>118366</v>
      </c>
      <c r="C632" s="403">
        <v>10022763</v>
      </c>
      <c r="D632" s="403" t="s">
        <v>1208</v>
      </c>
      <c r="E632" s="403" t="s">
        <v>92</v>
      </c>
      <c r="F632" s="403" t="s">
        <v>14</v>
      </c>
      <c r="G632" s="403" t="s">
        <v>473</v>
      </c>
      <c r="H632" s="403" t="s">
        <v>94</v>
      </c>
      <c r="I632" s="403" t="s">
        <v>95</v>
      </c>
      <c r="J632" s="403">
        <v>10011534</v>
      </c>
      <c r="K632" s="404">
        <v>42499</v>
      </c>
      <c r="L632" s="404">
        <v>42502</v>
      </c>
      <c r="M632" s="403" t="s">
        <v>145</v>
      </c>
      <c r="N632" s="403" t="s">
        <v>109</v>
      </c>
      <c r="O632" s="403">
        <v>2</v>
      </c>
      <c r="P632" s="403" t="s">
        <v>712</v>
      </c>
      <c r="Q632" s="403">
        <v>1</v>
      </c>
    </row>
    <row r="633" spans="1:17" x14ac:dyDescent="0.2">
      <c r="A633" s="403">
        <v>58700</v>
      </c>
      <c r="B633" s="403">
        <v>115359</v>
      </c>
      <c r="C633" s="403">
        <v>10003207</v>
      </c>
      <c r="D633" s="403" t="s">
        <v>1210</v>
      </c>
      <c r="E633" s="403" t="s">
        <v>278</v>
      </c>
      <c r="F633" s="403" t="s">
        <v>15</v>
      </c>
      <c r="G633" s="403" t="s">
        <v>404</v>
      </c>
      <c r="H633" s="403" t="s">
        <v>199</v>
      </c>
      <c r="I633" s="403" t="s">
        <v>95</v>
      </c>
      <c r="J633" s="403">
        <v>10005434</v>
      </c>
      <c r="K633" s="404">
        <v>42290</v>
      </c>
      <c r="L633" s="404">
        <v>42293</v>
      </c>
      <c r="M633" s="403" t="s">
        <v>280</v>
      </c>
      <c r="N633" s="403" t="s">
        <v>109</v>
      </c>
      <c r="O633" s="403">
        <v>2</v>
      </c>
      <c r="P633" s="403" t="s">
        <v>712</v>
      </c>
      <c r="Q633" s="403">
        <v>2</v>
      </c>
    </row>
    <row r="634" spans="1:17" x14ac:dyDescent="0.2">
      <c r="A634" s="403">
        <v>58719</v>
      </c>
      <c r="B634" s="403">
        <v>117927</v>
      </c>
      <c r="C634" s="403">
        <v>10010571</v>
      </c>
      <c r="D634" s="403" t="s">
        <v>1212</v>
      </c>
      <c r="E634" s="403" t="s">
        <v>92</v>
      </c>
      <c r="F634" s="403" t="s">
        <v>14</v>
      </c>
      <c r="G634" s="403" t="s">
        <v>460</v>
      </c>
      <c r="H634" s="403" t="s">
        <v>166</v>
      </c>
      <c r="I634" s="403" t="s">
        <v>166</v>
      </c>
      <c r="J634" s="403">
        <v>10005075</v>
      </c>
      <c r="K634" s="404">
        <v>42388</v>
      </c>
      <c r="L634" s="404">
        <v>42391</v>
      </c>
      <c r="M634" s="403" t="s">
        <v>130</v>
      </c>
      <c r="N634" s="403" t="s">
        <v>109</v>
      </c>
      <c r="O634" s="403">
        <v>3</v>
      </c>
      <c r="P634" s="403" t="s">
        <v>712</v>
      </c>
      <c r="Q634" s="403">
        <v>2</v>
      </c>
    </row>
    <row r="635" spans="1:17" x14ac:dyDescent="0.2">
      <c r="A635" s="403">
        <v>58731</v>
      </c>
      <c r="B635" s="403">
        <v>118543</v>
      </c>
      <c r="C635" s="403">
        <v>10023793</v>
      </c>
      <c r="D635" s="403" t="s">
        <v>1214</v>
      </c>
      <c r="E635" s="403" t="s">
        <v>183</v>
      </c>
      <c r="F635" s="403" t="s">
        <v>14</v>
      </c>
      <c r="G635" s="403" t="s">
        <v>160</v>
      </c>
      <c r="H635" s="403" t="s">
        <v>161</v>
      </c>
      <c r="I635" s="403" t="s">
        <v>161</v>
      </c>
      <c r="J635" s="403">
        <v>10011535</v>
      </c>
      <c r="K635" s="404">
        <v>42591</v>
      </c>
      <c r="L635" s="404">
        <v>42593</v>
      </c>
      <c r="M635" s="403" t="s">
        <v>331</v>
      </c>
      <c r="N635" s="403" t="s">
        <v>109</v>
      </c>
      <c r="O635" s="403">
        <v>2</v>
      </c>
      <c r="P635" s="403" t="s">
        <v>712</v>
      </c>
      <c r="Q635" s="403">
        <v>3</v>
      </c>
    </row>
    <row r="636" spans="1:17" x14ac:dyDescent="0.2">
      <c r="A636" s="403">
        <v>58736</v>
      </c>
      <c r="B636" s="403">
        <v>118558</v>
      </c>
      <c r="C636" s="403">
        <v>10013362</v>
      </c>
      <c r="D636" s="403" t="s">
        <v>1216</v>
      </c>
      <c r="E636" s="403" t="s">
        <v>183</v>
      </c>
      <c r="F636" s="403" t="s">
        <v>14</v>
      </c>
      <c r="G636" s="403" t="s">
        <v>473</v>
      </c>
      <c r="H636" s="403" t="s">
        <v>94</v>
      </c>
      <c r="I636" s="403" t="s">
        <v>95</v>
      </c>
      <c r="J636" s="403">
        <v>10011536</v>
      </c>
      <c r="K636" s="404">
        <v>42598</v>
      </c>
      <c r="L636" s="404">
        <v>42601</v>
      </c>
      <c r="M636" s="403" t="s">
        <v>145</v>
      </c>
      <c r="N636" s="403" t="s">
        <v>109</v>
      </c>
      <c r="O636" s="403">
        <v>1</v>
      </c>
      <c r="P636" s="403" t="s">
        <v>712</v>
      </c>
      <c r="Q636" s="403">
        <v>2</v>
      </c>
    </row>
    <row r="637" spans="1:17" x14ac:dyDescent="0.2">
      <c r="A637" s="403">
        <v>58798</v>
      </c>
      <c r="B637" s="403">
        <v>118697</v>
      </c>
      <c r="C637" s="403">
        <v>10023999</v>
      </c>
      <c r="D637" s="403" t="s">
        <v>1218</v>
      </c>
      <c r="E637" s="403" t="s">
        <v>183</v>
      </c>
      <c r="F637" s="403" t="s">
        <v>14</v>
      </c>
      <c r="G637" s="403" t="s">
        <v>805</v>
      </c>
      <c r="H637" s="403" t="s">
        <v>122</v>
      </c>
      <c r="I637" s="403" t="s">
        <v>122</v>
      </c>
      <c r="J637" s="403">
        <v>10011537</v>
      </c>
      <c r="K637" s="404">
        <v>42507</v>
      </c>
      <c r="L637" s="404">
        <v>42510</v>
      </c>
      <c r="M637" s="403" t="s">
        <v>145</v>
      </c>
      <c r="N637" s="403" t="s">
        <v>109</v>
      </c>
      <c r="O637" s="403">
        <v>2</v>
      </c>
      <c r="P637" s="403" t="s">
        <v>712</v>
      </c>
      <c r="Q637" s="403">
        <v>2</v>
      </c>
    </row>
    <row r="638" spans="1:17" x14ac:dyDescent="0.2">
      <c r="A638" s="403">
        <v>58800</v>
      </c>
      <c r="B638" s="403">
        <v>118723</v>
      </c>
      <c r="C638" s="403">
        <v>10024686</v>
      </c>
      <c r="D638" s="403" t="s">
        <v>1220</v>
      </c>
      <c r="E638" s="403" t="s">
        <v>92</v>
      </c>
      <c r="F638" s="403" t="s">
        <v>14</v>
      </c>
      <c r="G638" s="403" t="s">
        <v>503</v>
      </c>
      <c r="H638" s="403" t="s">
        <v>94</v>
      </c>
      <c r="I638" s="403" t="s">
        <v>95</v>
      </c>
      <c r="J638" s="403">
        <v>10006560</v>
      </c>
      <c r="K638" s="404">
        <v>42311</v>
      </c>
      <c r="L638" s="404">
        <v>42314</v>
      </c>
      <c r="M638" s="403" t="s">
        <v>130</v>
      </c>
      <c r="N638" s="403" t="s">
        <v>109</v>
      </c>
      <c r="O638" s="403">
        <v>2</v>
      </c>
      <c r="P638" s="403" t="s">
        <v>712</v>
      </c>
      <c r="Q638" s="403">
        <v>3</v>
      </c>
    </row>
    <row r="639" spans="1:17" x14ac:dyDescent="0.2">
      <c r="A639" s="403">
        <v>58810</v>
      </c>
      <c r="B639" s="403">
        <v>118679</v>
      </c>
      <c r="C639" s="403">
        <v>10023925</v>
      </c>
      <c r="D639" s="403" t="s">
        <v>1222</v>
      </c>
      <c r="E639" s="403" t="s">
        <v>92</v>
      </c>
      <c r="F639" s="403" t="s">
        <v>14</v>
      </c>
      <c r="G639" s="403" t="s">
        <v>234</v>
      </c>
      <c r="H639" s="403" t="s">
        <v>190</v>
      </c>
      <c r="I639" s="403" t="s">
        <v>190</v>
      </c>
      <c r="J639" s="403">
        <v>10005128</v>
      </c>
      <c r="K639" s="404">
        <v>42436</v>
      </c>
      <c r="L639" s="404">
        <v>42437</v>
      </c>
      <c r="M639" s="403" t="s">
        <v>167</v>
      </c>
      <c r="N639" s="403" t="s">
        <v>97</v>
      </c>
      <c r="O639" s="403">
        <v>9</v>
      </c>
      <c r="P639" s="403" t="s">
        <v>712</v>
      </c>
      <c r="Q639" s="403">
        <v>2</v>
      </c>
    </row>
    <row r="640" spans="1:17" x14ac:dyDescent="0.2">
      <c r="A640" s="403">
        <v>58818</v>
      </c>
      <c r="B640" s="403">
        <v>118164</v>
      </c>
      <c r="C640" s="403">
        <v>10020561</v>
      </c>
      <c r="D640" s="403" t="s">
        <v>1224</v>
      </c>
      <c r="E640" s="403" t="s">
        <v>92</v>
      </c>
      <c r="F640" s="403" t="s">
        <v>14</v>
      </c>
      <c r="G640" s="403" t="s">
        <v>139</v>
      </c>
      <c r="H640" s="403" t="s">
        <v>140</v>
      </c>
      <c r="I640" s="403" t="s">
        <v>140</v>
      </c>
      <c r="J640" s="403">
        <v>10011538</v>
      </c>
      <c r="K640" s="404">
        <v>42570</v>
      </c>
      <c r="L640" s="404">
        <v>42572</v>
      </c>
      <c r="M640" s="403" t="s">
        <v>130</v>
      </c>
      <c r="N640" s="403" t="s">
        <v>109</v>
      </c>
      <c r="O640" s="403">
        <v>4</v>
      </c>
      <c r="P640" s="403" t="s">
        <v>712</v>
      </c>
      <c r="Q640" s="403">
        <v>2</v>
      </c>
    </row>
    <row r="641" spans="1:17" x14ac:dyDescent="0.2">
      <c r="A641" s="403">
        <v>58830</v>
      </c>
      <c r="B641" s="403">
        <v>120278</v>
      </c>
      <c r="C641" s="403">
        <v>10031984</v>
      </c>
      <c r="D641" s="403" t="s">
        <v>1226</v>
      </c>
      <c r="E641" s="403" t="s">
        <v>92</v>
      </c>
      <c r="F641" s="403" t="s">
        <v>14</v>
      </c>
      <c r="G641" s="403" t="s">
        <v>592</v>
      </c>
      <c r="H641" s="403" t="s">
        <v>122</v>
      </c>
      <c r="I641" s="403" t="s">
        <v>122</v>
      </c>
      <c r="J641" s="403">
        <v>10011539</v>
      </c>
      <c r="K641" s="404">
        <v>42467</v>
      </c>
      <c r="L641" s="404">
        <v>42468</v>
      </c>
      <c r="M641" s="403" t="s">
        <v>96</v>
      </c>
      <c r="N641" s="403" t="s">
        <v>97</v>
      </c>
      <c r="O641" s="403">
        <v>9</v>
      </c>
      <c r="P641" s="403" t="s">
        <v>712</v>
      </c>
      <c r="Q641" s="403">
        <v>2</v>
      </c>
    </row>
    <row r="642" spans="1:17" x14ac:dyDescent="0.2">
      <c r="A642" s="403">
        <v>58929</v>
      </c>
      <c r="B642" s="403">
        <v>118800</v>
      </c>
      <c r="C642" s="403">
        <v>10026072</v>
      </c>
      <c r="D642" s="403" t="s">
        <v>1228</v>
      </c>
      <c r="E642" s="403" t="s">
        <v>183</v>
      </c>
      <c r="F642" s="403" t="s">
        <v>14</v>
      </c>
      <c r="G642" s="403" t="s">
        <v>171</v>
      </c>
      <c r="H642" s="403" t="s">
        <v>172</v>
      </c>
      <c r="I642" s="403" t="s">
        <v>172</v>
      </c>
      <c r="J642" s="403">
        <v>10005082</v>
      </c>
      <c r="K642" s="404">
        <v>42416</v>
      </c>
      <c r="L642" s="404">
        <v>42419</v>
      </c>
      <c r="M642" s="403" t="s">
        <v>141</v>
      </c>
      <c r="N642" s="403" t="s">
        <v>109</v>
      </c>
      <c r="O642" s="403">
        <v>3</v>
      </c>
      <c r="P642" s="403" t="s">
        <v>712</v>
      </c>
      <c r="Q642" s="403">
        <v>3</v>
      </c>
    </row>
    <row r="643" spans="1:17" x14ac:dyDescent="0.2">
      <c r="A643" s="403">
        <v>58936</v>
      </c>
      <c r="B643" s="403">
        <v>118790</v>
      </c>
      <c r="C643" s="403">
        <v>10024704</v>
      </c>
      <c r="D643" s="403" t="s">
        <v>1230</v>
      </c>
      <c r="E643" s="403" t="s">
        <v>92</v>
      </c>
      <c r="F643" s="403" t="s">
        <v>14</v>
      </c>
      <c r="G643" s="403" t="s">
        <v>160</v>
      </c>
      <c r="H643" s="403" t="s">
        <v>161</v>
      </c>
      <c r="I643" s="403" t="s">
        <v>161</v>
      </c>
      <c r="J643" s="403">
        <v>10011540</v>
      </c>
      <c r="K643" s="404">
        <v>42479</v>
      </c>
      <c r="L643" s="404">
        <v>42482</v>
      </c>
      <c r="M643" s="403" t="s">
        <v>145</v>
      </c>
      <c r="N643" s="403" t="s">
        <v>109</v>
      </c>
      <c r="O643" s="403">
        <v>2</v>
      </c>
      <c r="P643" s="403" t="s">
        <v>712</v>
      </c>
      <c r="Q643" s="403">
        <v>2</v>
      </c>
    </row>
    <row r="644" spans="1:17" x14ac:dyDescent="0.2">
      <c r="A644" s="403">
        <v>58938</v>
      </c>
      <c r="B644" s="403">
        <v>117689</v>
      </c>
      <c r="C644" s="403">
        <v>10010572</v>
      </c>
      <c r="D644" s="403" t="s">
        <v>1232</v>
      </c>
      <c r="E644" s="403" t="s">
        <v>92</v>
      </c>
      <c r="F644" s="403" t="s">
        <v>14</v>
      </c>
      <c r="G644" s="403" t="s">
        <v>409</v>
      </c>
      <c r="H644" s="403" t="s">
        <v>172</v>
      </c>
      <c r="I644" s="403" t="s">
        <v>172</v>
      </c>
      <c r="J644" s="403">
        <v>10011541</v>
      </c>
      <c r="K644" s="404">
        <v>42514</v>
      </c>
      <c r="L644" s="404">
        <v>42517</v>
      </c>
      <c r="M644" s="403" t="s">
        <v>331</v>
      </c>
      <c r="N644" s="403" t="s">
        <v>109</v>
      </c>
      <c r="O644" s="403">
        <v>3</v>
      </c>
      <c r="P644" s="403" t="s">
        <v>712</v>
      </c>
      <c r="Q644" s="403">
        <v>3</v>
      </c>
    </row>
    <row r="645" spans="1:17" x14ac:dyDescent="0.2">
      <c r="A645" s="403">
        <v>58966</v>
      </c>
      <c r="B645" s="403">
        <v>118929</v>
      </c>
      <c r="C645" s="403">
        <v>10027498</v>
      </c>
      <c r="D645" s="403" t="s">
        <v>1234</v>
      </c>
      <c r="E645" s="403" t="s">
        <v>183</v>
      </c>
      <c r="F645" s="403" t="s">
        <v>14</v>
      </c>
      <c r="G645" s="403" t="s">
        <v>255</v>
      </c>
      <c r="H645" s="403" t="s">
        <v>161</v>
      </c>
      <c r="I645" s="403" t="s">
        <v>161</v>
      </c>
      <c r="J645" s="403">
        <v>10011542</v>
      </c>
      <c r="K645" s="404">
        <v>42486</v>
      </c>
      <c r="L645" s="404">
        <v>42489</v>
      </c>
      <c r="M645" s="403" t="s">
        <v>141</v>
      </c>
      <c r="N645" s="403" t="s">
        <v>109</v>
      </c>
      <c r="O645" s="403">
        <v>2</v>
      </c>
      <c r="P645" s="403" t="s">
        <v>712</v>
      </c>
      <c r="Q645" s="403">
        <v>3</v>
      </c>
    </row>
    <row r="646" spans="1:17" x14ac:dyDescent="0.2">
      <c r="A646" s="403">
        <v>59021</v>
      </c>
      <c r="B646" s="403">
        <v>118734</v>
      </c>
      <c r="C646" s="403">
        <v>10024292</v>
      </c>
      <c r="D646" s="403" t="s">
        <v>1236</v>
      </c>
      <c r="E646" s="403" t="s">
        <v>170</v>
      </c>
      <c r="F646" s="403" t="s">
        <v>15</v>
      </c>
      <c r="G646" s="403" t="s">
        <v>1237</v>
      </c>
      <c r="H646" s="403" t="s">
        <v>107</v>
      </c>
      <c r="I646" s="403" t="s">
        <v>107</v>
      </c>
      <c r="J646" s="403">
        <v>10005088</v>
      </c>
      <c r="K646" s="404">
        <v>42443</v>
      </c>
      <c r="L646" s="404">
        <v>42444</v>
      </c>
      <c r="M646" s="403" t="s">
        <v>173</v>
      </c>
      <c r="N646" s="403" t="s">
        <v>97</v>
      </c>
      <c r="O646" s="403">
        <v>9</v>
      </c>
      <c r="P646" s="403" t="s">
        <v>712</v>
      </c>
      <c r="Q646" s="403">
        <v>2</v>
      </c>
    </row>
    <row r="647" spans="1:17" x14ac:dyDescent="0.2">
      <c r="A647" s="403">
        <v>59071</v>
      </c>
      <c r="B647" s="403">
        <v>107646</v>
      </c>
      <c r="C647" s="403">
        <v>10005782</v>
      </c>
      <c r="D647" s="403" t="s">
        <v>1239</v>
      </c>
      <c r="E647" s="403" t="s">
        <v>278</v>
      </c>
      <c r="F647" s="403" t="s">
        <v>15</v>
      </c>
      <c r="G647" s="403" t="s">
        <v>599</v>
      </c>
      <c r="H647" s="403" t="s">
        <v>94</v>
      </c>
      <c r="I647" s="403" t="s">
        <v>95</v>
      </c>
      <c r="J647" s="403">
        <v>10011554</v>
      </c>
      <c r="K647" s="404">
        <v>42542</v>
      </c>
      <c r="L647" s="404">
        <v>42545</v>
      </c>
      <c r="M647" s="403" t="s">
        <v>145</v>
      </c>
      <c r="N647" s="403" t="s">
        <v>109</v>
      </c>
      <c r="O647" s="403">
        <v>4</v>
      </c>
      <c r="P647" s="403" t="s">
        <v>712</v>
      </c>
      <c r="Q647" s="403">
        <v>2</v>
      </c>
    </row>
    <row r="648" spans="1:17" x14ac:dyDescent="0.2">
      <c r="A648" s="403">
        <v>59093</v>
      </c>
      <c r="B648" s="403">
        <v>119803</v>
      </c>
      <c r="C648" s="403">
        <v>10032119</v>
      </c>
      <c r="D648" s="403" t="s">
        <v>1241</v>
      </c>
      <c r="E648" s="403" t="s">
        <v>92</v>
      </c>
      <c r="F648" s="403" t="s">
        <v>14</v>
      </c>
      <c r="G648" s="403" t="s">
        <v>270</v>
      </c>
      <c r="H648" s="403" t="s">
        <v>166</v>
      </c>
      <c r="I648" s="403" t="s">
        <v>166</v>
      </c>
      <c r="J648" s="403">
        <v>10011543</v>
      </c>
      <c r="K648" s="404">
        <v>42500</v>
      </c>
      <c r="L648" s="404">
        <v>42503</v>
      </c>
      <c r="M648" s="403" t="s">
        <v>130</v>
      </c>
      <c r="N648" s="403" t="s">
        <v>109</v>
      </c>
      <c r="O648" s="403">
        <v>2</v>
      </c>
      <c r="P648" s="403" t="s">
        <v>712</v>
      </c>
      <c r="Q648" s="403">
        <v>2</v>
      </c>
    </row>
    <row r="649" spans="1:17" x14ac:dyDescent="0.2">
      <c r="A649" s="403">
        <v>59113</v>
      </c>
      <c r="B649" s="403">
        <v>115714</v>
      </c>
      <c r="C649" s="403">
        <v>10006735</v>
      </c>
      <c r="D649" s="403" t="s">
        <v>1243</v>
      </c>
      <c r="E649" s="403" t="s">
        <v>92</v>
      </c>
      <c r="F649" s="403" t="s">
        <v>14</v>
      </c>
      <c r="G649" s="403" t="s">
        <v>870</v>
      </c>
      <c r="H649" s="403" t="s">
        <v>166</v>
      </c>
      <c r="I649" s="403" t="s">
        <v>166</v>
      </c>
      <c r="J649" s="403">
        <v>10008494</v>
      </c>
      <c r="K649" s="404">
        <v>42381</v>
      </c>
      <c r="L649" s="404">
        <v>42384</v>
      </c>
      <c r="M649" s="403" t="s">
        <v>331</v>
      </c>
      <c r="N649" s="403" t="s">
        <v>109</v>
      </c>
      <c r="O649" s="403">
        <v>2</v>
      </c>
      <c r="P649" s="403" t="s">
        <v>712</v>
      </c>
      <c r="Q649" s="403">
        <v>3</v>
      </c>
    </row>
    <row r="650" spans="1:17" x14ac:dyDescent="0.2">
      <c r="A650" s="403">
        <v>59126</v>
      </c>
      <c r="B650" s="403">
        <v>121218</v>
      </c>
      <c r="C650" s="403">
        <v>10025330</v>
      </c>
      <c r="D650" s="403" t="s">
        <v>1245</v>
      </c>
      <c r="E650" s="403" t="s">
        <v>92</v>
      </c>
      <c r="F650" s="403" t="s">
        <v>14</v>
      </c>
      <c r="G650" s="403" t="s">
        <v>1246</v>
      </c>
      <c r="H650" s="403" t="s">
        <v>94</v>
      </c>
      <c r="I650" s="403" t="s">
        <v>95</v>
      </c>
      <c r="J650" s="403">
        <v>10005093</v>
      </c>
      <c r="K650" s="404">
        <v>42311</v>
      </c>
      <c r="L650" s="404">
        <v>42314</v>
      </c>
      <c r="M650" s="403" t="s">
        <v>130</v>
      </c>
      <c r="N650" s="403" t="s">
        <v>109</v>
      </c>
      <c r="O650" s="403">
        <v>2</v>
      </c>
      <c r="P650" s="403" t="s">
        <v>712</v>
      </c>
      <c r="Q650" s="403">
        <v>2</v>
      </c>
    </row>
    <row r="651" spans="1:17" x14ac:dyDescent="0.2">
      <c r="A651" s="403">
        <v>59131</v>
      </c>
      <c r="B651" s="403">
        <v>122836</v>
      </c>
      <c r="C651" s="403">
        <v>10033736</v>
      </c>
      <c r="D651" s="403" t="s">
        <v>1248</v>
      </c>
      <c r="E651" s="403" t="s">
        <v>183</v>
      </c>
      <c r="F651" s="403" t="s">
        <v>14</v>
      </c>
      <c r="G651" s="403" t="s">
        <v>178</v>
      </c>
      <c r="H651" s="403" t="s">
        <v>107</v>
      </c>
      <c r="I651" s="403" t="s">
        <v>107</v>
      </c>
      <c r="J651" s="403">
        <v>10005094</v>
      </c>
      <c r="K651" s="404">
        <v>42325</v>
      </c>
      <c r="L651" s="404">
        <v>42327</v>
      </c>
      <c r="M651" s="403" t="s">
        <v>145</v>
      </c>
      <c r="N651" s="403" t="s">
        <v>109</v>
      </c>
      <c r="O651" s="403">
        <v>3</v>
      </c>
      <c r="P651" s="403" t="s">
        <v>712</v>
      </c>
      <c r="Q651" s="403" t="s">
        <v>210</v>
      </c>
    </row>
    <row r="652" spans="1:17" x14ac:dyDescent="0.2">
      <c r="A652" s="403">
        <v>59144</v>
      </c>
      <c r="B652" s="403">
        <v>124167</v>
      </c>
      <c r="C652" s="403">
        <v>10019237</v>
      </c>
      <c r="D652" s="403" t="s">
        <v>1250</v>
      </c>
      <c r="E652" s="403" t="s">
        <v>134</v>
      </c>
      <c r="F652" s="403" t="s">
        <v>13</v>
      </c>
      <c r="G652" s="403" t="s">
        <v>942</v>
      </c>
      <c r="H652" s="403" t="s">
        <v>140</v>
      </c>
      <c r="I652" s="403" t="s">
        <v>140</v>
      </c>
      <c r="J652" s="403">
        <v>10005971</v>
      </c>
      <c r="K652" s="404">
        <v>42333</v>
      </c>
      <c r="L652" s="404">
        <v>42338</v>
      </c>
      <c r="M652" s="403" t="s">
        <v>136</v>
      </c>
      <c r="N652" s="403" t="s">
        <v>109</v>
      </c>
      <c r="O652" s="403">
        <v>3</v>
      </c>
      <c r="P652" s="403" t="s">
        <v>712</v>
      </c>
      <c r="Q652" s="403" t="s">
        <v>210</v>
      </c>
    </row>
    <row r="653" spans="1:17" x14ac:dyDescent="0.2">
      <c r="A653" s="403">
        <v>59154</v>
      </c>
      <c r="B653" s="403">
        <v>124281</v>
      </c>
      <c r="C653" s="403">
        <v>10032740</v>
      </c>
      <c r="D653" s="403" t="s">
        <v>1252</v>
      </c>
      <c r="E653" s="403" t="s">
        <v>92</v>
      </c>
      <c r="F653" s="403" t="s">
        <v>14</v>
      </c>
      <c r="G653" s="403" t="s">
        <v>294</v>
      </c>
      <c r="H653" s="403" t="s">
        <v>199</v>
      </c>
      <c r="I653" s="403" t="s">
        <v>95</v>
      </c>
      <c r="J653" s="403">
        <v>10005403</v>
      </c>
      <c r="K653" s="404">
        <v>42269</v>
      </c>
      <c r="L653" s="404">
        <v>42272</v>
      </c>
      <c r="M653" s="403" t="s">
        <v>145</v>
      </c>
      <c r="N653" s="403" t="s">
        <v>109</v>
      </c>
      <c r="O653" s="403">
        <v>3</v>
      </c>
      <c r="P653" s="403" t="s">
        <v>712</v>
      </c>
      <c r="Q653" s="403" t="s">
        <v>210</v>
      </c>
    </row>
    <row r="654" spans="1:17" x14ac:dyDescent="0.2">
      <c r="A654" s="403">
        <v>59159</v>
      </c>
      <c r="B654" s="403">
        <v>124284</v>
      </c>
      <c r="C654" s="403">
        <v>10033478</v>
      </c>
      <c r="D654" s="403" t="s">
        <v>1254</v>
      </c>
      <c r="E654" s="403" t="s">
        <v>92</v>
      </c>
      <c r="F654" s="403" t="s">
        <v>14</v>
      </c>
      <c r="G654" s="403" t="s">
        <v>186</v>
      </c>
      <c r="H654" s="403" t="s">
        <v>172</v>
      </c>
      <c r="I654" s="403" t="s">
        <v>172</v>
      </c>
      <c r="J654" s="403">
        <v>10005097</v>
      </c>
      <c r="K654" s="404">
        <v>42332</v>
      </c>
      <c r="L654" s="404">
        <v>42334</v>
      </c>
      <c r="M654" s="403" t="s">
        <v>141</v>
      </c>
      <c r="N654" s="403" t="s">
        <v>109</v>
      </c>
      <c r="O654" s="403">
        <v>2</v>
      </c>
      <c r="P654" s="403" t="s">
        <v>712</v>
      </c>
      <c r="Q654" s="403">
        <v>3</v>
      </c>
    </row>
    <row r="655" spans="1:17" x14ac:dyDescent="0.2">
      <c r="A655" s="403">
        <v>59167</v>
      </c>
      <c r="B655" s="403">
        <v>112490</v>
      </c>
      <c r="C655" s="403">
        <v>10005109</v>
      </c>
      <c r="D655" s="403" t="s">
        <v>1256</v>
      </c>
      <c r="E655" s="403" t="s">
        <v>92</v>
      </c>
      <c r="F655" s="403" t="s">
        <v>14</v>
      </c>
      <c r="G655" s="403" t="s">
        <v>325</v>
      </c>
      <c r="H655" s="403" t="s">
        <v>161</v>
      </c>
      <c r="I655" s="403" t="s">
        <v>161</v>
      </c>
      <c r="J655" s="403">
        <v>10011546</v>
      </c>
      <c r="K655" s="404">
        <v>42527</v>
      </c>
      <c r="L655" s="404">
        <v>42529</v>
      </c>
      <c r="M655" s="403" t="s">
        <v>331</v>
      </c>
      <c r="N655" s="403" t="s">
        <v>109</v>
      </c>
      <c r="O655" s="403">
        <v>2</v>
      </c>
      <c r="P655" s="403" t="s">
        <v>712</v>
      </c>
      <c r="Q655" s="403">
        <v>3</v>
      </c>
    </row>
    <row r="656" spans="1:17" x14ac:dyDescent="0.2">
      <c r="A656" s="403">
        <v>59190</v>
      </c>
      <c r="B656" s="403">
        <v>124393</v>
      </c>
      <c r="C656" s="403">
        <v>10039882</v>
      </c>
      <c r="D656" s="403" t="s">
        <v>1258</v>
      </c>
      <c r="E656" s="403" t="s">
        <v>183</v>
      </c>
      <c r="F656" s="403" t="s">
        <v>14</v>
      </c>
      <c r="G656" s="403" t="s">
        <v>731</v>
      </c>
      <c r="H656" s="403" t="s">
        <v>161</v>
      </c>
      <c r="I656" s="403" t="s">
        <v>161</v>
      </c>
      <c r="J656" s="403">
        <v>10011547</v>
      </c>
      <c r="K656" s="404">
        <v>42556</v>
      </c>
      <c r="L656" s="404">
        <v>42559</v>
      </c>
      <c r="M656" s="403" t="s">
        <v>331</v>
      </c>
      <c r="N656" s="403" t="s">
        <v>109</v>
      </c>
      <c r="O656" s="403">
        <v>2</v>
      </c>
      <c r="P656" s="403" t="s">
        <v>712</v>
      </c>
      <c r="Q656" s="403">
        <v>3</v>
      </c>
    </row>
    <row r="657" spans="1:17" x14ac:dyDescent="0.2">
      <c r="A657" s="403">
        <v>59200</v>
      </c>
      <c r="B657" s="403">
        <v>124263</v>
      </c>
      <c r="C657" s="403">
        <v>10039859</v>
      </c>
      <c r="D657" s="403" t="s">
        <v>1260</v>
      </c>
      <c r="E657" s="403" t="s">
        <v>92</v>
      </c>
      <c r="F657" s="403" t="s">
        <v>14</v>
      </c>
      <c r="G657" s="403" t="s">
        <v>160</v>
      </c>
      <c r="H657" s="403" t="s">
        <v>161</v>
      </c>
      <c r="I657" s="403" t="s">
        <v>161</v>
      </c>
      <c r="J657" s="403">
        <v>10005104</v>
      </c>
      <c r="K657" s="404">
        <v>42332</v>
      </c>
      <c r="L657" s="404">
        <v>42335</v>
      </c>
      <c r="M657" s="403" t="s">
        <v>130</v>
      </c>
      <c r="N657" s="403" t="s">
        <v>109</v>
      </c>
      <c r="O657" s="403">
        <v>3</v>
      </c>
      <c r="P657" s="403" t="s">
        <v>712</v>
      </c>
      <c r="Q657" s="403" t="s">
        <v>210</v>
      </c>
    </row>
    <row r="658" spans="1:17" x14ac:dyDescent="0.2">
      <c r="A658" s="403">
        <v>59201</v>
      </c>
      <c r="B658" s="403">
        <v>130437</v>
      </c>
      <c r="C658" s="403">
        <v>10010631</v>
      </c>
      <c r="D658" s="403" t="s">
        <v>1262</v>
      </c>
      <c r="E658" s="403" t="s">
        <v>92</v>
      </c>
      <c r="F658" s="403" t="s">
        <v>14</v>
      </c>
      <c r="G658" s="403" t="s">
        <v>724</v>
      </c>
      <c r="H658" s="403" t="s">
        <v>107</v>
      </c>
      <c r="I658" s="403" t="s">
        <v>107</v>
      </c>
      <c r="J658" s="403">
        <v>10011548</v>
      </c>
      <c r="K658" s="404">
        <v>42479</v>
      </c>
      <c r="L658" s="404">
        <v>42481</v>
      </c>
      <c r="M658" s="403" t="s">
        <v>130</v>
      </c>
      <c r="N658" s="403" t="s">
        <v>109</v>
      </c>
      <c r="O658" s="403">
        <v>3</v>
      </c>
      <c r="P658" s="403" t="s">
        <v>712</v>
      </c>
      <c r="Q658" s="403" t="s">
        <v>210</v>
      </c>
    </row>
    <row r="659" spans="1:17" x14ac:dyDescent="0.2">
      <c r="A659" s="403">
        <v>59202</v>
      </c>
      <c r="B659" s="403">
        <v>130162</v>
      </c>
      <c r="C659" s="403">
        <v>10042884</v>
      </c>
      <c r="D659" s="403" t="s">
        <v>1264</v>
      </c>
      <c r="E659" s="403" t="s">
        <v>92</v>
      </c>
      <c r="F659" s="403" t="s">
        <v>14</v>
      </c>
      <c r="G659" s="403" t="s">
        <v>217</v>
      </c>
      <c r="H659" s="403" t="s">
        <v>161</v>
      </c>
      <c r="I659" s="403" t="s">
        <v>161</v>
      </c>
      <c r="J659" s="403">
        <v>10017757</v>
      </c>
      <c r="K659" s="404">
        <v>42556</v>
      </c>
      <c r="L659" s="404">
        <v>42557</v>
      </c>
      <c r="M659" s="403" t="s">
        <v>96</v>
      </c>
      <c r="N659" s="403" t="s">
        <v>97</v>
      </c>
      <c r="O659" s="403">
        <v>9</v>
      </c>
      <c r="P659" s="403" t="s">
        <v>712</v>
      </c>
      <c r="Q659" s="403">
        <v>2</v>
      </c>
    </row>
    <row r="660" spans="1:17" x14ac:dyDescent="0.2">
      <c r="A660" s="403">
        <v>59204</v>
      </c>
      <c r="B660" s="403">
        <v>126877</v>
      </c>
      <c r="C660" s="403">
        <v>10010792</v>
      </c>
      <c r="D660" s="403" t="s">
        <v>1266</v>
      </c>
      <c r="E660" s="403" t="s">
        <v>170</v>
      </c>
      <c r="F660" s="403" t="s">
        <v>15</v>
      </c>
      <c r="G660" s="403" t="s">
        <v>1267</v>
      </c>
      <c r="H660" s="403" t="s">
        <v>122</v>
      </c>
      <c r="I660" s="403" t="s">
        <v>122</v>
      </c>
      <c r="J660" s="403">
        <v>10005106</v>
      </c>
      <c r="K660" s="404">
        <v>42542</v>
      </c>
      <c r="L660" s="404">
        <v>42545</v>
      </c>
      <c r="M660" s="403" t="s">
        <v>276</v>
      </c>
      <c r="N660" s="403" t="s">
        <v>109</v>
      </c>
      <c r="O660" s="403">
        <v>3</v>
      </c>
      <c r="P660" s="403" t="s">
        <v>712</v>
      </c>
      <c r="Q660" s="403" t="s">
        <v>210</v>
      </c>
    </row>
    <row r="661" spans="1:17" x14ac:dyDescent="0.2">
      <c r="A661" s="403">
        <v>59218</v>
      </c>
      <c r="B661" s="403">
        <v>129910</v>
      </c>
      <c r="C661" s="403">
        <v>10042126</v>
      </c>
      <c r="D661" s="403" t="s">
        <v>1269</v>
      </c>
      <c r="E661" s="403" t="s">
        <v>183</v>
      </c>
      <c r="F661" s="403" t="s">
        <v>14</v>
      </c>
      <c r="G661" s="403" t="s">
        <v>160</v>
      </c>
      <c r="H661" s="403" t="s">
        <v>161</v>
      </c>
      <c r="I661" s="403" t="s">
        <v>161</v>
      </c>
      <c r="J661" s="403">
        <v>10005107</v>
      </c>
      <c r="K661" s="404">
        <v>42325</v>
      </c>
      <c r="L661" s="404">
        <v>42328</v>
      </c>
      <c r="M661" s="403" t="s">
        <v>130</v>
      </c>
      <c r="N661" s="403" t="s">
        <v>109</v>
      </c>
      <c r="O661" s="403">
        <v>3</v>
      </c>
      <c r="P661" s="403" t="s">
        <v>712</v>
      </c>
      <c r="Q661" s="403" t="s">
        <v>210</v>
      </c>
    </row>
    <row r="662" spans="1:17" x14ac:dyDescent="0.2">
      <c r="A662" s="403">
        <v>59220</v>
      </c>
      <c r="B662" s="403">
        <v>116322</v>
      </c>
      <c r="C662" s="403">
        <v>10001648</v>
      </c>
      <c r="D662" s="403" t="s">
        <v>1271</v>
      </c>
      <c r="E662" s="403" t="s">
        <v>278</v>
      </c>
      <c r="F662" s="403" t="s">
        <v>15</v>
      </c>
      <c r="G662" s="403" t="s">
        <v>237</v>
      </c>
      <c r="H662" s="403" t="s">
        <v>190</v>
      </c>
      <c r="I662" s="403" t="s">
        <v>190</v>
      </c>
      <c r="J662" s="403">
        <v>10005109</v>
      </c>
      <c r="K662" s="404">
        <v>42508</v>
      </c>
      <c r="L662" s="404">
        <v>42510</v>
      </c>
      <c r="M662" s="403" t="s">
        <v>280</v>
      </c>
      <c r="N662" s="403" t="s">
        <v>109</v>
      </c>
      <c r="O662" s="403">
        <v>3</v>
      </c>
      <c r="P662" s="403" t="s">
        <v>712</v>
      </c>
      <c r="Q662" s="403" t="s">
        <v>210</v>
      </c>
    </row>
    <row r="663" spans="1:17" x14ac:dyDescent="0.2">
      <c r="A663" s="403">
        <v>59221</v>
      </c>
      <c r="B663" s="403">
        <v>125029</v>
      </c>
      <c r="C663" s="403">
        <v>10035656</v>
      </c>
      <c r="D663" s="403" t="s">
        <v>1273</v>
      </c>
      <c r="E663" s="403" t="s">
        <v>92</v>
      </c>
      <c r="F663" s="403" t="s">
        <v>14</v>
      </c>
      <c r="G663" s="403" t="s">
        <v>471</v>
      </c>
      <c r="H663" s="403" t="s">
        <v>166</v>
      </c>
      <c r="I663" s="403" t="s">
        <v>166</v>
      </c>
      <c r="J663" s="403">
        <v>10005110</v>
      </c>
      <c r="K663" s="404">
        <v>42409</v>
      </c>
      <c r="L663" s="404">
        <v>42411</v>
      </c>
      <c r="M663" s="403" t="s">
        <v>130</v>
      </c>
      <c r="N663" s="403" t="s">
        <v>109</v>
      </c>
      <c r="O663" s="403">
        <v>3</v>
      </c>
      <c r="P663" s="403" t="s">
        <v>712</v>
      </c>
      <c r="Q663" s="403" t="s">
        <v>210</v>
      </c>
    </row>
    <row r="664" spans="1:17" x14ac:dyDescent="0.2">
      <c r="A664" s="403">
        <v>59222</v>
      </c>
      <c r="B664" s="403">
        <v>125935</v>
      </c>
      <c r="C664" s="403">
        <v>10038020</v>
      </c>
      <c r="D664" s="403" t="s">
        <v>1275</v>
      </c>
      <c r="E664" s="403" t="s">
        <v>92</v>
      </c>
      <c r="F664" s="403" t="s">
        <v>14</v>
      </c>
      <c r="G664" s="403" t="s">
        <v>209</v>
      </c>
      <c r="H664" s="403" t="s">
        <v>166</v>
      </c>
      <c r="I664" s="403" t="s">
        <v>166</v>
      </c>
      <c r="J664" s="403">
        <v>10005111</v>
      </c>
      <c r="K664" s="404">
        <v>42444</v>
      </c>
      <c r="L664" s="404">
        <v>42446</v>
      </c>
      <c r="M664" s="403" t="s">
        <v>130</v>
      </c>
      <c r="N664" s="403" t="s">
        <v>109</v>
      </c>
      <c r="O664" s="403">
        <v>2</v>
      </c>
      <c r="P664" s="403" t="s">
        <v>712</v>
      </c>
      <c r="Q664" s="403" t="s">
        <v>210</v>
      </c>
    </row>
    <row r="665" spans="1:17" x14ac:dyDescent="0.2">
      <c r="A665" s="403">
        <v>59223</v>
      </c>
      <c r="B665" s="403">
        <v>122748</v>
      </c>
      <c r="C665" s="403">
        <v>10036176</v>
      </c>
      <c r="D665" s="403" t="s">
        <v>1277</v>
      </c>
      <c r="E665" s="403" t="s">
        <v>92</v>
      </c>
      <c r="F665" s="403" t="s">
        <v>14</v>
      </c>
      <c r="G665" s="403" t="s">
        <v>607</v>
      </c>
      <c r="H665" s="403" t="s">
        <v>122</v>
      </c>
      <c r="I665" s="403" t="s">
        <v>122</v>
      </c>
      <c r="J665" s="403">
        <v>10005112</v>
      </c>
      <c r="K665" s="404">
        <v>42577</v>
      </c>
      <c r="L665" s="404">
        <v>42580</v>
      </c>
      <c r="M665" s="403" t="s">
        <v>130</v>
      </c>
      <c r="N665" s="403" t="s">
        <v>109</v>
      </c>
      <c r="O665" s="403">
        <v>2</v>
      </c>
      <c r="P665" s="403" t="s">
        <v>712</v>
      </c>
      <c r="Q665" s="403" t="s">
        <v>210</v>
      </c>
    </row>
    <row r="666" spans="1:17" x14ac:dyDescent="0.2">
      <c r="A666" s="403">
        <v>59232</v>
      </c>
      <c r="B666" s="403">
        <v>131966</v>
      </c>
      <c r="C666" s="403">
        <v>10046552</v>
      </c>
      <c r="D666" s="403" t="s">
        <v>1279</v>
      </c>
      <c r="E666" s="403" t="s">
        <v>183</v>
      </c>
      <c r="F666" s="403" t="s">
        <v>14</v>
      </c>
      <c r="G666" s="403" t="s">
        <v>409</v>
      </c>
      <c r="H666" s="403" t="s">
        <v>172</v>
      </c>
      <c r="I666" s="403" t="s">
        <v>172</v>
      </c>
      <c r="J666" s="403">
        <v>10011549</v>
      </c>
      <c r="K666" s="404">
        <v>42465</v>
      </c>
      <c r="L666" s="404">
        <v>42468</v>
      </c>
      <c r="M666" s="403" t="s">
        <v>145</v>
      </c>
      <c r="N666" s="403" t="s">
        <v>109</v>
      </c>
      <c r="O666" s="403">
        <v>3</v>
      </c>
      <c r="P666" s="403" t="s">
        <v>712</v>
      </c>
      <c r="Q666" s="403" t="s">
        <v>210</v>
      </c>
    </row>
    <row r="667" spans="1:17" x14ac:dyDescent="0.2">
      <c r="A667" s="403">
        <v>130405</v>
      </c>
      <c r="B667" s="403">
        <v>108473</v>
      </c>
      <c r="C667" s="403">
        <v>10002780</v>
      </c>
      <c r="D667" s="403" t="s">
        <v>1281</v>
      </c>
      <c r="E667" s="403" t="s">
        <v>113</v>
      </c>
      <c r="F667" s="403" t="s">
        <v>12</v>
      </c>
      <c r="G667" s="403" t="s">
        <v>717</v>
      </c>
      <c r="H667" s="403" t="s">
        <v>122</v>
      </c>
      <c r="I667" s="403" t="s">
        <v>122</v>
      </c>
      <c r="J667" s="403">
        <v>10008465</v>
      </c>
      <c r="K667" s="404">
        <v>42388</v>
      </c>
      <c r="L667" s="404">
        <v>42391</v>
      </c>
      <c r="M667" s="403" t="s">
        <v>232</v>
      </c>
      <c r="N667" s="403" t="s">
        <v>109</v>
      </c>
      <c r="O667" s="403">
        <v>4</v>
      </c>
      <c r="P667" s="403" t="s">
        <v>712</v>
      </c>
      <c r="Q667" s="403">
        <v>4</v>
      </c>
    </row>
    <row r="668" spans="1:17" x14ac:dyDescent="0.2">
      <c r="A668" s="403">
        <v>130407</v>
      </c>
      <c r="B668" s="403">
        <v>108523</v>
      </c>
      <c r="C668" s="403">
        <v>10002835</v>
      </c>
      <c r="D668" s="403" t="s">
        <v>1283</v>
      </c>
      <c r="E668" s="403" t="s">
        <v>113</v>
      </c>
      <c r="F668" s="403" t="s">
        <v>12</v>
      </c>
      <c r="G668" s="403" t="s">
        <v>1267</v>
      </c>
      <c r="H668" s="403" t="s">
        <v>122</v>
      </c>
      <c r="I668" s="403" t="s">
        <v>122</v>
      </c>
      <c r="J668" s="403">
        <v>10004662</v>
      </c>
      <c r="K668" s="404">
        <v>42276</v>
      </c>
      <c r="L668" s="404">
        <v>42279</v>
      </c>
      <c r="M668" s="403" t="s">
        <v>155</v>
      </c>
      <c r="N668" s="403" t="s">
        <v>109</v>
      </c>
      <c r="O668" s="403">
        <v>2</v>
      </c>
      <c r="P668" s="403" t="s">
        <v>712</v>
      </c>
      <c r="Q668" s="403">
        <v>3</v>
      </c>
    </row>
    <row r="669" spans="1:17" x14ac:dyDescent="0.2">
      <c r="A669" s="403">
        <v>130408</v>
      </c>
      <c r="B669" s="403">
        <v>106809</v>
      </c>
      <c r="C669" s="403">
        <v>10002094</v>
      </c>
      <c r="D669" s="403" t="s">
        <v>539</v>
      </c>
      <c r="E669" s="403" t="s">
        <v>113</v>
      </c>
      <c r="F669" s="403" t="s">
        <v>12</v>
      </c>
      <c r="G669" s="403" t="s">
        <v>304</v>
      </c>
      <c r="H669" s="403" t="s">
        <v>122</v>
      </c>
      <c r="I669" s="403" t="s">
        <v>122</v>
      </c>
      <c r="J669" s="403">
        <v>10004663</v>
      </c>
      <c r="K669" s="404">
        <v>42290</v>
      </c>
      <c r="L669" s="404">
        <v>42293</v>
      </c>
      <c r="M669" s="403" t="s">
        <v>155</v>
      </c>
      <c r="N669" s="403" t="s">
        <v>109</v>
      </c>
      <c r="O669" s="403">
        <v>4</v>
      </c>
      <c r="P669" s="403" t="s">
        <v>712</v>
      </c>
      <c r="Q669" s="403">
        <v>3</v>
      </c>
    </row>
    <row r="670" spans="1:17" x14ac:dyDescent="0.2">
      <c r="A670" s="403">
        <v>130409</v>
      </c>
      <c r="B670" s="403">
        <v>108518</v>
      </c>
      <c r="C670" s="403">
        <v>10001452</v>
      </c>
      <c r="D670" s="403" t="s">
        <v>1286</v>
      </c>
      <c r="E670" s="403" t="s">
        <v>113</v>
      </c>
      <c r="F670" s="403" t="s">
        <v>12</v>
      </c>
      <c r="G670" s="403" t="s">
        <v>150</v>
      </c>
      <c r="H670" s="403" t="s">
        <v>122</v>
      </c>
      <c r="I670" s="403" t="s">
        <v>122</v>
      </c>
      <c r="J670" s="403">
        <v>10005435</v>
      </c>
      <c r="K670" s="404">
        <v>42409</v>
      </c>
      <c r="L670" s="404">
        <v>42412</v>
      </c>
      <c r="M670" s="403" t="s">
        <v>115</v>
      </c>
      <c r="N670" s="403" t="s">
        <v>109</v>
      </c>
      <c r="O670" s="403">
        <v>2</v>
      </c>
      <c r="P670" s="403" t="s">
        <v>712</v>
      </c>
      <c r="Q670" s="403">
        <v>1</v>
      </c>
    </row>
    <row r="671" spans="1:17" x14ac:dyDescent="0.2">
      <c r="A671" s="403">
        <v>130412</v>
      </c>
      <c r="B671" s="403">
        <v>108350</v>
      </c>
      <c r="C671" s="403">
        <v>10004432</v>
      </c>
      <c r="D671" s="403" t="s">
        <v>1288</v>
      </c>
      <c r="E671" s="403" t="s">
        <v>391</v>
      </c>
      <c r="F671" s="403" t="s">
        <v>15</v>
      </c>
      <c r="G671" s="403" t="s">
        <v>493</v>
      </c>
      <c r="H671" s="403" t="s">
        <v>122</v>
      </c>
      <c r="I671" s="403" t="s">
        <v>122</v>
      </c>
      <c r="J671" s="403">
        <v>10008467</v>
      </c>
      <c r="K671" s="404">
        <v>42480</v>
      </c>
      <c r="L671" s="404">
        <v>42481</v>
      </c>
      <c r="M671" s="403" t="s">
        <v>631</v>
      </c>
      <c r="N671" s="403" t="s">
        <v>97</v>
      </c>
      <c r="O671" s="403">
        <v>9</v>
      </c>
      <c r="P671" s="403" t="s">
        <v>712</v>
      </c>
      <c r="Q671" s="403">
        <v>2</v>
      </c>
    </row>
    <row r="672" spans="1:17" x14ac:dyDescent="0.2">
      <c r="A672" s="403">
        <v>130414</v>
      </c>
      <c r="B672" s="403">
        <v>108352</v>
      </c>
      <c r="C672" s="403">
        <v>10004204</v>
      </c>
      <c r="D672" s="403" t="s">
        <v>1290</v>
      </c>
      <c r="E672" s="403" t="s">
        <v>391</v>
      </c>
      <c r="F672" s="403" t="s">
        <v>15</v>
      </c>
      <c r="G672" s="403" t="s">
        <v>493</v>
      </c>
      <c r="H672" s="403" t="s">
        <v>122</v>
      </c>
      <c r="I672" s="403" t="s">
        <v>122</v>
      </c>
      <c r="J672" s="403">
        <v>10004667</v>
      </c>
      <c r="K672" s="404">
        <v>42389</v>
      </c>
      <c r="L672" s="404">
        <v>42391</v>
      </c>
      <c r="M672" s="403" t="s">
        <v>1291</v>
      </c>
      <c r="N672" s="403" t="s">
        <v>109</v>
      </c>
      <c r="O672" s="403">
        <v>3</v>
      </c>
      <c r="P672" s="403" t="s">
        <v>712</v>
      </c>
      <c r="Q672" s="403">
        <v>4</v>
      </c>
    </row>
    <row r="673" spans="1:17" x14ac:dyDescent="0.2">
      <c r="A673" s="403">
        <v>130415</v>
      </c>
      <c r="B673" s="403">
        <v>105674</v>
      </c>
      <c r="C673" s="403">
        <v>10003894</v>
      </c>
      <c r="D673" s="403" t="s">
        <v>1293</v>
      </c>
      <c r="E673" s="403" t="s">
        <v>113</v>
      </c>
      <c r="F673" s="403" t="s">
        <v>12</v>
      </c>
      <c r="G673" s="403" t="s">
        <v>1294</v>
      </c>
      <c r="H673" s="403" t="s">
        <v>122</v>
      </c>
      <c r="I673" s="403" t="s">
        <v>122</v>
      </c>
      <c r="J673" s="403">
        <v>10011416</v>
      </c>
      <c r="K673" s="404">
        <v>42500</v>
      </c>
      <c r="L673" s="404">
        <v>42503</v>
      </c>
      <c r="M673" s="403" t="s">
        <v>232</v>
      </c>
      <c r="N673" s="403" t="s">
        <v>109</v>
      </c>
      <c r="O673" s="403">
        <v>3</v>
      </c>
      <c r="P673" s="403" t="s">
        <v>712</v>
      </c>
      <c r="Q673" s="403">
        <v>4</v>
      </c>
    </row>
    <row r="674" spans="1:17" x14ac:dyDescent="0.2">
      <c r="A674" s="403">
        <v>130420</v>
      </c>
      <c r="B674" s="403">
        <v>108483</v>
      </c>
      <c r="C674" s="403">
        <v>10005997</v>
      </c>
      <c r="D674" s="403" t="s">
        <v>1296</v>
      </c>
      <c r="E674" s="403" t="s">
        <v>113</v>
      </c>
      <c r="F674" s="403" t="s">
        <v>12</v>
      </c>
      <c r="G674" s="403" t="s">
        <v>775</v>
      </c>
      <c r="H674" s="403" t="s">
        <v>122</v>
      </c>
      <c r="I674" s="403" t="s">
        <v>122</v>
      </c>
      <c r="J674" s="403">
        <v>10011417</v>
      </c>
      <c r="K674" s="404">
        <v>42513</v>
      </c>
      <c r="L674" s="404">
        <v>42516</v>
      </c>
      <c r="M674" s="403" t="s">
        <v>115</v>
      </c>
      <c r="N674" s="403" t="s">
        <v>109</v>
      </c>
      <c r="O674" s="403">
        <v>3</v>
      </c>
      <c r="P674" s="403" t="s">
        <v>712</v>
      </c>
      <c r="Q674" s="403">
        <v>2</v>
      </c>
    </row>
    <row r="675" spans="1:17" x14ac:dyDescent="0.2">
      <c r="A675" s="403">
        <v>130421</v>
      </c>
      <c r="B675" s="403">
        <v>105653</v>
      </c>
      <c r="C675" s="403">
        <v>10007455</v>
      </c>
      <c r="D675" s="403" t="s">
        <v>1298</v>
      </c>
      <c r="E675" s="403" t="s">
        <v>113</v>
      </c>
      <c r="F675" s="403" t="s">
        <v>12</v>
      </c>
      <c r="G675" s="403" t="s">
        <v>121</v>
      </c>
      <c r="H675" s="403" t="s">
        <v>122</v>
      </c>
      <c r="I675" s="403" t="s">
        <v>122</v>
      </c>
      <c r="J675" s="403">
        <v>10004671</v>
      </c>
      <c r="K675" s="404">
        <v>42437</v>
      </c>
      <c r="L675" s="404">
        <v>42438</v>
      </c>
      <c r="M675" s="403" t="s">
        <v>436</v>
      </c>
      <c r="N675" s="403" t="s">
        <v>97</v>
      </c>
      <c r="O675" s="403">
        <v>9</v>
      </c>
      <c r="P675" s="403" t="s">
        <v>712</v>
      </c>
      <c r="Q675" s="403">
        <v>2</v>
      </c>
    </row>
    <row r="676" spans="1:17" x14ac:dyDescent="0.2">
      <c r="A676" s="403">
        <v>130422</v>
      </c>
      <c r="B676" s="403">
        <v>108358</v>
      </c>
      <c r="C676" s="403">
        <v>10008007</v>
      </c>
      <c r="D676" s="403" t="s">
        <v>1300</v>
      </c>
      <c r="E676" s="403" t="s">
        <v>105</v>
      </c>
      <c r="F676" s="403" t="s">
        <v>12</v>
      </c>
      <c r="G676" s="403" t="s">
        <v>775</v>
      </c>
      <c r="H676" s="403" t="s">
        <v>122</v>
      </c>
      <c r="I676" s="403" t="s">
        <v>122</v>
      </c>
      <c r="J676" s="403">
        <v>10004672</v>
      </c>
      <c r="K676" s="404">
        <v>42388</v>
      </c>
      <c r="L676" s="404">
        <v>42391</v>
      </c>
      <c r="M676" s="403" t="s">
        <v>108</v>
      </c>
      <c r="N676" s="403" t="s">
        <v>109</v>
      </c>
      <c r="O676" s="403">
        <v>3</v>
      </c>
      <c r="P676" s="403" t="s">
        <v>712</v>
      </c>
      <c r="Q676" s="403">
        <v>2</v>
      </c>
    </row>
    <row r="677" spans="1:17" x14ac:dyDescent="0.2">
      <c r="A677" s="403">
        <v>130425</v>
      </c>
      <c r="B677" s="403">
        <v>108532</v>
      </c>
      <c r="C677" s="403">
        <v>10000533</v>
      </c>
      <c r="D677" s="403" t="s">
        <v>1302</v>
      </c>
      <c r="E677" s="403" t="s">
        <v>113</v>
      </c>
      <c r="F677" s="403" t="s">
        <v>12</v>
      </c>
      <c r="G677" s="403" t="s">
        <v>1303</v>
      </c>
      <c r="H677" s="403" t="s">
        <v>122</v>
      </c>
      <c r="I677" s="403" t="s">
        <v>122</v>
      </c>
      <c r="J677" s="403">
        <v>10004673</v>
      </c>
      <c r="K677" s="404">
        <v>42311</v>
      </c>
      <c r="L677" s="404">
        <v>42312</v>
      </c>
      <c r="M677" s="403" t="s">
        <v>436</v>
      </c>
      <c r="N677" s="403" t="s">
        <v>97</v>
      </c>
      <c r="O677" s="403">
        <v>9</v>
      </c>
      <c r="P677" s="403" t="s">
        <v>712</v>
      </c>
      <c r="Q677" s="403">
        <v>2</v>
      </c>
    </row>
    <row r="678" spans="1:17" x14ac:dyDescent="0.2">
      <c r="A678" s="403">
        <v>130429</v>
      </c>
      <c r="B678" s="403">
        <v>108782</v>
      </c>
      <c r="C678" s="403">
        <v>10001549</v>
      </c>
      <c r="D678" s="403" t="s">
        <v>1305</v>
      </c>
      <c r="E678" s="403" t="s">
        <v>113</v>
      </c>
      <c r="F678" s="403" t="s">
        <v>12</v>
      </c>
      <c r="G678" s="403" t="s">
        <v>225</v>
      </c>
      <c r="H678" s="403" t="s">
        <v>122</v>
      </c>
      <c r="I678" s="403" t="s">
        <v>122</v>
      </c>
      <c r="J678" s="403">
        <v>10004674</v>
      </c>
      <c r="K678" s="404">
        <v>42332</v>
      </c>
      <c r="L678" s="404">
        <v>42335</v>
      </c>
      <c r="M678" s="403" t="s">
        <v>155</v>
      </c>
      <c r="N678" s="403" t="s">
        <v>109</v>
      </c>
      <c r="O678" s="403">
        <v>2</v>
      </c>
      <c r="P678" s="403" t="s">
        <v>712</v>
      </c>
      <c r="Q678" s="403">
        <v>3</v>
      </c>
    </row>
    <row r="679" spans="1:17" x14ac:dyDescent="0.2">
      <c r="A679" s="403">
        <v>130440</v>
      </c>
      <c r="B679" s="403">
        <v>108462</v>
      </c>
      <c r="C679" s="403">
        <v>10009439</v>
      </c>
      <c r="D679" s="403" t="s">
        <v>230</v>
      </c>
      <c r="E679" s="403" t="s">
        <v>113</v>
      </c>
      <c r="F679" s="403" t="s">
        <v>12</v>
      </c>
      <c r="G679" s="403" t="s">
        <v>231</v>
      </c>
      <c r="H679" s="403" t="s">
        <v>122</v>
      </c>
      <c r="I679" s="403" t="s">
        <v>122</v>
      </c>
      <c r="J679" s="403">
        <v>10004676</v>
      </c>
      <c r="K679" s="404">
        <v>42269</v>
      </c>
      <c r="L679" s="404">
        <v>42272</v>
      </c>
      <c r="M679" s="403" t="s">
        <v>155</v>
      </c>
      <c r="N679" s="403" t="s">
        <v>109</v>
      </c>
      <c r="O679" s="403">
        <v>4</v>
      </c>
      <c r="P679" s="403" t="s">
        <v>712</v>
      </c>
      <c r="Q679" s="403">
        <v>3</v>
      </c>
    </row>
    <row r="680" spans="1:17" x14ac:dyDescent="0.2">
      <c r="A680" s="403">
        <v>130444</v>
      </c>
      <c r="B680" s="403">
        <v>108521</v>
      </c>
      <c r="C680" s="403">
        <v>10002935</v>
      </c>
      <c r="D680" s="403" t="s">
        <v>1308</v>
      </c>
      <c r="E680" s="403" t="s">
        <v>113</v>
      </c>
      <c r="F680" s="403" t="s">
        <v>12</v>
      </c>
      <c r="G680" s="403" t="s">
        <v>266</v>
      </c>
      <c r="H680" s="403" t="s">
        <v>122</v>
      </c>
      <c r="I680" s="403" t="s">
        <v>122</v>
      </c>
      <c r="J680" s="403">
        <v>10004677</v>
      </c>
      <c r="K680" s="404">
        <v>42382</v>
      </c>
      <c r="L680" s="404">
        <v>42383</v>
      </c>
      <c r="M680" s="403" t="s">
        <v>436</v>
      </c>
      <c r="N680" s="403" t="s">
        <v>97</v>
      </c>
      <c r="O680" s="403">
        <v>9</v>
      </c>
      <c r="P680" s="403" t="s">
        <v>712</v>
      </c>
      <c r="Q680" s="403">
        <v>2</v>
      </c>
    </row>
    <row r="681" spans="1:17" x14ac:dyDescent="0.2">
      <c r="A681" s="403">
        <v>130448</v>
      </c>
      <c r="B681" s="403">
        <v>108514</v>
      </c>
      <c r="C681" s="403">
        <v>10003674</v>
      </c>
      <c r="D681" s="403" t="s">
        <v>1310</v>
      </c>
      <c r="E681" s="403" t="s">
        <v>113</v>
      </c>
      <c r="F681" s="403" t="s">
        <v>12</v>
      </c>
      <c r="G681" s="403" t="s">
        <v>1311</v>
      </c>
      <c r="H681" s="403" t="s">
        <v>122</v>
      </c>
      <c r="I681" s="403" t="s">
        <v>122</v>
      </c>
      <c r="J681" s="403">
        <v>10011418</v>
      </c>
      <c r="K681" s="404">
        <v>42528</v>
      </c>
      <c r="L681" s="404">
        <v>42531</v>
      </c>
      <c r="M681" s="403" t="s">
        <v>115</v>
      </c>
      <c r="N681" s="403" t="s">
        <v>109</v>
      </c>
      <c r="O681" s="403">
        <v>2</v>
      </c>
      <c r="P681" s="403" t="s">
        <v>712</v>
      </c>
      <c r="Q681" s="403">
        <v>2</v>
      </c>
    </row>
    <row r="682" spans="1:17" x14ac:dyDescent="0.2">
      <c r="A682" s="403">
        <v>130451</v>
      </c>
      <c r="B682" s="403">
        <v>108507</v>
      </c>
      <c r="C682" s="403">
        <v>10004607</v>
      </c>
      <c r="D682" s="403" t="s">
        <v>1313</v>
      </c>
      <c r="E682" s="403" t="s">
        <v>113</v>
      </c>
      <c r="F682" s="403" t="s">
        <v>12</v>
      </c>
      <c r="G682" s="403" t="s">
        <v>481</v>
      </c>
      <c r="H682" s="403" t="s">
        <v>122</v>
      </c>
      <c r="I682" s="403" t="s">
        <v>122</v>
      </c>
      <c r="J682" s="403">
        <v>10011419</v>
      </c>
      <c r="K682" s="404">
        <v>42486</v>
      </c>
      <c r="L682" s="404">
        <v>42489</v>
      </c>
      <c r="M682" s="403" t="s">
        <v>115</v>
      </c>
      <c r="N682" s="403" t="s">
        <v>109</v>
      </c>
      <c r="O682" s="403">
        <v>2</v>
      </c>
      <c r="P682" s="403" t="s">
        <v>712</v>
      </c>
      <c r="Q682" s="403">
        <v>2</v>
      </c>
    </row>
    <row r="683" spans="1:17" x14ac:dyDescent="0.2">
      <c r="A683" s="403">
        <v>130452</v>
      </c>
      <c r="B683" s="403">
        <v>108407</v>
      </c>
      <c r="C683" s="403">
        <v>10004608</v>
      </c>
      <c r="D683" s="403" t="s">
        <v>1315</v>
      </c>
      <c r="E683" s="403" t="s">
        <v>105</v>
      </c>
      <c r="F683" s="403" t="s">
        <v>12</v>
      </c>
      <c r="G683" s="403" t="s">
        <v>481</v>
      </c>
      <c r="H683" s="403" t="s">
        <v>122</v>
      </c>
      <c r="I683" s="403" t="s">
        <v>122</v>
      </c>
      <c r="J683" s="403">
        <v>10004680</v>
      </c>
      <c r="K683" s="404">
        <v>42297</v>
      </c>
      <c r="L683" s="404">
        <v>42300</v>
      </c>
      <c r="M683" s="403" t="s">
        <v>268</v>
      </c>
      <c r="N683" s="403" t="s">
        <v>109</v>
      </c>
      <c r="O683" s="403">
        <v>2</v>
      </c>
      <c r="P683" s="403" t="s">
        <v>712</v>
      </c>
      <c r="Q683" s="403">
        <v>3</v>
      </c>
    </row>
    <row r="684" spans="1:17" x14ac:dyDescent="0.2">
      <c r="A684" s="403">
        <v>130453</v>
      </c>
      <c r="B684" s="403">
        <v>108495</v>
      </c>
      <c r="C684" s="403">
        <v>10005410</v>
      </c>
      <c r="D684" s="403" t="s">
        <v>1317</v>
      </c>
      <c r="E684" s="403" t="s">
        <v>113</v>
      </c>
      <c r="F684" s="403" t="s">
        <v>12</v>
      </c>
      <c r="G684" s="403" t="s">
        <v>797</v>
      </c>
      <c r="H684" s="403" t="s">
        <v>122</v>
      </c>
      <c r="I684" s="403" t="s">
        <v>122</v>
      </c>
      <c r="J684" s="403">
        <v>10004681</v>
      </c>
      <c r="K684" s="404">
        <v>42346</v>
      </c>
      <c r="L684" s="404">
        <v>42349</v>
      </c>
      <c r="M684" s="403" t="s">
        <v>155</v>
      </c>
      <c r="N684" s="403" t="s">
        <v>109</v>
      </c>
      <c r="O684" s="403">
        <v>2</v>
      </c>
      <c r="P684" s="403" t="s">
        <v>712</v>
      </c>
      <c r="Q684" s="403">
        <v>3</v>
      </c>
    </row>
    <row r="685" spans="1:17" x14ac:dyDescent="0.2">
      <c r="A685" s="403">
        <v>130454</v>
      </c>
      <c r="B685" s="403">
        <v>108449</v>
      </c>
      <c r="C685" s="403">
        <v>10005469</v>
      </c>
      <c r="D685" s="403" t="s">
        <v>1319</v>
      </c>
      <c r="E685" s="403" t="s">
        <v>113</v>
      </c>
      <c r="F685" s="403" t="s">
        <v>12</v>
      </c>
      <c r="G685" s="403" t="s">
        <v>543</v>
      </c>
      <c r="H685" s="403" t="s">
        <v>122</v>
      </c>
      <c r="I685" s="403" t="s">
        <v>122</v>
      </c>
      <c r="J685" s="403">
        <v>10004682</v>
      </c>
      <c r="K685" s="404">
        <v>42318</v>
      </c>
      <c r="L685" s="404">
        <v>42321</v>
      </c>
      <c r="M685" s="403" t="s">
        <v>181</v>
      </c>
      <c r="N685" s="403" t="s">
        <v>109</v>
      </c>
      <c r="O685" s="403">
        <v>3</v>
      </c>
      <c r="P685" s="403" t="s">
        <v>712</v>
      </c>
      <c r="Q685" s="403">
        <v>3</v>
      </c>
    </row>
    <row r="686" spans="1:17" x14ac:dyDescent="0.2">
      <c r="A686" s="403">
        <v>130457</v>
      </c>
      <c r="B686" s="403">
        <v>108412</v>
      </c>
      <c r="C686" s="403">
        <v>10003899</v>
      </c>
      <c r="D686" s="403" t="s">
        <v>1321</v>
      </c>
      <c r="E686" s="403" t="s">
        <v>105</v>
      </c>
      <c r="F686" s="403" t="s">
        <v>12</v>
      </c>
      <c r="G686" s="403" t="s">
        <v>430</v>
      </c>
      <c r="H686" s="403" t="s">
        <v>122</v>
      </c>
      <c r="I686" s="403" t="s">
        <v>122</v>
      </c>
      <c r="J686" s="403">
        <v>10004684</v>
      </c>
      <c r="K686" s="404">
        <v>42423</v>
      </c>
      <c r="L686" s="404">
        <v>42426</v>
      </c>
      <c r="M686" s="403" t="s">
        <v>108</v>
      </c>
      <c r="N686" s="403" t="s">
        <v>109</v>
      </c>
      <c r="O686" s="403">
        <v>2</v>
      </c>
      <c r="P686" s="403" t="s">
        <v>712</v>
      </c>
      <c r="Q686" s="403">
        <v>2</v>
      </c>
    </row>
    <row r="687" spans="1:17" x14ac:dyDescent="0.2">
      <c r="A687" s="403">
        <v>130458</v>
      </c>
      <c r="B687" s="403">
        <v>108393</v>
      </c>
      <c r="C687" s="403">
        <v>10005859</v>
      </c>
      <c r="D687" s="403" t="s">
        <v>1323</v>
      </c>
      <c r="E687" s="403" t="s">
        <v>105</v>
      </c>
      <c r="F687" s="403" t="s">
        <v>12</v>
      </c>
      <c r="G687" s="403" t="s">
        <v>430</v>
      </c>
      <c r="H687" s="403" t="s">
        <v>122</v>
      </c>
      <c r="I687" s="403" t="s">
        <v>122</v>
      </c>
      <c r="J687" s="403">
        <v>10011408</v>
      </c>
      <c r="K687" s="404">
        <v>42402</v>
      </c>
      <c r="L687" s="404">
        <v>42405</v>
      </c>
      <c r="M687" s="403" t="s">
        <v>108</v>
      </c>
      <c r="N687" s="403" t="s">
        <v>109</v>
      </c>
      <c r="O687" s="403">
        <v>3</v>
      </c>
      <c r="P687" s="403" t="s">
        <v>712</v>
      </c>
      <c r="Q687" s="403">
        <v>2</v>
      </c>
    </row>
    <row r="688" spans="1:17" x14ac:dyDescent="0.2">
      <c r="A688" s="403">
        <v>130461</v>
      </c>
      <c r="B688" s="403">
        <v>105074</v>
      </c>
      <c r="C688" s="403">
        <v>10005967</v>
      </c>
      <c r="D688" s="403" t="s">
        <v>1325</v>
      </c>
      <c r="E688" s="403" t="s">
        <v>113</v>
      </c>
      <c r="F688" s="403" t="s">
        <v>12</v>
      </c>
      <c r="G688" s="403" t="s">
        <v>186</v>
      </c>
      <c r="H688" s="403" t="s">
        <v>172</v>
      </c>
      <c r="I688" s="403" t="s">
        <v>172</v>
      </c>
      <c r="J688" s="403">
        <v>10005436</v>
      </c>
      <c r="K688" s="404">
        <v>42325</v>
      </c>
      <c r="L688" s="404">
        <v>42328</v>
      </c>
      <c r="M688" s="403" t="s">
        <v>115</v>
      </c>
      <c r="N688" s="403" t="s">
        <v>109</v>
      </c>
      <c r="O688" s="403">
        <v>2</v>
      </c>
      <c r="P688" s="403" t="s">
        <v>712</v>
      </c>
      <c r="Q688" s="403">
        <v>2</v>
      </c>
    </row>
    <row r="689" spans="1:17" x14ac:dyDescent="0.2">
      <c r="A689" s="403">
        <v>130473</v>
      </c>
      <c r="B689" s="403">
        <v>112389</v>
      </c>
      <c r="C689" s="403">
        <v>10001458</v>
      </c>
      <c r="D689" s="403" t="s">
        <v>290</v>
      </c>
      <c r="E689" s="403" t="s">
        <v>113</v>
      </c>
      <c r="F689" s="403" t="s">
        <v>12</v>
      </c>
      <c r="G689" s="403" t="s">
        <v>291</v>
      </c>
      <c r="H689" s="403" t="s">
        <v>172</v>
      </c>
      <c r="I689" s="403" t="s">
        <v>172</v>
      </c>
      <c r="J689" s="403">
        <v>10004687</v>
      </c>
      <c r="K689" s="404">
        <v>42332</v>
      </c>
      <c r="L689" s="404">
        <v>42335</v>
      </c>
      <c r="M689" s="403" t="s">
        <v>155</v>
      </c>
      <c r="N689" s="403" t="s">
        <v>109</v>
      </c>
      <c r="O689" s="403">
        <v>4</v>
      </c>
      <c r="P689" s="403" t="s">
        <v>712</v>
      </c>
      <c r="Q689" s="403">
        <v>3</v>
      </c>
    </row>
    <row r="690" spans="1:17" x14ac:dyDescent="0.2">
      <c r="A690" s="403">
        <v>130486</v>
      </c>
      <c r="B690" s="403">
        <v>106909</v>
      </c>
      <c r="C690" s="403">
        <v>10003708</v>
      </c>
      <c r="D690" s="403" t="s">
        <v>1328</v>
      </c>
      <c r="E690" s="403" t="s">
        <v>113</v>
      </c>
      <c r="F690" s="403" t="s">
        <v>12</v>
      </c>
      <c r="G690" s="403" t="s">
        <v>942</v>
      </c>
      <c r="H690" s="403" t="s">
        <v>140</v>
      </c>
      <c r="I690" s="403" t="s">
        <v>140</v>
      </c>
      <c r="J690" s="403">
        <v>10004688</v>
      </c>
      <c r="K690" s="404">
        <v>42430</v>
      </c>
      <c r="L690" s="404">
        <v>42433</v>
      </c>
      <c r="M690" s="403" t="s">
        <v>115</v>
      </c>
      <c r="N690" s="403" t="s">
        <v>109</v>
      </c>
      <c r="O690" s="403">
        <v>3</v>
      </c>
      <c r="P690" s="403" t="s">
        <v>712</v>
      </c>
      <c r="Q690" s="403">
        <v>2</v>
      </c>
    </row>
    <row r="691" spans="1:17" x14ac:dyDescent="0.2">
      <c r="A691" s="403">
        <v>130487</v>
      </c>
      <c r="B691" s="403">
        <v>106915</v>
      </c>
      <c r="C691" s="403">
        <v>10003955</v>
      </c>
      <c r="D691" s="403" t="s">
        <v>1330</v>
      </c>
      <c r="E691" s="403" t="s">
        <v>113</v>
      </c>
      <c r="F691" s="403" t="s">
        <v>12</v>
      </c>
      <c r="G691" s="403" t="s">
        <v>139</v>
      </c>
      <c r="H691" s="403" t="s">
        <v>140</v>
      </c>
      <c r="I691" s="403" t="s">
        <v>140</v>
      </c>
      <c r="J691" s="403">
        <v>10004689</v>
      </c>
      <c r="K691" s="404">
        <v>42318</v>
      </c>
      <c r="L691" s="404">
        <v>42321</v>
      </c>
      <c r="M691" s="403" t="s">
        <v>155</v>
      </c>
      <c r="N691" s="403" t="s">
        <v>109</v>
      </c>
      <c r="O691" s="403">
        <v>3</v>
      </c>
      <c r="P691" s="403" t="s">
        <v>712</v>
      </c>
      <c r="Q691" s="403">
        <v>3</v>
      </c>
    </row>
    <row r="692" spans="1:17" x14ac:dyDescent="0.2">
      <c r="A692" s="403">
        <v>130491</v>
      </c>
      <c r="B692" s="403">
        <v>106934</v>
      </c>
      <c r="C692" s="403">
        <v>10006038</v>
      </c>
      <c r="D692" s="403" t="s">
        <v>1332</v>
      </c>
      <c r="E692" s="403" t="s">
        <v>113</v>
      </c>
      <c r="F692" s="403" t="s">
        <v>12</v>
      </c>
      <c r="G692" s="403" t="s">
        <v>790</v>
      </c>
      <c r="H692" s="403" t="s">
        <v>140</v>
      </c>
      <c r="I692" s="403" t="s">
        <v>140</v>
      </c>
      <c r="J692" s="403">
        <v>10017530</v>
      </c>
      <c r="K692" s="404">
        <v>42487</v>
      </c>
      <c r="L692" s="404">
        <v>42488</v>
      </c>
      <c r="M692" s="403" t="s">
        <v>436</v>
      </c>
      <c r="N692" s="403" t="s">
        <v>97</v>
      </c>
      <c r="O692" s="403">
        <v>9</v>
      </c>
      <c r="P692" s="403" t="s">
        <v>712</v>
      </c>
      <c r="Q692" s="403">
        <v>2</v>
      </c>
    </row>
    <row r="693" spans="1:17" x14ac:dyDescent="0.2">
      <c r="A693" s="403">
        <v>130492</v>
      </c>
      <c r="B693" s="403">
        <v>109307</v>
      </c>
      <c r="C693" s="403">
        <v>10003640</v>
      </c>
      <c r="D693" s="403" t="s">
        <v>1334</v>
      </c>
      <c r="E693" s="403" t="s">
        <v>105</v>
      </c>
      <c r="F693" s="403" t="s">
        <v>12</v>
      </c>
      <c r="G693" s="403" t="s">
        <v>790</v>
      </c>
      <c r="H693" s="403" t="s">
        <v>140</v>
      </c>
      <c r="I693" s="403" t="s">
        <v>140</v>
      </c>
      <c r="J693" s="403">
        <v>10004690</v>
      </c>
      <c r="K693" s="404">
        <v>42339</v>
      </c>
      <c r="L693" s="404">
        <v>42341</v>
      </c>
      <c r="M693" s="403" t="s">
        <v>559</v>
      </c>
      <c r="N693" s="403" t="s">
        <v>109</v>
      </c>
      <c r="O693" s="403">
        <v>3</v>
      </c>
      <c r="P693" s="403" t="s">
        <v>712</v>
      </c>
      <c r="Q693" s="403">
        <v>4</v>
      </c>
    </row>
    <row r="694" spans="1:17" x14ac:dyDescent="0.2">
      <c r="A694" s="403">
        <v>130493</v>
      </c>
      <c r="B694" s="403">
        <v>108474</v>
      </c>
      <c r="C694" s="403">
        <v>10007553</v>
      </c>
      <c r="D694" s="403" t="s">
        <v>1336</v>
      </c>
      <c r="E694" s="403" t="s">
        <v>113</v>
      </c>
      <c r="F694" s="403" t="s">
        <v>12</v>
      </c>
      <c r="G694" s="403" t="s">
        <v>357</v>
      </c>
      <c r="H694" s="403" t="s">
        <v>140</v>
      </c>
      <c r="I694" s="403" t="s">
        <v>140</v>
      </c>
      <c r="J694" s="403">
        <v>10004692</v>
      </c>
      <c r="K694" s="404">
        <v>42340</v>
      </c>
      <c r="L694" s="404">
        <v>42347</v>
      </c>
      <c r="M694" s="403" t="s">
        <v>436</v>
      </c>
      <c r="N694" s="403" t="s">
        <v>812</v>
      </c>
      <c r="O694" s="403">
        <v>3</v>
      </c>
      <c r="P694" s="403" t="s">
        <v>712</v>
      </c>
      <c r="Q694" s="403">
        <v>2</v>
      </c>
    </row>
    <row r="695" spans="1:17" x14ac:dyDescent="0.2">
      <c r="A695" s="403">
        <v>130509</v>
      </c>
      <c r="B695" s="403">
        <v>108406</v>
      </c>
      <c r="C695" s="403">
        <v>10005032</v>
      </c>
      <c r="D695" s="403" t="s">
        <v>1338</v>
      </c>
      <c r="E695" s="403" t="s">
        <v>113</v>
      </c>
      <c r="F695" s="403" t="s">
        <v>12</v>
      </c>
      <c r="G695" s="403" t="s">
        <v>1339</v>
      </c>
      <c r="H695" s="403" t="s">
        <v>140</v>
      </c>
      <c r="I695" s="403" t="s">
        <v>140</v>
      </c>
      <c r="J695" s="403">
        <v>10004694</v>
      </c>
      <c r="K695" s="404">
        <v>42333</v>
      </c>
      <c r="L695" s="404">
        <v>42334</v>
      </c>
      <c r="M695" s="403" t="s">
        <v>436</v>
      </c>
      <c r="N695" s="403" t="s">
        <v>97</v>
      </c>
      <c r="O695" s="403">
        <v>9</v>
      </c>
      <c r="P695" s="403" t="s">
        <v>712</v>
      </c>
      <c r="Q695" s="403">
        <v>2</v>
      </c>
    </row>
    <row r="696" spans="1:17" x14ac:dyDescent="0.2">
      <c r="A696" s="403">
        <v>130518</v>
      </c>
      <c r="B696" s="403">
        <v>108439</v>
      </c>
      <c r="C696" s="403">
        <v>10000409</v>
      </c>
      <c r="D696" s="403" t="s">
        <v>1341</v>
      </c>
      <c r="E696" s="403" t="s">
        <v>105</v>
      </c>
      <c r="F696" s="403" t="s">
        <v>12</v>
      </c>
      <c r="G696" s="403" t="s">
        <v>154</v>
      </c>
      <c r="H696" s="403" t="s">
        <v>140</v>
      </c>
      <c r="I696" s="403" t="s">
        <v>140</v>
      </c>
      <c r="J696" s="403">
        <v>10004696</v>
      </c>
      <c r="K696" s="404">
        <v>42444</v>
      </c>
      <c r="L696" s="404">
        <v>42447</v>
      </c>
      <c r="M696" s="403" t="s">
        <v>108</v>
      </c>
      <c r="N696" s="403" t="s">
        <v>109</v>
      </c>
      <c r="O696" s="403">
        <v>2</v>
      </c>
      <c r="P696" s="403" t="s">
        <v>712</v>
      </c>
      <c r="Q696" s="403">
        <v>2</v>
      </c>
    </row>
    <row r="697" spans="1:17" x14ac:dyDescent="0.2">
      <c r="A697" s="403">
        <v>130526</v>
      </c>
      <c r="B697" s="403">
        <v>107019</v>
      </c>
      <c r="C697" s="403">
        <v>10002005</v>
      </c>
      <c r="D697" s="403" t="s">
        <v>1343</v>
      </c>
      <c r="E697" s="403" t="s">
        <v>113</v>
      </c>
      <c r="F697" s="403" t="s">
        <v>12</v>
      </c>
      <c r="G697" s="403" t="s">
        <v>316</v>
      </c>
      <c r="H697" s="403" t="s">
        <v>199</v>
      </c>
      <c r="I697" s="403" t="s">
        <v>95</v>
      </c>
      <c r="J697" s="403">
        <v>10013084</v>
      </c>
      <c r="K697" s="404">
        <v>42486</v>
      </c>
      <c r="L697" s="404">
        <v>42489</v>
      </c>
      <c r="M697" s="403" t="s">
        <v>115</v>
      </c>
      <c r="N697" s="403" t="s">
        <v>109</v>
      </c>
      <c r="O697" s="403">
        <v>2</v>
      </c>
      <c r="P697" s="403" t="s">
        <v>712</v>
      </c>
      <c r="Q697" s="403">
        <v>2</v>
      </c>
    </row>
    <row r="698" spans="1:17" x14ac:dyDescent="0.2">
      <c r="A698" s="403">
        <v>130531</v>
      </c>
      <c r="B698" s="403">
        <v>106996</v>
      </c>
      <c r="C698" s="403">
        <v>10005788</v>
      </c>
      <c r="D698" s="403" t="s">
        <v>1345</v>
      </c>
      <c r="E698" s="403" t="s">
        <v>113</v>
      </c>
      <c r="F698" s="403" t="s">
        <v>12</v>
      </c>
      <c r="G698" s="403" t="s">
        <v>198</v>
      </c>
      <c r="H698" s="403" t="s">
        <v>199</v>
      </c>
      <c r="I698" s="403" t="s">
        <v>95</v>
      </c>
      <c r="J698" s="403">
        <v>10005437</v>
      </c>
      <c r="K698" s="404">
        <v>42395</v>
      </c>
      <c r="L698" s="404">
        <v>42398</v>
      </c>
      <c r="M698" s="403" t="s">
        <v>115</v>
      </c>
      <c r="N698" s="403" t="s">
        <v>109</v>
      </c>
      <c r="O698" s="403">
        <v>3</v>
      </c>
      <c r="P698" s="403" t="s">
        <v>712</v>
      </c>
      <c r="Q698" s="403">
        <v>2</v>
      </c>
    </row>
    <row r="699" spans="1:17" x14ac:dyDescent="0.2">
      <c r="A699" s="403">
        <v>130539</v>
      </c>
      <c r="B699" s="403">
        <v>108417</v>
      </c>
      <c r="C699" s="403">
        <v>10003188</v>
      </c>
      <c r="D699" s="403" t="s">
        <v>1347</v>
      </c>
      <c r="E699" s="403" t="s">
        <v>105</v>
      </c>
      <c r="F699" s="403" t="s">
        <v>12</v>
      </c>
      <c r="G699" s="403" t="s">
        <v>867</v>
      </c>
      <c r="H699" s="403" t="s">
        <v>199</v>
      </c>
      <c r="I699" s="403" t="s">
        <v>95</v>
      </c>
      <c r="J699" s="403">
        <v>10011422</v>
      </c>
      <c r="K699" s="404">
        <v>42472</v>
      </c>
      <c r="L699" s="404">
        <v>42475</v>
      </c>
      <c r="M699" s="403" t="s">
        <v>108</v>
      </c>
      <c r="N699" s="403" t="s">
        <v>109</v>
      </c>
      <c r="O699" s="403">
        <v>1</v>
      </c>
      <c r="P699" s="403" t="s">
        <v>712</v>
      </c>
      <c r="Q699" s="403">
        <v>2</v>
      </c>
    </row>
    <row r="700" spans="1:17" x14ac:dyDescent="0.2">
      <c r="A700" s="403">
        <v>130547</v>
      </c>
      <c r="B700" s="403">
        <v>108534</v>
      </c>
      <c r="C700" s="403">
        <v>10003854</v>
      </c>
      <c r="D700" s="403" t="s">
        <v>1349</v>
      </c>
      <c r="E700" s="403" t="s">
        <v>120</v>
      </c>
      <c r="F700" s="403" t="s">
        <v>18</v>
      </c>
      <c r="G700" s="403" t="s">
        <v>222</v>
      </c>
      <c r="H700" s="403" t="s">
        <v>199</v>
      </c>
      <c r="I700" s="403" t="s">
        <v>95</v>
      </c>
      <c r="J700" s="403">
        <v>10008468</v>
      </c>
      <c r="K700" s="404">
        <v>42431</v>
      </c>
      <c r="L700" s="404">
        <v>42432</v>
      </c>
      <c r="M700" s="403" t="s">
        <v>123</v>
      </c>
      <c r="N700" s="403" t="s">
        <v>97</v>
      </c>
      <c r="O700" s="403">
        <v>9</v>
      </c>
      <c r="P700" s="403" t="s">
        <v>712</v>
      </c>
      <c r="Q700" s="403">
        <v>2</v>
      </c>
    </row>
    <row r="701" spans="1:17" x14ac:dyDescent="0.2">
      <c r="A701" s="403">
        <v>130552</v>
      </c>
      <c r="B701" s="403">
        <v>107111</v>
      </c>
      <c r="C701" s="403">
        <v>10004599</v>
      </c>
      <c r="D701" s="403" t="s">
        <v>1351</v>
      </c>
      <c r="E701" s="403" t="s">
        <v>113</v>
      </c>
      <c r="F701" s="403" t="s">
        <v>12</v>
      </c>
      <c r="G701" s="403" t="s">
        <v>473</v>
      </c>
      <c r="H701" s="403" t="s">
        <v>94</v>
      </c>
      <c r="I701" s="403" t="s">
        <v>95</v>
      </c>
      <c r="J701" s="403">
        <v>10011423</v>
      </c>
      <c r="K701" s="404">
        <v>42499</v>
      </c>
      <c r="L701" s="404">
        <v>42503</v>
      </c>
      <c r="M701" s="403" t="s">
        <v>115</v>
      </c>
      <c r="N701" s="403" t="s">
        <v>109</v>
      </c>
      <c r="O701" s="403">
        <v>2</v>
      </c>
      <c r="P701" s="403" t="s">
        <v>712</v>
      </c>
      <c r="Q701" s="403">
        <v>2</v>
      </c>
    </row>
    <row r="702" spans="1:17" x14ac:dyDescent="0.2">
      <c r="A702" s="403">
        <v>130555</v>
      </c>
      <c r="B702" s="403">
        <v>107121</v>
      </c>
      <c r="C702" s="403">
        <v>10005999</v>
      </c>
      <c r="D702" s="403" t="s">
        <v>1353</v>
      </c>
      <c r="E702" s="403" t="s">
        <v>113</v>
      </c>
      <c r="F702" s="403" t="s">
        <v>12</v>
      </c>
      <c r="G702" s="403" t="s">
        <v>241</v>
      </c>
      <c r="H702" s="403" t="s">
        <v>94</v>
      </c>
      <c r="I702" s="403" t="s">
        <v>95</v>
      </c>
      <c r="J702" s="403">
        <v>10004701</v>
      </c>
      <c r="K702" s="404">
        <v>42353</v>
      </c>
      <c r="L702" s="404">
        <v>42354</v>
      </c>
      <c r="M702" s="403" t="s">
        <v>436</v>
      </c>
      <c r="N702" s="403" t="s">
        <v>97</v>
      </c>
      <c r="O702" s="403">
        <v>9</v>
      </c>
      <c r="P702" s="403" t="s">
        <v>712</v>
      </c>
      <c r="Q702" s="403">
        <v>2</v>
      </c>
    </row>
    <row r="703" spans="1:17" x14ac:dyDescent="0.2">
      <c r="A703" s="403">
        <v>130568</v>
      </c>
      <c r="B703" s="403">
        <v>108423</v>
      </c>
      <c r="C703" s="403">
        <v>10002918</v>
      </c>
      <c r="D703" s="403" t="s">
        <v>1355</v>
      </c>
      <c r="E703" s="403" t="s">
        <v>105</v>
      </c>
      <c r="F703" s="403" t="s">
        <v>12</v>
      </c>
      <c r="G703" s="403" t="s">
        <v>1356</v>
      </c>
      <c r="H703" s="403" t="s">
        <v>94</v>
      </c>
      <c r="I703" s="403" t="s">
        <v>95</v>
      </c>
      <c r="J703" s="403">
        <v>10008469</v>
      </c>
      <c r="K703" s="404">
        <v>42382</v>
      </c>
      <c r="L703" s="404">
        <v>42384</v>
      </c>
      <c r="M703" s="403" t="s">
        <v>559</v>
      </c>
      <c r="N703" s="403" t="s">
        <v>109</v>
      </c>
      <c r="O703" s="403">
        <v>2</v>
      </c>
      <c r="P703" s="403" t="s">
        <v>712</v>
      </c>
      <c r="Q703" s="403">
        <v>4</v>
      </c>
    </row>
    <row r="704" spans="1:17" x14ac:dyDescent="0.2">
      <c r="A704" s="403">
        <v>130573</v>
      </c>
      <c r="B704" s="403">
        <v>107079</v>
      </c>
      <c r="C704" s="403">
        <v>10005414</v>
      </c>
      <c r="D704" s="403" t="s">
        <v>1358</v>
      </c>
      <c r="E704" s="403" t="s">
        <v>113</v>
      </c>
      <c r="F704" s="403" t="s">
        <v>12</v>
      </c>
      <c r="G704" s="403" t="s">
        <v>1359</v>
      </c>
      <c r="H704" s="403" t="s">
        <v>94</v>
      </c>
      <c r="I704" s="403" t="s">
        <v>95</v>
      </c>
      <c r="J704" s="403">
        <v>10004706</v>
      </c>
      <c r="K704" s="404">
        <v>42290</v>
      </c>
      <c r="L704" s="404">
        <v>42293</v>
      </c>
      <c r="M704" s="403" t="s">
        <v>181</v>
      </c>
      <c r="N704" s="403" t="s">
        <v>109</v>
      </c>
      <c r="O704" s="403">
        <v>3</v>
      </c>
      <c r="P704" s="403" t="s">
        <v>712</v>
      </c>
      <c r="Q704" s="403">
        <v>3</v>
      </c>
    </row>
    <row r="705" spans="1:17" x14ac:dyDescent="0.2">
      <c r="A705" s="403">
        <v>130579</v>
      </c>
      <c r="B705" s="403">
        <v>106689</v>
      </c>
      <c r="C705" s="403">
        <v>10003200</v>
      </c>
      <c r="D705" s="403" t="s">
        <v>1361</v>
      </c>
      <c r="E705" s="403" t="s">
        <v>113</v>
      </c>
      <c r="F705" s="403" t="s">
        <v>12</v>
      </c>
      <c r="G705" s="403" t="s">
        <v>404</v>
      </c>
      <c r="H705" s="403" t="s">
        <v>199</v>
      </c>
      <c r="I705" s="403" t="s">
        <v>95</v>
      </c>
      <c r="J705" s="403">
        <v>10007218</v>
      </c>
      <c r="K705" s="404">
        <v>42325</v>
      </c>
      <c r="L705" s="404">
        <v>42328</v>
      </c>
      <c r="M705" s="403" t="s">
        <v>115</v>
      </c>
      <c r="N705" s="403" t="s">
        <v>109</v>
      </c>
      <c r="O705" s="403">
        <v>2</v>
      </c>
      <c r="P705" s="403" t="s">
        <v>712</v>
      </c>
      <c r="Q705" s="403">
        <v>1</v>
      </c>
    </row>
    <row r="706" spans="1:17" x14ac:dyDescent="0.2">
      <c r="A706" s="403">
        <v>130582</v>
      </c>
      <c r="B706" s="403">
        <v>112380</v>
      </c>
      <c r="C706" s="403">
        <v>10002126</v>
      </c>
      <c r="D706" s="403" t="s">
        <v>1363</v>
      </c>
      <c r="E706" s="403" t="s">
        <v>113</v>
      </c>
      <c r="F706" s="403" t="s">
        <v>12</v>
      </c>
      <c r="G706" s="403" t="s">
        <v>294</v>
      </c>
      <c r="H706" s="403" t="s">
        <v>199</v>
      </c>
      <c r="I706" s="403" t="s">
        <v>95</v>
      </c>
      <c r="J706" s="403">
        <v>10004707</v>
      </c>
      <c r="K706" s="404">
        <v>42423</v>
      </c>
      <c r="L706" s="404">
        <v>42426</v>
      </c>
      <c r="M706" s="403" t="s">
        <v>115</v>
      </c>
      <c r="N706" s="403" t="s">
        <v>109</v>
      </c>
      <c r="O706" s="403">
        <v>2</v>
      </c>
      <c r="P706" s="403" t="s">
        <v>712</v>
      </c>
      <c r="Q706" s="403">
        <v>2</v>
      </c>
    </row>
    <row r="707" spans="1:17" x14ac:dyDescent="0.2">
      <c r="A707" s="403">
        <v>130591</v>
      </c>
      <c r="B707" s="403">
        <v>107552</v>
      </c>
      <c r="C707" s="403">
        <v>10001743</v>
      </c>
      <c r="D707" s="403" t="s">
        <v>1365</v>
      </c>
      <c r="E707" s="403" t="s">
        <v>113</v>
      </c>
      <c r="F707" s="403" t="s">
        <v>12</v>
      </c>
      <c r="G707" s="403" t="s">
        <v>602</v>
      </c>
      <c r="H707" s="403" t="s">
        <v>199</v>
      </c>
      <c r="I707" s="403" t="s">
        <v>95</v>
      </c>
      <c r="J707" s="403">
        <v>10004709</v>
      </c>
      <c r="K707" s="404">
        <v>42402</v>
      </c>
      <c r="L707" s="404">
        <v>42405</v>
      </c>
      <c r="M707" s="403" t="s">
        <v>115</v>
      </c>
      <c r="N707" s="403" t="s">
        <v>109</v>
      </c>
      <c r="O707" s="403">
        <v>3</v>
      </c>
      <c r="P707" s="403" t="s">
        <v>712</v>
      </c>
      <c r="Q707" s="403">
        <v>2</v>
      </c>
    </row>
    <row r="708" spans="1:17" x14ac:dyDescent="0.2">
      <c r="A708" s="403">
        <v>130598</v>
      </c>
      <c r="B708" s="403">
        <v>105017</v>
      </c>
      <c r="C708" s="403">
        <v>10002061</v>
      </c>
      <c r="D708" s="403" t="s">
        <v>1367</v>
      </c>
      <c r="E708" s="403" t="s">
        <v>113</v>
      </c>
      <c r="F708" s="403" t="s">
        <v>12</v>
      </c>
      <c r="G708" s="403" t="s">
        <v>1237</v>
      </c>
      <c r="H708" s="403" t="s">
        <v>107</v>
      </c>
      <c r="I708" s="403" t="s">
        <v>107</v>
      </c>
      <c r="J708" s="403">
        <v>10004711</v>
      </c>
      <c r="K708" s="404">
        <v>42430</v>
      </c>
      <c r="L708" s="404">
        <v>42433</v>
      </c>
      <c r="M708" s="403" t="s">
        <v>115</v>
      </c>
      <c r="N708" s="403" t="s">
        <v>109</v>
      </c>
      <c r="O708" s="403">
        <v>2</v>
      </c>
      <c r="P708" s="403" t="s">
        <v>712</v>
      </c>
      <c r="Q708" s="403">
        <v>2</v>
      </c>
    </row>
    <row r="709" spans="1:17" x14ac:dyDescent="0.2">
      <c r="A709" s="403">
        <v>130599</v>
      </c>
      <c r="B709" s="403">
        <v>105000</v>
      </c>
      <c r="C709" s="403">
        <v>10000534</v>
      </c>
      <c r="D709" s="403" t="s">
        <v>1369</v>
      </c>
      <c r="E709" s="403" t="s">
        <v>113</v>
      </c>
      <c r="F709" s="403" t="s">
        <v>12</v>
      </c>
      <c r="G709" s="403" t="s">
        <v>1119</v>
      </c>
      <c r="H709" s="403" t="s">
        <v>107</v>
      </c>
      <c r="I709" s="403" t="s">
        <v>107</v>
      </c>
      <c r="J709" s="403">
        <v>10004712</v>
      </c>
      <c r="K709" s="404">
        <v>42444</v>
      </c>
      <c r="L709" s="404">
        <v>42447</v>
      </c>
      <c r="M709" s="403" t="s">
        <v>232</v>
      </c>
      <c r="N709" s="403" t="s">
        <v>109</v>
      </c>
      <c r="O709" s="403">
        <v>3</v>
      </c>
      <c r="P709" s="403" t="s">
        <v>712</v>
      </c>
      <c r="Q709" s="403">
        <v>4</v>
      </c>
    </row>
    <row r="710" spans="1:17" x14ac:dyDescent="0.2">
      <c r="A710" s="403">
        <v>130608</v>
      </c>
      <c r="B710" s="403">
        <v>105019</v>
      </c>
      <c r="C710" s="403">
        <v>10000275</v>
      </c>
      <c r="D710" s="403" t="s">
        <v>188</v>
      </c>
      <c r="E710" s="403" t="s">
        <v>113</v>
      </c>
      <c r="F710" s="403" t="s">
        <v>12</v>
      </c>
      <c r="G710" s="403" t="s">
        <v>189</v>
      </c>
      <c r="H710" s="403" t="s">
        <v>190</v>
      </c>
      <c r="I710" s="403" t="s">
        <v>190</v>
      </c>
      <c r="J710" s="403">
        <v>10011426</v>
      </c>
      <c r="K710" s="404">
        <v>42528</v>
      </c>
      <c r="L710" s="404">
        <v>42531</v>
      </c>
      <c r="M710" s="403" t="s">
        <v>181</v>
      </c>
      <c r="N710" s="403" t="s">
        <v>109</v>
      </c>
      <c r="O710" s="403">
        <v>4</v>
      </c>
      <c r="P710" s="403" t="s">
        <v>712</v>
      </c>
      <c r="Q710" s="403">
        <v>3</v>
      </c>
    </row>
    <row r="711" spans="1:17" x14ac:dyDescent="0.2">
      <c r="A711" s="403">
        <v>130617</v>
      </c>
      <c r="B711" s="403">
        <v>106427</v>
      </c>
      <c r="C711" s="403">
        <v>10007339</v>
      </c>
      <c r="D711" s="403" t="s">
        <v>1372</v>
      </c>
      <c r="E711" s="403" t="s">
        <v>113</v>
      </c>
      <c r="F711" s="403" t="s">
        <v>12</v>
      </c>
      <c r="G711" s="403" t="s">
        <v>1373</v>
      </c>
      <c r="H711" s="403" t="s">
        <v>140</v>
      </c>
      <c r="I711" s="403" t="s">
        <v>140</v>
      </c>
      <c r="J711" s="403">
        <v>10004717</v>
      </c>
      <c r="K711" s="404">
        <v>42388</v>
      </c>
      <c r="L711" s="404">
        <v>42391</v>
      </c>
      <c r="M711" s="403" t="s">
        <v>155</v>
      </c>
      <c r="N711" s="403" t="s">
        <v>109</v>
      </c>
      <c r="O711" s="403">
        <v>3</v>
      </c>
      <c r="P711" s="403" t="s">
        <v>712</v>
      </c>
      <c r="Q711" s="403">
        <v>3</v>
      </c>
    </row>
    <row r="712" spans="1:17" x14ac:dyDescent="0.2">
      <c r="A712" s="403">
        <v>130618</v>
      </c>
      <c r="B712" s="403">
        <v>106429</v>
      </c>
      <c r="C712" s="403">
        <v>10007407</v>
      </c>
      <c r="D712" s="403" t="s">
        <v>367</v>
      </c>
      <c r="E712" s="403" t="s">
        <v>113</v>
      </c>
      <c r="F712" s="403" t="s">
        <v>12</v>
      </c>
      <c r="G712" s="403" t="s">
        <v>334</v>
      </c>
      <c r="H712" s="403" t="s">
        <v>140</v>
      </c>
      <c r="I712" s="403" t="s">
        <v>140</v>
      </c>
      <c r="J712" s="403">
        <v>10004718</v>
      </c>
      <c r="K712" s="404">
        <v>42269</v>
      </c>
      <c r="L712" s="404">
        <v>42272</v>
      </c>
      <c r="M712" s="403" t="s">
        <v>155</v>
      </c>
      <c r="N712" s="403" t="s">
        <v>109</v>
      </c>
      <c r="O712" s="403">
        <v>4</v>
      </c>
      <c r="P712" s="403" t="s">
        <v>712</v>
      </c>
      <c r="Q712" s="403">
        <v>3</v>
      </c>
    </row>
    <row r="713" spans="1:17" x14ac:dyDescent="0.2">
      <c r="A713" s="403">
        <v>130619</v>
      </c>
      <c r="B713" s="403">
        <v>108444</v>
      </c>
      <c r="C713" s="403">
        <v>10005972</v>
      </c>
      <c r="D713" s="403" t="s">
        <v>1376</v>
      </c>
      <c r="E713" s="403" t="s">
        <v>113</v>
      </c>
      <c r="F713" s="403" t="s">
        <v>12</v>
      </c>
      <c r="G713" s="403" t="s">
        <v>1377</v>
      </c>
      <c r="H713" s="403" t="s">
        <v>140</v>
      </c>
      <c r="I713" s="403" t="s">
        <v>140</v>
      </c>
      <c r="J713" s="403">
        <v>10009067</v>
      </c>
      <c r="K713" s="404">
        <v>42410</v>
      </c>
      <c r="L713" s="404">
        <v>42411</v>
      </c>
      <c r="M713" s="403" t="s">
        <v>436</v>
      </c>
      <c r="N713" s="403" t="s">
        <v>97</v>
      </c>
      <c r="O713" s="403">
        <v>9</v>
      </c>
      <c r="P713" s="403" t="s">
        <v>712</v>
      </c>
      <c r="Q713" s="403">
        <v>2</v>
      </c>
    </row>
    <row r="714" spans="1:17" x14ac:dyDescent="0.2">
      <c r="A714" s="403">
        <v>130620</v>
      </c>
      <c r="B714" s="403">
        <v>108512</v>
      </c>
      <c r="C714" s="403">
        <v>10004339</v>
      </c>
      <c r="D714" s="403" t="s">
        <v>333</v>
      </c>
      <c r="E714" s="403" t="s">
        <v>113</v>
      </c>
      <c r="F714" s="403" t="s">
        <v>12</v>
      </c>
      <c r="G714" s="403" t="s">
        <v>334</v>
      </c>
      <c r="H714" s="403" t="s">
        <v>140</v>
      </c>
      <c r="I714" s="403" t="s">
        <v>140</v>
      </c>
      <c r="J714" s="403">
        <v>10009340</v>
      </c>
      <c r="K714" s="404">
        <v>42388</v>
      </c>
      <c r="L714" s="404">
        <v>42391</v>
      </c>
      <c r="M714" s="403" t="s">
        <v>115</v>
      </c>
      <c r="N714" s="403" t="s">
        <v>109</v>
      </c>
      <c r="O714" s="403">
        <v>4</v>
      </c>
      <c r="P714" s="403" t="s">
        <v>712</v>
      </c>
      <c r="Q714" s="403">
        <v>1</v>
      </c>
    </row>
    <row r="715" spans="1:17" x14ac:dyDescent="0.2">
      <c r="A715" s="403">
        <v>130621</v>
      </c>
      <c r="B715" s="403">
        <v>108345</v>
      </c>
      <c r="C715" s="403">
        <v>10004144</v>
      </c>
      <c r="D715" s="403" t="s">
        <v>1380</v>
      </c>
      <c r="E715" s="403" t="s">
        <v>113</v>
      </c>
      <c r="F715" s="403" t="s">
        <v>12</v>
      </c>
      <c r="G715" s="403" t="s">
        <v>1377</v>
      </c>
      <c r="H715" s="403" t="s">
        <v>140</v>
      </c>
      <c r="I715" s="403" t="s">
        <v>140</v>
      </c>
      <c r="J715" s="403">
        <v>10011427</v>
      </c>
      <c r="K715" s="404">
        <v>42514</v>
      </c>
      <c r="L715" s="404">
        <v>42517</v>
      </c>
      <c r="M715" s="403" t="s">
        <v>115</v>
      </c>
      <c r="N715" s="403" t="s">
        <v>109</v>
      </c>
      <c r="O715" s="403">
        <v>3</v>
      </c>
      <c r="P715" s="403" t="s">
        <v>712</v>
      </c>
      <c r="Q715" s="403">
        <v>2</v>
      </c>
    </row>
    <row r="716" spans="1:17" x14ac:dyDescent="0.2">
      <c r="A716" s="403">
        <v>130622</v>
      </c>
      <c r="B716" s="403">
        <v>106896</v>
      </c>
      <c r="C716" s="403">
        <v>10002863</v>
      </c>
      <c r="D716" s="403" t="s">
        <v>1382</v>
      </c>
      <c r="E716" s="403" t="s">
        <v>113</v>
      </c>
      <c r="F716" s="403" t="s">
        <v>12</v>
      </c>
      <c r="G716" s="403" t="s">
        <v>1383</v>
      </c>
      <c r="H716" s="403" t="s">
        <v>140</v>
      </c>
      <c r="I716" s="403" t="s">
        <v>140</v>
      </c>
      <c r="J716" s="403">
        <v>10004721</v>
      </c>
      <c r="K716" s="404">
        <v>42270</v>
      </c>
      <c r="L716" s="404">
        <v>42271</v>
      </c>
      <c r="M716" s="403" t="s">
        <v>436</v>
      </c>
      <c r="N716" s="403" t="s">
        <v>97</v>
      </c>
      <c r="O716" s="403">
        <v>9</v>
      </c>
      <c r="P716" s="403" t="s">
        <v>712</v>
      </c>
      <c r="Q716" s="403">
        <v>2</v>
      </c>
    </row>
    <row r="717" spans="1:17" x14ac:dyDescent="0.2">
      <c r="A717" s="403">
        <v>130623</v>
      </c>
      <c r="B717" s="403">
        <v>105301</v>
      </c>
      <c r="C717" s="403">
        <v>10005404</v>
      </c>
      <c r="D717" s="403" t="s">
        <v>1385</v>
      </c>
      <c r="E717" s="403" t="s">
        <v>293</v>
      </c>
      <c r="F717" s="403" t="s">
        <v>12</v>
      </c>
      <c r="G717" s="403" t="s">
        <v>1377</v>
      </c>
      <c r="H717" s="403" t="s">
        <v>140</v>
      </c>
      <c r="I717" s="403" t="s">
        <v>140</v>
      </c>
      <c r="J717" s="403">
        <v>10004722</v>
      </c>
      <c r="K717" s="404">
        <v>42312</v>
      </c>
      <c r="L717" s="404">
        <v>42313</v>
      </c>
      <c r="M717" s="403" t="s">
        <v>436</v>
      </c>
      <c r="N717" s="403" t="s">
        <v>97</v>
      </c>
      <c r="O717" s="403">
        <v>9</v>
      </c>
      <c r="P717" s="403" t="s">
        <v>712</v>
      </c>
      <c r="Q717" s="403">
        <v>2</v>
      </c>
    </row>
    <row r="718" spans="1:17" x14ac:dyDescent="0.2">
      <c r="A718" s="403">
        <v>130627</v>
      </c>
      <c r="B718" s="403">
        <v>106490</v>
      </c>
      <c r="C718" s="403">
        <v>10001696</v>
      </c>
      <c r="D718" s="403" t="s">
        <v>1387</v>
      </c>
      <c r="E718" s="403" t="s">
        <v>113</v>
      </c>
      <c r="F718" s="403" t="s">
        <v>12</v>
      </c>
      <c r="G718" s="403" t="s">
        <v>870</v>
      </c>
      <c r="H718" s="403" t="s">
        <v>166</v>
      </c>
      <c r="I718" s="403" t="s">
        <v>166</v>
      </c>
      <c r="J718" s="403">
        <v>10004723</v>
      </c>
      <c r="K718" s="404">
        <v>42339</v>
      </c>
      <c r="L718" s="404">
        <v>42342</v>
      </c>
      <c r="M718" s="403" t="s">
        <v>115</v>
      </c>
      <c r="N718" s="403" t="s">
        <v>109</v>
      </c>
      <c r="O718" s="403">
        <v>2</v>
      </c>
      <c r="P718" s="403" t="s">
        <v>712</v>
      </c>
      <c r="Q718" s="403">
        <v>2</v>
      </c>
    </row>
    <row r="719" spans="1:17" x14ac:dyDescent="0.2">
      <c r="A719" s="403">
        <v>130629</v>
      </c>
      <c r="B719" s="403">
        <v>108441</v>
      </c>
      <c r="C719" s="403">
        <v>10007063</v>
      </c>
      <c r="D719" s="403" t="s">
        <v>1389</v>
      </c>
      <c r="E719" s="403" t="s">
        <v>113</v>
      </c>
      <c r="F719" s="403" t="s">
        <v>12</v>
      </c>
      <c r="G719" s="403" t="s">
        <v>870</v>
      </c>
      <c r="H719" s="403" t="s">
        <v>166</v>
      </c>
      <c r="I719" s="403" t="s">
        <v>166</v>
      </c>
      <c r="J719" s="403">
        <v>10004724</v>
      </c>
      <c r="K719" s="404">
        <v>42423</v>
      </c>
      <c r="L719" s="404">
        <v>42426</v>
      </c>
      <c r="M719" s="403" t="s">
        <v>115</v>
      </c>
      <c r="N719" s="403" t="s">
        <v>109</v>
      </c>
      <c r="O719" s="403">
        <v>1</v>
      </c>
      <c r="P719" s="403" t="s">
        <v>712</v>
      </c>
      <c r="Q719" s="403">
        <v>1</v>
      </c>
    </row>
    <row r="720" spans="1:17" x14ac:dyDescent="0.2">
      <c r="A720" s="403">
        <v>130632</v>
      </c>
      <c r="B720" s="403">
        <v>106476</v>
      </c>
      <c r="C720" s="403">
        <v>10003753</v>
      </c>
      <c r="D720" s="403" t="s">
        <v>1391</v>
      </c>
      <c r="E720" s="403" t="s">
        <v>113</v>
      </c>
      <c r="F720" s="403" t="s">
        <v>12</v>
      </c>
      <c r="G720" s="403" t="s">
        <v>532</v>
      </c>
      <c r="H720" s="403" t="s">
        <v>140</v>
      </c>
      <c r="I720" s="403" t="s">
        <v>140</v>
      </c>
      <c r="J720" s="403">
        <v>10005438</v>
      </c>
      <c r="K720" s="404">
        <v>42283</v>
      </c>
      <c r="L720" s="404">
        <v>42286</v>
      </c>
      <c r="M720" s="403" t="s">
        <v>115</v>
      </c>
      <c r="N720" s="403" t="s">
        <v>109</v>
      </c>
      <c r="O720" s="403">
        <v>3</v>
      </c>
      <c r="P720" s="403" t="s">
        <v>712</v>
      </c>
      <c r="Q720" s="403">
        <v>2</v>
      </c>
    </row>
    <row r="721" spans="1:17" x14ac:dyDescent="0.2">
      <c r="A721" s="403">
        <v>130646</v>
      </c>
      <c r="B721" s="403">
        <v>106509</v>
      </c>
      <c r="C721" s="403">
        <v>10004676</v>
      </c>
      <c r="D721" s="403" t="s">
        <v>1393</v>
      </c>
      <c r="E721" s="403" t="s">
        <v>113</v>
      </c>
      <c r="F721" s="403" t="s">
        <v>12</v>
      </c>
      <c r="G721" s="403" t="s">
        <v>270</v>
      </c>
      <c r="H721" s="403" t="s">
        <v>166</v>
      </c>
      <c r="I721" s="403" t="s">
        <v>166</v>
      </c>
      <c r="J721" s="403">
        <v>10004726</v>
      </c>
      <c r="K721" s="404">
        <v>42312</v>
      </c>
      <c r="L721" s="404">
        <v>42313</v>
      </c>
      <c r="M721" s="403" t="s">
        <v>436</v>
      </c>
      <c r="N721" s="403" t="s">
        <v>97</v>
      </c>
      <c r="O721" s="403">
        <v>9</v>
      </c>
      <c r="P721" s="403" t="s">
        <v>712</v>
      </c>
      <c r="Q721" s="403">
        <v>2</v>
      </c>
    </row>
    <row r="722" spans="1:17" x14ac:dyDescent="0.2">
      <c r="A722" s="403">
        <v>130649</v>
      </c>
      <c r="B722" s="403">
        <v>108499</v>
      </c>
      <c r="C722" s="403">
        <v>10005128</v>
      </c>
      <c r="D722" s="403" t="s">
        <v>1395</v>
      </c>
      <c r="E722" s="403" t="s">
        <v>113</v>
      </c>
      <c r="F722" s="403" t="s">
        <v>12</v>
      </c>
      <c r="G722" s="403" t="s">
        <v>780</v>
      </c>
      <c r="H722" s="403" t="s">
        <v>166</v>
      </c>
      <c r="I722" s="403" t="s">
        <v>166</v>
      </c>
      <c r="J722" s="403">
        <v>10004727</v>
      </c>
      <c r="K722" s="404">
        <v>42437</v>
      </c>
      <c r="L722" s="404">
        <v>42438</v>
      </c>
      <c r="M722" s="403" t="s">
        <v>436</v>
      </c>
      <c r="N722" s="403" t="s">
        <v>97</v>
      </c>
      <c r="O722" s="403">
        <v>9</v>
      </c>
      <c r="P722" s="403" t="s">
        <v>712</v>
      </c>
      <c r="Q722" s="403">
        <v>2</v>
      </c>
    </row>
    <row r="723" spans="1:17" x14ac:dyDescent="0.2">
      <c r="A723" s="403">
        <v>130652</v>
      </c>
      <c r="B723" s="403">
        <v>106532</v>
      </c>
      <c r="C723" s="403">
        <v>10000820</v>
      </c>
      <c r="D723" s="403" t="s">
        <v>1397</v>
      </c>
      <c r="E723" s="403" t="s">
        <v>113</v>
      </c>
      <c r="F723" s="403" t="s">
        <v>12</v>
      </c>
      <c r="G723" s="403" t="s">
        <v>165</v>
      </c>
      <c r="H723" s="403" t="s">
        <v>166</v>
      </c>
      <c r="I723" s="403" t="s">
        <v>166</v>
      </c>
      <c r="J723" s="403">
        <v>10004728</v>
      </c>
      <c r="K723" s="404">
        <v>42410</v>
      </c>
      <c r="L723" s="404">
        <v>42411</v>
      </c>
      <c r="M723" s="403" t="s">
        <v>436</v>
      </c>
      <c r="N723" s="403" t="s">
        <v>97</v>
      </c>
      <c r="O723" s="403">
        <v>9</v>
      </c>
      <c r="P723" s="403" t="s">
        <v>712</v>
      </c>
      <c r="Q723" s="403">
        <v>2</v>
      </c>
    </row>
    <row r="724" spans="1:17" x14ac:dyDescent="0.2">
      <c r="A724" s="403">
        <v>130653</v>
      </c>
      <c r="B724" s="403">
        <v>106540</v>
      </c>
      <c r="C724" s="403">
        <v>10007469</v>
      </c>
      <c r="D724" s="403" t="s">
        <v>1399</v>
      </c>
      <c r="E724" s="403" t="s">
        <v>113</v>
      </c>
      <c r="F724" s="403" t="s">
        <v>12</v>
      </c>
      <c r="G724" s="403" t="s">
        <v>597</v>
      </c>
      <c r="H724" s="403" t="s">
        <v>166</v>
      </c>
      <c r="I724" s="403" t="s">
        <v>166</v>
      </c>
      <c r="J724" s="403">
        <v>10004729</v>
      </c>
      <c r="K724" s="404">
        <v>42318</v>
      </c>
      <c r="L724" s="404">
        <v>42321</v>
      </c>
      <c r="M724" s="403" t="s">
        <v>232</v>
      </c>
      <c r="N724" s="403" t="s">
        <v>109</v>
      </c>
      <c r="O724" s="403">
        <v>2</v>
      </c>
      <c r="P724" s="403" t="s">
        <v>712</v>
      </c>
      <c r="Q724" s="403">
        <v>4</v>
      </c>
    </row>
    <row r="725" spans="1:17" x14ac:dyDescent="0.2">
      <c r="A725" s="403">
        <v>130656</v>
      </c>
      <c r="B725" s="403">
        <v>105941</v>
      </c>
      <c r="C725" s="403">
        <v>10001850</v>
      </c>
      <c r="D725" s="403" t="s">
        <v>1401</v>
      </c>
      <c r="E725" s="403" t="s">
        <v>113</v>
      </c>
      <c r="F725" s="403" t="s">
        <v>12</v>
      </c>
      <c r="G725" s="403" t="s">
        <v>525</v>
      </c>
      <c r="H725" s="403" t="s">
        <v>94</v>
      </c>
      <c r="I725" s="403" t="s">
        <v>95</v>
      </c>
      <c r="J725" s="403">
        <v>10011428</v>
      </c>
      <c r="K725" s="404">
        <v>42507</v>
      </c>
      <c r="L725" s="404">
        <v>42510</v>
      </c>
      <c r="M725" s="403" t="s">
        <v>232</v>
      </c>
      <c r="N725" s="403" t="s">
        <v>109</v>
      </c>
      <c r="O725" s="403">
        <v>2</v>
      </c>
      <c r="P725" s="403" t="s">
        <v>712</v>
      </c>
      <c r="Q725" s="403">
        <v>4</v>
      </c>
    </row>
    <row r="726" spans="1:17" x14ac:dyDescent="0.2">
      <c r="A726" s="403">
        <v>130657</v>
      </c>
      <c r="B726" s="403">
        <v>108530</v>
      </c>
      <c r="C726" s="403">
        <v>10000720</v>
      </c>
      <c r="D726" s="403" t="s">
        <v>1403</v>
      </c>
      <c r="E726" s="403" t="s">
        <v>113</v>
      </c>
      <c r="F726" s="403" t="s">
        <v>12</v>
      </c>
      <c r="G726" s="403" t="s">
        <v>475</v>
      </c>
      <c r="H726" s="403" t="s">
        <v>94</v>
      </c>
      <c r="I726" s="403" t="s">
        <v>95</v>
      </c>
      <c r="J726" s="403">
        <v>10011429</v>
      </c>
      <c r="K726" s="404">
        <v>42479</v>
      </c>
      <c r="L726" s="404">
        <v>42480</v>
      </c>
      <c r="M726" s="403" t="s">
        <v>436</v>
      </c>
      <c r="N726" s="403" t="s">
        <v>97</v>
      </c>
      <c r="O726" s="403">
        <v>9</v>
      </c>
      <c r="P726" s="403" t="s">
        <v>712</v>
      </c>
      <c r="Q726" s="403">
        <v>2</v>
      </c>
    </row>
    <row r="727" spans="1:17" x14ac:dyDescent="0.2">
      <c r="A727" s="403">
        <v>130658</v>
      </c>
      <c r="B727" s="403">
        <v>108464</v>
      </c>
      <c r="C727" s="403">
        <v>10001934</v>
      </c>
      <c r="D727" s="403" t="s">
        <v>1405</v>
      </c>
      <c r="E727" s="403" t="s">
        <v>113</v>
      </c>
      <c r="F727" s="403" t="s">
        <v>12</v>
      </c>
      <c r="G727" s="403" t="s">
        <v>475</v>
      </c>
      <c r="H727" s="403" t="s">
        <v>94</v>
      </c>
      <c r="I727" s="403" t="s">
        <v>95</v>
      </c>
      <c r="J727" s="403">
        <v>10011431</v>
      </c>
      <c r="K727" s="404">
        <v>42486</v>
      </c>
      <c r="L727" s="404">
        <v>42489</v>
      </c>
      <c r="M727" s="403" t="s">
        <v>115</v>
      </c>
      <c r="N727" s="403" t="s">
        <v>109</v>
      </c>
      <c r="O727" s="403">
        <v>2</v>
      </c>
      <c r="P727" s="403" t="s">
        <v>712</v>
      </c>
      <c r="Q727" s="403">
        <v>2</v>
      </c>
    </row>
    <row r="728" spans="1:17" x14ac:dyDescent="0.2">
      <c r="A728" s="403">
        <v>130662</v>
      </c>
      <c r="B728" s="403">
        <v>108400</v>
      </c>
      <c r="C728" s="403">
        <v>10005325</v>
      </c>
      <c r="D728" s="403" t="s">
        <v>1407</v>
      </c>
      <c r="E728" s="403" t="s">
        <v>105</v>
      </c>
      <c r="F728" s="403" t="s">
        <v>12</v>
      </c>
      <c r="G728" s="403" t="s">
        <v>525</v>
      </c>
      <c r="H728" s="403" t="s">
        <v>94</v>
      </c>
      <c r="I728" s="403" t="s">
        <v>95</v>
      </c>
      <c r="J728" s="403">
        <v>10004733</v>
      </c>
      <c r="K728" s="404">
        <v>42432</v>
      </c>
      <c r="L728" s="404">
        <v>42433</v>
      </c>
      <c r="M728" s="403" t="s">
        <v>307</v>
      </c>
      <c r="N728" s="403" t="s">
        <v>97</v>
      </c>
      <c r="O728" s="403">
        <v>9</v>
      </c>
      <c r="P728" s="403" t="s">
        <v>712</v>
      </c>
      <c r="Q728" s="403">
        <v>2</v>
      </c>
    </row>
    <row r="729" spans="1:17" x14ac:dyDescent="0.2">
      <c r="A729" s="403">
        <v>130667</v>
      </c>
      <c r="B729" s="403">
        <v>107525</v>
      </c>
      <c r="C729" s="403">
        <v>10005124</v>
      </c>
      <c r="D729" s="403" t="s">
        <v>1409</v>
      </c>
      <c r="E729" s="403" t="s">
        <v>293</v>
      </c>
      <c r="F729" s="403" t="s">
        <v>12</v>
      </c>
      <c r="G729" s="403" t="s">
        <v>1410</v>
      </c>
      <c r="H729" s="403" t="s">
        <v>190</v>
      </c>
      <c r="I729" s="403" t="s">
        <v>190</v>
      </c>
      <c r="J729" s="403">
        <v>10011433</v>
      </c>
      <c r="K729" s="404">
        <v>42500</v>
      </c>
      <c r="L729" s="404">
        <v>42503</v>
      </c>
      <c r="M729" s="403" t="s">
        <v>115</v>
      </c>
      <c r="N729" s="403" t="s">
        <v>109</v>
      </c>
      <c r="O729" s="403">
        <v>3</v>
      </c>
      <c r="P729" s="403" t="s">
        <v>712</v>
      </c>
      <c r="Q729" s="403">
        <v>2</v>
      </c>
    </row>
    <row r="730" spans="1:17" x14ac:dyDescent="0.2">
      <c r="A730" s="403">
        <v>130670</v>
      </c>
      <c r="B730" s="403">
        <v>108435</v>
      </c>
      <c r="C730" s="403">
        <v>10000670</v>
      </c>
      <c r="D730" s="403" t="s">
        <v>1412</v>
      </c>
      <c r="E730" s="403" t="s">
        <v>105</v>
      </c>
      <c r="F730" s="403" t="s">
        <v>12</v>
      </c>
      <c r="G730" s="403" t="s">
        <v>1410</v>
      </c>
      <c r="H730" s="403" t="s">
        <v>190</v>
      </c>
      <c r="I730" s="403" t="s">
        <v>190</v>
      </c>
      <c r="J730" s="403">
        <v>10004737</v>
      </c>
      <c r="K730" s="404">
        <v>42291</v>
      </c>
      <c r="L730" s="404">
        <v>42292</v>
      </c>
      <c r="M730" s="403" t="s">
        <v>307</v>
      </c>
      <c r="N730" s="403" t="s">
        <v>97</v>
      </c>
      <c r="O730" s="403">
        <v>9</v>
      </c>
      <c r="P730" s="403" t="s">
        <v>712</v>
      </c>
      <c r="Q730" s="403">
        <v>2</v>
      </c>
    </row>
    <row r="731" spans="1:17" x14ac:dyDescent="0.2">
      <c r="A731" s="403">
        <v>130674</v>
      </c>
      <c r="B731" s="403">
        <v>106564</v>
      </c>
      <c r="C731" s="403">
        <v>10001535</v>
      </c>
      <c r="D731" s="403" t="s">
        <v>551</v>
      </c>
      <c r="E731" s="403" t="s">
        <v>113</v>
      </c>
      <c r="F731" s="403" t="s">
        <v>12</v>
      </c>
      <c r="G731" s="403" t="s">
        <v>178</v>
      </c>
      <c r="H731" s="403" t="s">
        <v>107</v>
      </c>
      <c r="I731" s="403" t="s">
        <v>107</v>
      </c>
      <c r="J731" s="403">
        <v>10008470</v>
      </c>
      <c r="K731" s="404">
        <v>42409</v>
      </c>
      <c r="L731" s="404">
        <v>42412</v>
      </c>
      <c r="M731" s="403" t="s">
        <v>155</v>
      </c>
      <c r="N731" s="403" t="s">
        <v>109</v>
      </c>
      <c r="O731" s="403">
        <v>2</v>
      </c>
      <c r="P731" s="403" t="s">
        <v>712</v>
      </c>
      <c r="Q731" s="403">
        <v>3</v>
      </c>
    </row>
    <row r="732" spans="1:17" x14ac:dyDescent="0.2">
      <c r="A732" s="403">
        <v>130676</v>
      </c>
      <c r="B732" s="403">
        <v>105486</v>
      </c>
      <c r="C732" s="403">
        <v>10002899</v>
      </c>
      <c r="D732" s="403" t="s">
        <v>1415</v>
      </c>
      <c r="E732" s="403" t="s">
        <v>113</v>
      </c>
      <c r="F732" s="403" t="s">
        <v>12</v>
      </c>
      <c r="G732" s="403" t="s">
        <v>178</v>
      </c>
      <c r="H732" s="403" t="s">
        <v>107</v>
      </c>
      <c r="I732" s="403" t="s">
        <v>107</v>
      </c>
      <c r="J732" s="403">
        <v>10004739</v>
      </c>
      <c r="K732" s="404">
        <v>42382</v>
      </c>
      <c r="L732" s="404">
        <v>42397</v>
      </c>
      <c r="M732" s="403" t="s">
        <v>436</v>
      </c>
      <c r="N732" s="403" t="s">
        <v>812</v>
      </c>
      <c r="O732" s="403">
        <v>2</v>
      </c>
      <c r="P732" s="403" t="s">
        <v>712</v>
      </c>
      <c r="Q732" s="403">
        <v>2</v>
      </c>
    </row>
    <row r="733" spans="1:17" x14ac:dyDescent="0.2">
      <c r="A733" s="403">
        <v>130679</v>
      </c>
      <c r="B733" s="403">
        <v>106563</v>
      </c>
      <c r="C733" s="403">
        <v>10001353</v>
      </c>
      <c r="D733" s="403" t="s">
        <v>1417</v>
      </c>
      <c r="E733" s="403" t="s">
        <v>113</v>
      </c>
      <c r="F733" s="403" t="s">
        <v>12</v>
      </c>
      <c r="G733" s="403" t="s">
        <v>178</v>
      </c>
      <c r="H733" s="403" t="s">
        <v>107</v>
      </c>
      <c r="I733" s="403" t="s">
        <v>107</v>
      </c>
      <c r="J733" s="403">
        <v>10004741</v>
      </c>
      <c r="K733" s="404">
        <v>42325</v>
      </c>
      <c r="L733" s="404">
        <v>42328</v>
      </c>
      <c r="M733" s="403" t="s">
        <v>155</v>
      </c>
      <c r="N733" s="403" t="s">
        <v>109</v>
      </c>
      <c r="O733" s="403">
        <v>3</v>
      </c>
      <c r="P733" s="403" t="s">
        <v>712</v>
      </c>
      <c r="Q733" s="403">
        <v>3</v>
      </c>
    </row>
    <row r="734" spans="1:17" x14ac:dyDescent="0.2">
      <c r="A734" s="403">
        <v>130682</v>
      </c>
      <c r="B734" s="403">
        <v>108332</v>
      </c>
      <c r="C734" s="403">
        <v>10004969</v>
      </c>
      <c r="D734" s="403" t="s">
        <v>1419</v>
      </c>
      <c r="E734" s="403" t="s">
        <v>105</v>
      </c>
      <c r="F734" s="403" t="s">
        <v>12</v>
      </c>
      <c r="G734" s="403" t="s">
        <v>724</v>
      </c>
      <c r="H734" s="403" t="s">
        <v>107</v>
      </c>
      <c r="I734" s="403" t="s">
        <v>107</v>
      </c>
      <c r="J734" s="403">
        <v>10004743</v>
      </c>
      <c r="K734" s="404">
        <v>42339</v>
      </c>
      <c r="L734" s="404">
        <v>42342</v>
      </c>
      <c r="M734" s="403" t="s">
        <v>268</v>
      </c>
      <c r="N734" s="403" t="s">
        <v>109</v>
      </c>
      <c r="O734" s="403">
        <v>3</v>
      </c>
      <c r="P734" s="403" t="s">
        <v>712</v>
      </c>
      <c r="Q734" s="403">
        <v>3</v>
      </c>
    </row>
    <row r="735" spans="1:17" x14ac:dyDescent="0.2">
      <c r="A735" s="403">
        <v>130688</v>
      </c>
      <c r="B735" s="403">
        <v>106596</v>
      </c>
      <c r="C735" s="403">
        <v>10000560</v>
      </c>
      <c r="D735" s="403" t="s">
        <v>1421</v>
      </c>
      <c r="E735" s="403" t="s">
        <v>113</v>
      </c>
      <c r="F735" s="403" t="s">
        <v>12</v>
      </c>
      <c r="G735" s="403" t="s">
        <v>234</v>
      </c>
      <c r="H735" s="403" t="s">
        <v>190</v>
      </c>
      <c r="I735" s="403" t="s">
        <v>190</v>
      </c>
      <c r="J735" s="403">
        <v>10004744</v>
      </c>
      <c r="K735" s="404">
        <v>42493</v>
      </c>
      <c r="L735" s="404">
        <v>42496</v>
      </c>
      <c r="M735" s="403" t="s">
        <v>115</v>
      </c>
      <c r="N735" s="403" t="s">
        <v>109</v>
      </c>
      <c r="O735" s="403">
        <v>2</v>
      </c>
      <c r="P735" s="403" t="s">
        <v>712</v>
      </c>
      <c r="Q735" s="403">
        <v>2</v>
      </c>
    </row>
    <row r="736" spans="1:17" x14ac:dyDescent="0.2">
      <c r="A736" s="403">
        <v>130700</v>
      </c>
      <c r="B736" s="403">
        <v>108399</v>
      </c>
      <c r="C736" s="403">
        <v>10005339</v>
      </c>
      <c r="D736" s="403" t="s">
        <v>1423</v>
      </c>
      <c r="E736" s="403" t="s">
        <v>105</v>
      </c>
      <c r="F736" s="403" t="s">
        <v>12</v>
      </c>
      <c r="G736" s="403" t="s">
        <v>234</v>
      </c>
      <c r="H736" s="403" t="s">
        <v>190</v>
      </c>
      <c r="I736" s="403" t="s">
        <v>190</v>
      </c>
      <c r="J736" s="403">
        <v>10008471</v>
      </c>
      <c r="K736" s="404">
        <v>42394</v>
      </c>
      <c r="L736" s="404">
        <v>42395</v>
      </c>
      <c r="M736" s="403" t="s">
        <v>307</v>
      </c>
      <c r="N736" s="403" t="s">
        <v>97</v>
      </c>
      <c r="O736" s="403">
        <v>9</v>
      </c>
      <c r="P736" s="403" t="s">
        <v>712</v>
      </c>
      <c r="Q736" s="403">
        <v>2</v>
      </c>
    </row>
    <row r="737" spans="1:17" x14ac:dyDescent="0.2">
      <c r="A737" s="403">
        <v>130701</v>
      </c>
      <c r="B737" s="403">
        <v>108437</v>
      </c>
      <c r="C737" s="403">
        <v>10000552</v>
      </c>
      <c r="D737" s="403" t="s">
        <v>1425</v>
      </c>
      <c r="E737" s="403" t="s">
        <v>105</v>
      </c>
      <c r="F737" s="403" t="s">
        <v>12</v>
      </c>
      <c r="G737" s="403" t="s">
        <v>234</v>
      </c>
      <c r="H737" s="403" t="s">
        <v>190</v>
      </c>
      <c r="I737" s="403" t="s">
        <v>190</v>
      </c>
      <c r="J737" s="403">
        <v>10011436</v>
      </c>
      <c r="K737" s="404">
        <v>42487</v>
      </c>
      <c r="L737" s="404">
        <v>42488</v>
      </c>
      <c r="M737" s="403" t="s">
        <v>307</v>
      </c>
      <c r="N737" s="403" t="s">
        <v>97</v>
      </c>
      <c r="O737" s="403">
        <v>9</v>
      </c>
      <c r="P737" s="403" t="s">
        <v>712</v>
      </c>
      <c r="Q737" s="403">
        <v>2</v>
      </c>
    </row>
    <row r="738" spans="1:17" x14ac:dyDescent="0.2">
      <c r="A738" s="403">
        <v>130702</v>
      </c>
      <c r="B738" s="403">
        <v>108422</v>
      </c>
      <c r="C738" s="403">
        <v>10002929</v>
      </c>
      <c r="D738" s="403" t="s">
        <v>1427</v>
      </c>
      <c r="E738" s="403" t="s">
        <v>105</v>
      </c>
      <c r="F738" s="403" t="s">
        <v>12</v>
      </c>
      <c r="G738" s="403" t="s">
        <v>234</v>
      </c>
      <c r="H738" s="403" t="s">
        <v>190</v>
      </c>
      <c r="I738" s="403" t="s">
        <v>190</v>
      </c>
      <c r="J738" s="403">
        <v>10004748</v>
      </c>
      <c r="K738" s="404">
        <v>42325</v>
      </c>
      <c r="L738" s="404">
        <v>42327</v>
      </c>
      <c r="M738" s="403" t="s">
        <v>108</v>
      </c>
      <c r="N738" s="403" t="s">
        <v>109</v>
      </c>
      <c r="O738" s="403">
        <v>2</v>
      </c>
      <c r="P738" s="403" t="s">
        <v>712</v>
      </c>
      <c r="Q738" s="403">
        <v>2</v>
      </c>
    </row>
    <row r="739" spans="1:17" x14ac:dyDescent="0.2">
      <c r="A739" s="403">
        <v>130705</v>
      </c>
      <c r="B739" s="403">
        <v>108387</v>
      </c>
      <c r="C739" s="403">
        <v>10006268</v>
      </c>
      <c r="D739" s="403" t="s">
        <v>1429</v>
      </c>
      <c r="E739" s="403" t="s">
        <v>105</v>
      </c>
      <c r="F739" s="403" t="s">
        <v>12</v>
      </c>
      <c r="G739" s="403" t="s">
        <v>234</v>
      </c>
      <c r="H739" s="403" t="s">
        <v>190</v>
      </c>
      <c r="I739" s="403" t="s">
        <v>190</v>
      </c>
      <c r="J739" s="403">
        <v>10004749</v>
      </c>
      <c r="K739" s="404">
        <v>42382</v>
      </c>
      <c r="L739" s="404">
        <v>42384</v>
      </c>
      <c r="M739" s="403" t="s">
        <v>1430</v>
      </c>
      <c r="N739" s="403" t="s">
        <v>109</v>
      </c>
      <c r="O739" s="403">
        <v>2</v>
      </c>
      <c r="P739" s="403" t="s">
        <v>712</v>
      </c>
      <c r="Q739" s="403">
        <v>3</v>
      </c>
    </row>
    <row r="740" spans="1:17" x14ac:dyDescent="0.2">
      <c r="A740" s="403">
        <v>130710</v>
      </c>
      <c r="B740" s="403">
        <v>106633</v>
      </c>
      <c r="C740" s="403">
        <v>10003023</v>
      </c>
      <c r="D740" s="403" t="s">
        <v>1432</v>
      </c>
      <c r="E740" s="403" t="s">
        <v>113</v>
      </c>
      <c r="F740" s="403" t="s">
        <v>12</v>
      </c>
      <c r="G740" s="403" t="s">
        <v>761</v>
      </c>
      <c r="H740" s="403" t="s">
        <v>172</v>
      </c>
      <c r="I740" s="403" t="s">
        <v>172</v>
      </c>
      <c r="J740" s="403">
        <v>10008472</v>
      </c>
      <c r="K740" s="404">
        <v>42424</v>
      </c>
      <c r="L740" s="404">
        <v>42425</v>
      </c>
      <c r="M740" s="403" t="s">
        <v>436</v>
      </c>
      <c r="N740" s="403" t="s">
        <v>97</v>
      </c>
      <c r="O740" s="403">
        <v>9</v>
      </c>
      <c r="P740" s="403" t="s">
        <v>712</v>
      </c>
      <c r="Q740" s="403">
        <v>2</v>
      </c>
    </row>
    <row r="741" spans="1:17" x14ac:dyDescent="0.2">
      <c r="A741" s="403">
        <v>130713</v>
      </c>
      <c r="B741" s="403">
        <v>106641</v>
      </c>
      <c r="C741" s="403">
        <v>10007977</v>
      </c>
      <c r="D741" s="403" t="s">
        <v>1434</v>
      </c>
      <c r="E741" s="403" t="s">
        <v>113</v>
      </c>
      <c r="F741" s="403" t="s">
        <v>12</v>
      </c>
      <c r="G741" s="403" t="s">
        <v>409</v>
      </c>
      <c r="H741" s="403" t="s">
        <v>172</v>
      </c>
      <c r="I741" s="403" t="s">
        <v>172</v>
      </c>
      <c r="J741" s="403">
        <v>10005120</v>
      </c>
      <c r="K741" s="404">
        <v>42437</v>
      </c>
      <c r="L741" s="404">
        <v>42440</v>
      </c>
      <c r="M741" s="403" t="s">
        <v>115</v>
      </c>
      <c r="N741" s="403" t="s">
        <v>109</v>
      </c>
      <c r="O741" s="403">
        <v>3</v>
      </c>
      <c r="P741" s="403" t="s">
        <v>712</v>
      </c>
      <c r="Q741" s="403">
        <v>3</v>
      </c>
    </row>
    <row r="742" spans="1:17" x14ac:dyDescent="0.2">
      <c r="A742" s="403">
        <v>130719</v>
      </c>
      <c r="B742" s="403">
        <v>108377</v>
      </c>
      <c r="C742" s="403">
        <v>10008025</v>
      </c>
      <c r="D742" s="403" t="s">
        <v>1436</v>
      </c>
      <c r="E742" s="403" t="s">
        <v>105</v>
      </c>
      <c r="F742" s="403" t="s">
        <v>12</v>
      </c>
      <c r="G742" s="403" t="s">
        <v>409</v>
      </c>
      <c r="H742" s="403" t="s">
        <v>172</v>
      </c>
      <c r="I742" s="403" t="s">
        <v>172</v>
      </c>
      <c r="J742" s="403">
        <v>10011437</v>
      </c>
      <c r="K742" s="404">
        <v>42403</v>
      </c>
      <c r="L742" s="404">
        <v>42404</v>
      </c>
      <c r="M742" s="403" t="s">
        <v>307</v>
      </c>
      <c r="N742" s="403" t="s">
        <v>97</v>
      </c>
      <c r="O742" s="403">
        <v>9</v>
      </c>
      <c r="P742" s="403" t="s">
        <v>712</v>
      </c>
      <c r="Q742" s="403">
        <v>2</v>
      </c>
    </row>
    <row r="743" spans="1:17" x14ac:dyDescent="0.2">
      <c r="A743" s="403">
        <v>130721</v>
      </c>
      <c r="B743" s="403">
        <v>105010</v>
      </c>
      <c r="C743" s="403">
        <v>10004690</v>
      </c>
      <c r="D743" s="403" t="s">
        <v>1438</v>
      </c>
      <c r="E743" s="403" t="s">
        <v>113</v>
      </c>
      <c r="F743" s="403" t="s">
        <v>12</v>
      </c>
      <c r="G743" s="403" t="s">
        <v>785</v>
      </c>
      <c r="H743" s="403" t="s">
        <v>107</v>
      </c>
      <c r="I743" s="403" t="s">
        <v>107</v>
      </c>
      <c r="J743" s="403">
        <v>10011438</v>
      </c>
      <c r="K743" s="404">
        <v>42528</v>
      </c>
      <c r="L743" s="404">
        <v>42531</v>
      </c>
      <c r="M743" s="403" t="s">
        <v>115</v>
      </c>
      <c r="N743" s="403" t="s">
        <v>109</v>
      </c>
      <c r="O743" s="403">
        <v>3</v>
      </c>
      <c r="P743" s="403" t="s">
        <v>712</v>
      </c>
      <c r="Q743" s="403">
        <v>2</v>
      </c>
    </row>
    <row r="744" spans="1:17" x14ac:dyDescent="0.2">
      <c r="A744" s="403">
        <v>130722</v>
      </c>
      <c r="B744" s="403">
        <v>106658</v>
      </c>
      <c r="C744" s="403">
        <v>10003035</v>
      </c>
      <c r="D744" s="403" t="s">
        <v>1440</v>
      </c>
      <c r="E744" s="403" t="s">
        <v>113</v>
      </c>
      <c r="F744" s="403" t="s">
        <v>12</v>
      </c>
      <c r="G744" s="403" t="s">
        <v>785</v>
      </c>
      <c r="H744" s="403" t="s">
        <v>107</v>
      </c>
      <c r="I744" s="403" t="s">
        <v>107</v>
      </c>
      <c r="J744" s="403">
        <v>10011439</v>
      </c>
      <c r="K744" s="404">
        <v>42514</v>
      </c>
      <c r="L744" s="404">
        <v>42517</v>
      </c>
      <c r="M744" s="403" t="s">
        <v>115</v>
      </c>
      <c r="N744" s="403" t="s">
        <v>109</v>
      </c>
      <c r="O744" s="403">
        <v>3</v>
      </c>
      <c r="P744" s="403" t="s">
        <v>712</v>
      </c>
      <c r="Q744" s="403">
        <v>2</v>
      </c>
    </row>
    <row r="745" spans="1:17" x14ac:dyDescent="0.2">
      <c r="A745" s="403">
        <v>130723</v>
      </c>
      <c r="B745" s="403">
        <v>108498</v>
      </c>
      <c r="C745" s="403">
        <v>10004835</v>
      </c>
      <c r="D745" s="403" t="s">
        <v>1442</v>
      </c>
      <c r="E745" s="403" t="s">
        <v>113</v>
      </c>
      <c r="F745" s="403" t="s">
        <v>12</v>
      </c>
      <c r="G745" s="403" t="s">
        <v>785</v>
      </c>
      <c r="H745" s="403" t="s">
        <v>107</v>
      </c>
      <c r="I745" s="403" t="s">
        <v>107</v>
      </c>
      <c r="J745" s="403">
        <v>10004754</v>
      </c>
      <c r="K745" s="404">
        <v>42318</v>
      </c>
      <c r="L745" s="404">
        <v>42319</v>
      </c>
      <c r="M745" s="403" t="s">
        <v>436</v>
      </c>
      <c r="N745" s="403" t="s">
        <v>97</v>
      </c>
      <c r="O745" s="403">
        <v>9</v>
      </c>
      <c r="P745" s="403" t="s">
        <v>712</v>
      </c>
      <c r="Q745" s="403">
        <v>2</v>
      </c>
    </row>
    <row r="746" spans="1:17" x14ac:dyDescent="0.2">
      <c r="A746" s="403">
        <v>130734</v>
      </c>
      <c r="B746" s="403">
        <v>106762</v>
      </c>
      <c r="C746" s="403">
        <v>10000093</v>
      </c>
      <c r="D746" s="403" t="s">
        <v>1444</v>
      </c>
      <c r="E746" s="403" t="s">
        <v>113</v>
      </c>
      <c r="F746" s="403" t="s">
        <v>12</v>
      </c>
      <c r="G746" s="403" t="s">
        <v>422</v>
      </c>
      <c r="H746" s="403" t="s">
        <v>140</v>
      </c>
      <c r="I746" s="403" t="s">
        <v>140</v>
      </c>
      <c r="J746" s="403">
        <v>10011562</v>
      </c>
      <c r="K746" s="404">
        <v>42500</v>
      </c>
      <c r="L746" s="404">
        <v>42503</v>
      </c>
      <c r="M746" s="403" t="s">
        <v>115</v>
      </c>
      <c r="N746" s="403" t="s">
        <v>109</v>
      </c>
      <c r="O746" s="403">
        <v>3</v>
      </c>
      <c r="P746" s="403" t="s">
        <v>712</v>
      </c>
      <c r="Q746" s="403">
        <v>1</v>
      </c>
    </row>
    <row r="747" spans="1:17" x14ac:dyDescent="0.2">
      <c r="A747" s="403">
        <v>130737</v>
      </c>
      <c r="B747" s="403">
        <v>106466</v>
      </c>
      <c r="C747" s="403">
        <v>10003768</v>
      </c>
      <c r="D747" s="403" t="s">
        <v>1446</v>
      </c>
      <c r="E747" s="403" t="s">
        <v>113</v>
      </c>
      <c r="F747" s="403" t="s">
        <v>12</v>
      </c>
      <c r="G747" s="403" t="s">
        <v>422</v>
      </c>
      <c r="H747" s="403" t="s">
        <v>140</v>
      </c>
      <c r="I747" s="403" t="s">
        <v>140</v>
      </c>
      <c r="J747" s="403">
        <v>10017527</v>
      </c>
      <c r="K747" s="404">
        <v>42507</v>
      </c>
      <c r="L747" s="404">
        <v>42510</v>
      </c>
      <c r="M747" s="403" t="s">
        <v>115</v>
      </c>
      <c r="N747" s="403" t="s">
        <v>109</v>
      </c>
      <c r="O747" s="403">
        <v>3</v>
      </c>
      <c r="P747" s="403" t="s">
        <v>712</v>
      </c>
      <c r="Q747" s="403">
        <v>2</v>
      </c>
    </row>
    <row r="748" spans="1:17" x14ac:dyDescent="0.2">
      <c r="A748" s="403">
        <v>130756</v>
      </c>
      <c r="B748" s="403">
        <v>108374</v>
      </c>
      <c r="C748" s="403">
        <v>10007671</v>
      </c>
      <c r="D748" s="403" t="s">
        <v>1448</v>
      </c>
      <c r="E748" s="403" t="s">
        <v>105</v>
      </c>
      <c r="F748" s="403" t="s">
        <v>12</v>
      </c>
      <c r="G748" s="403" t="s">
        <v>297</v>
      </c>
      <c r="H748" s="403" t="s">
        <v>161</v>
      </c>
      <c r="I748" s="403" t="s">
        <v>161</v>
      </c>
      <c r="J748" s="403">
        <v>10004757</v>
      </c>
      <c r="K748" s="404">
        <v>42437</v>
      </c>
      <c r="L748" s="404">
        <v>42440</v>
      </c>
      <c r="M748" s="403" t="s">
        <v>108</v>
      </c>
      <c r="N748" s="403" t="s">
        <v>109</v>
      </c>
      <c r="O748" s="403">
        <v>3</v>
      </c>
      <c r="P748" s="403" t="s">
        <v>712</v>
      </c>
      <c r="Q748" s="403">
        <v>1</v>
      </c>
    </row>
    <row r="749" spans="1:17" x14ac:dyDescent="0.2">
      <c r="A749" s="403">
        <v>130757</v>
      </c>
      <c r="B749" s="403">
        <v>108327</v>
      </c>
      <c r="C749" s="403">
        <v>10005429</v>
      </c>
      <c r="D749" s="403" t="s">
        <v>1450</v>
      </c>
      <c r="E749" s="403" t="s">
        <v>105</v>
      </c>
      <c r="F749" s="403" t="s">
        <v>12</v>
      </c>
      <c r="G749" s="403" t="s">
        <v>297</v>
      </c>
      <c r="H749" s="403" t="s">
        <v>161</v>
      </c>
      <c r="I749" s="403" t="s">
        <v>161</v>
      </c>
      <c r="J749" s="403">
        <v>10004758</v>
      </c>
      <c r="K749" s="404">
        <v>42451</v>
      </c>
      <c r="L749" s="404">
        <v>42453</v>
      </c>
      <c r="M749" s="403" t="s">
        <v>108</v>
      </c>
      <c r="N749" s="403" t="s">
        <v>109</v>
      </c>
      <c r="O749" s="403">
        <v>3</v>
      </c>
      <c r="P749" s="403" t="s">
        <v>712</v>
      </c>
      <c r="Q749" s="403">
        <v>2</v>
      </c>
    </row>
    <row r="750" spans="1:17" x14ac:dyDescent="0.2">
      <c r="A750" s="403">
        <v>130759</v>
      </c>
      <c r="B750" s="403">
        <v>110215</v>
      </c>
      <c r="C750" s="403">
        <v>10002743</v>
      </c>
      <c r="D750" s="403" t="s">
        <v>1452</v>
      </c>
      <c r="E750" s="403" t="s">
        <v>113</v>
      </c>
      <c r="F750" s="403" t="s">
        <v>12</v>
      </c>
      <c r="G750" s="403" t="s">
        <v>239</v>
      </c>
      <c r="H750" s="403" t="s">
        <v>161</v>
      </c>
      <c r="I750" s="403" t="s">
        <v>161</v>
      </c>
      <c r="J750" s="403">
        <v>10004759</v>
      </c>
      <c r="K750" s="404">
        <v>42353</v>
      </c>
      <c r="L750" s="404">
        <v>42356</v>
      </c>
      <c r="M750" s="403" t="s">
        <v>115</v>
      </c>
      <c r="N750" s="403" t="s">
        <v>109</v>
      </c>
      <c r="O750" s="403">
        <v>3</v>
      </c>
      <c r="P750" s="403" t="s">
        <v>712</v>
      </c>
      <c r="Q750" s="403">
        <v>2</v>
      </c>
    </row>
    <row r="751" spans="1:17" x14ac:dyDescent="0.2">
      <c r="A751" s="403">
        <v>130762</v>
      </c>
      <c r="B751" s="403">
        <v>110223</v>
      </c>
      <c r="C751" s="403">
        <v>10003928</v>
      </c>
      <c r="D751" s="403" t="s">
        <v>1454</v>
      </c>
      <c r="E751" s="403" t="s">
        <v>113</v>
      </c>
      <c r="F751" s="403" t="s">
        <v>12</v>
      </c>
      <c r="G751" s="403" t="s">
        <v>239</v>
      </c>
      <c r="H751" s="403" t="s">
        <v>161</v>
      </c>
      <c r="I751" s="403" t="s">
        <v>161</v>
      </c>
      <c r="J751" s="403">
        <v>10019027</v>
      </c>
      <c r="K751" s="404">
        <v>42507</v>
      </c>
      <c r="L751" s="404">
        <v>42510</v>
      </c>
      <c r="M751" s="403" t="s">
        <v>115</v>
      </c>
      <c r="N751" s="403" t="s">
        <v>109</v>
      </c>
      <c r="O751" s="403">
        <v>3</v>
      </c>
      <c r="P751" s="403" t="s">
        <v>712</v>
      </c>
      <c r="Q751" s="403">
        <v>1</v>
      </c>
    </row>
    <row r="752" spans="1:17" x14ac:dyDescent="0.2">
      <c r="A752" s="403">
        <v>130768</v>
      </c>
      <c r="B752" s="403">
        <v>108313</v>
      </c>
      <c r="C752" s="403">
        <v>10005001</v>
      </c>
      <c r="D752" s="403" t="s">
        <v>1456</v>
      </c>
      <c r="E752" s="403" t="s">
        <v>105</v>
      </c>
      <c r="F752" s="403" t="s">
        <v>12</v>
      </c>
      <c r="G752" s="403" t="s">
        <v>114</v>
      </c>
      <c r="H752" s="403" t="s">
        <v>107</v>
      </c>
      <c r="I752" s="403" t="s">
        <v>107</v>
      </c>
      <c r="J752" s="403">
        <v>10004760</v>
      </c>
      <c r="K752" s="404">
        <v>42347</v>
      </c>
      <c r="L752" s="404">
        <v>42349</v>
      </c>
      <c r="M752" s="403" t="s">
        <v>108</v>
      </c>
      <c r="N752" s="403" t="s">
        <v>109</v>
      </c>
      <c r="O752" s="403">
        <v>2</v>
      </c>
      <c r="P752" s="403" t="s">
        <v>712</v>
      </c>
      <c r="Q752" s="403">
        <v>2</v>
      </c>
    </row>
    <row r="753" spans="1:17" x14ac:dyDescent="0.2">
      <c r="A753" s="403">
        <v>130771</v>
      </c>
      <c r="B753" s="403">
        <v>106972</v>
      </c>
      <c r="C753" s="403">
        <v>10007035</v>
      </c>
      <c r="D753" s="403" t="s">
        <v>654</v>
      </c>
      <c r="E753" s="403" t="s">
        <v>113</v>
      </c>
      <c r="F753" s="403" t="s">
        <v>12</v>
      </c>
      <c r="G753" s="403" t="s">
        <v>255</v>
      </c>
      <c r="H753" s="403" t="s">
        <v>161</v>
      </c>
      <c r="I753" s="403" t="s">
        <v>161</v>
      </c>
      <c r="J753" s="403">
        <v>10011440</v>
      </c>
      <c r="K753" s="404">
        <v>42528</v>
      </c>
      <c r="L753" s="404">
        <v>42531</v>
      </c>
      <c r="M753" s="403" t="s">
        <v>115</v>
      </c>
      <c r="N753" s="403" t="s">
        <v>109</v>
      </c>
      <c r="O753" s="403">
        <v>4</v>
      </c>
      <c r="P753" s="403" t="s">
        <v>712</v>
      </c>
      <c r="Q753" s="403">
        <v>2</v>
      </c>
    </row>
    <row r="754" spans="1:17" x14ac:dyDescent="0.2">
      <c r="A754" s="403">
        <v>130772</v>
      </c>
      <c r="B754" s="403">
        <v>106966</v>
      </c>
      <c r="C754" s="403">
        <v>10004442</v>
      </c>
      <c r="D754" s="403" t="s">
        <v>1459</v>
      </c>
      <c r="E754" s="403" t="s">
        <v>293</v>
      </c>
      <c r="F754" s="403" t="s">
        <v>12</v>
      </c>
      <c r="G754" s="403" t="s">
        <v>255</v>
      </c>
      <c r="H754" s="403" t="s">
        <v>161</v>
      </c>
      <c r="I754" s="403" t="s">
        <v>161</v>
      </c>
      <c r="J754" s="403">
        <v>10011441</v>
      </c>
      <c r="K754" s="404">
        <v>42486</v>
      </c>
      <c r="L754" s="404">
        <v>42489</v>
      </c>
      <c r="M754" s="403" t="s">
        <v>115</v>
      </c>
      <c r="N754" s="403" t="s">
        <v>109</v>
      </c>
      <c r="O754" s="403">
        <v>3</v>
      </c>
      <c r="P754" s="403" t="s">
        <v>712</v>
      </c>
      <c r="Q754" s="403">
        <v>1</v>
      </c>
    </row>
    <row r="755" spans="1:17" x14ac:dyDescent="0.2">
      <c r="A755" s="403">
        <v>130776</v>
      </c>
      <c r="B755" s="403">
        <v>106985</v>
      </c>
      <c r="C755" s="403">
        <v>10004577</v>
      </c>
      <c r="D755" s="403" t="s">
        <v>1461</v>
      </c>
      <c r="E755" s="403" t="s">
        <v>113</v>
      </c>
      <c r="F755" s="403" t="s">
        <v>12</v>
      </c>
      <c r="G755" s="403" t="s">
        <v>217</v>
      </c>
      <c r="H755" s="403" t="s">
        <v>161</v>
      </c>
      <c r="I755" s="403" t="s">
        <v>161</v>
      </c>
      <c r="J755" s="403">
        <v>10004763</v>
      </c>
      <c r="K755" s="404">
        <v>42339</v>
      </c>
      <c r="L755" s="404">
        <v>42342</v>
      </c>
      <c r="M755" s="403" t="s">
        <v>181</v>
      </c>
      <c r="N755" s="403" t="s">
        <v>109</v>
      </c>
      <c r="O755" s="403">
        <v>2</v>
      </c>
      <c r="P755" s="403" t="s">
        <v>712</v>
      </c>
      <c r="Q755" s="403">
        <v>3</v>
      </c>
    </row>
    <row r="756" spans="1:17" x14ac:dyDescent="0.2">
      <c r="A756" s="403">
        <v>130783</v>
      </c>
      <c r="B756" s="403">
        <v>108485</v>
      </c>
      <c r="C756" s="403">
        <v>10005991</v>
      </c>
      <c r="D756" s="403" t="s">
        <v>1463</v>
      </c>
      <c r="E756" s="403" t="s">
        <v>113</v>
      </c>
      <c r="F756" s="403" t="s">
        <v>12</v>
      </c>
      <c r="G756" s="403" t="s">
        <v>217</v>
      </c>
      <c r="H756" s="403" t="s">
        <v>161</v>
      </c>
      <c r="I756" s="403" t="s">
        <v>161</v>
      </c>
      <c r="J756" s="403">
        <v>10004766</v>
      </c>
      <c r="K756" s="404">
        <v>42388</v>
      </c>
      <c r="L756" s="404">
        <v>42391</v>
      </c>
      <c r="M756" s="403" t="s">
        <v>181</v>
      </c>
      <c r="N756" s="403" t="s">
        <v>109</v>
      </c>
      <c r="O756" s="403">
        <v>2</v>
      </c>
      <c r="P756" s="403" t="s">
        <v>712</v>
      </c>
      <c r="Q756" s="403">
        <v>3</v>
      </c>
    </row>
    <row r="757" spans="1:17" x14ac:dyDescent="0.2">
      <c r="A757" s="403">
        <v>130789</v>
      </c>
      <c r="B757" s="403">
        <v>105028</v>
      </c>
      <c r="C757" s="403">
        <v>10003011</v>
      </c>
      <c r="D757" s="403" t="s">
        <v>1465</v>
      </c>
      <c r="E757" s="403" t="s">
        <v>105</v>
      </c>
      <c r="F757" s="403" t="s">
        <v>12</v>
      </c>
      <c r="G757" s="403" t="s">
        <v>364</v>
      </c>
      <c r="H757" s="403" t="s">
        <v>190</v>
      </c>
      <c r="I757" s="403" t="s">
        <v>190</v>
      </c>
      <c r="J757" s="403">
        <v>10011443</v>
      </c>
      <c r="K757" s="404">
        <v>42501</v>
      </c>
      <c r="L757" s="404">
        <v>42502</v>
      </c>
      <c r="M757" s="403" t="s">
        <v>307</v>
      </c>
      <c r="N757" s="403" t="s">
        <v>97</v>
      </c>
      <c r="O757" s="403">
        <v>9</v>
      </c>
      <c r="P757" s="403" t="s">
        <v>712</v>
      </c>
      <c r="Q757" s="403">
        <v>2</v>
      </c>
    </row>
    <row r="758" spans="1:17" x14ac:dyDescent="0.2">
      <c r="A758" s="403">
        <v>130796</v>
      </c>
      <c r="B758" s="403">
        <v>107010</v>
      </c>
      <c r="C758" s="403">
        <v>10006549</v>
      </c>
      <c r="D758" s="403" t="s">
        <v>1467</v>
      </c>
      <c r="E758" s="403" t="s">
        <v>113</v>
      </c>
      <c r="F758" s="403" t="s">
        <v>12</v>
      </c>
      <c r="G758" s="403" t="s">
        <v>352</v>
      </c>
      <c r="H758" s="403" t="s">
        <v>172</v>
      </c>
      <c r="I758" s="403" t="s">
        <v>172</v>
      </c>
      <c r="J758" s="403">
        <v>10012691</v>
      </c>
      <c r="K758" s="404">
        <v>42493</v>
      </c>
      <c r="L758" s="404">
        <v>42496</v>
      </c>
      <c r="M758" s="403" t="s">
        <v>115</v>
      </c>
      <c r="N758" s="403" t="s">
        <v>109</v>
      </c>
      <c r="O758" s="403">
        <v>4</v>
      </c>
      <c r="P758" s="403" t="s">
        <v>712</v>
      </c>
      <c r="Q758" s="403">
        <v>2</v>
      </c>
    </row>
    <row r="759" spans="1:17" x14ac:dyDescent="0.2">
      <c r="A759" s="403">
        <v>130797</v>
      </c>
      <c r="B759" s="403">
        <v>108452</v>
      </c>
      <c r="C759" s="403">
        <v>10007299</v>
      </c>
      <c r="D759" s="403" t="s">
        <v>424</v>
      </c>
      <c r="E759" s="403" t="s">
        <v>113</v>
      </c>
      <c r="F759" s="403" t="s">
        <v>12</v>
      </c>
      <c r="G759" s="403" t="s">
        <v>425</v>
      </c>
      <c r="H759" s="403" t="s">
        <v>172</v>
      </c>
      <c r="I759" s="403" t="s">
        <v>172</v>
      </c>
      <c r="J759" s="403">
        <v>10004771</v>
      </c>
      <c r="K759" s="404">
        <v>42395</v>
      </c>
      <c r="L759" s="404">
        <v>42398</v>
      </c>
      <c r="M759" s="403" t="s">
        <v>181</v>
      </c>
      <c r="N759" s="403" t="s">
        <v>109</v>
      </c>
      <c r="O759" s="403">
        <v>4</v>
      </c>
      <c r="P759" s="403" t="s">
        <v>712</v>
      </c>
      <c r="Q759" s="403">
        <v>3</v>
      </c>
    </row>
    <row r="760" spans="1:17" x14ac:dyDescent="0.2">
      <c r="A760" s="403">
        <v>130809</v>
      </c>
      <c r="B760" s="403">
        <v>105347</v>
      </c>
      <c r="C760" s="403">
        <v>10001004</v>
      </c>
      <c r="D760" s="403" t="s">
        <v>1470</v>
      </c>
      <c r="E760" s="403" t="s">
        <v>113</v>
      </c>
      <c r="F760" s="403" t="s">
        <v>12</v>
      </c>
      <c r="G760" s="403" t="s">
        <v>171</v>
      </c>
      <c r="H760" s="403" t="s">
        <v>172</v>
      </c>
      <c r="I760" s="403" t="s">
        <v>172</v>
      </c>
      <c r="J760" s="403">
        <v>10008495</v>
      </c>
      <c r="K760" s="404">
        <v>42430</v>
      </c>
      <c r="L760" s="404">
        <v>42433</v>
      </c>
      <c r="M760" s="403" t="s">
        <v>115</v>
      </c>
      <c r="N760" s="403" t="s">
        <v>109</v>
      </c>
      <c r="O760" s="403">
        <v>3</v>
      </c>
      <c r="P760" s="403" t="s">
        <v>712</v>
      </c>
      <c r="Q760" s="403">
        <v>2</v>
      </c>
    </row>
    <row r="761" spans="1:17" x14ac:dyDescent="0.2">
      <c r="A761" s="403">
        <v>130813</v>
      </c>
      <c r="B761" s="403">
        <v>105114</v>
      </c>
      <c r="C761" s="403">
        <v>10006293</v>
      </c>
      <c r="D761" s="403" t="s">
        <v>1472</v>
      </c>
      <c r="E761" s="403" t="s">
        <v>113</v>
      </c>
      <c r="F761" s="403" t="s">
        <v>12</v>
      </c>
      <c r="G761" s="403" t="s">
        <v>171</v>
      </c>
      <c r="H761" s="403" t="s">
        <v>172</v>
      </c>
      <c r="I761" s="403" t="s">
        <v>172</v>
      </c>
      <c r="J761" s="403">
        <v>10004775</v>
      </c>
      <c r="K761" s="404">
        <v>42409</v>
      </c>
      <c r="L761" s="404">
        <v>42412</v>
      </c>
      <c r="M761" s="403" t="s">
        <v>181</v>
      </c>
      <c r="N761" s="403" t="s">
        <v>109</v>
      </c>
      <c r="O761" s="403">
        <v>4</v>
      </c>
      <c r="P761" s="403" t="s">
        <v>712</v>
      </c>
      <c r="Q761" s="403">
        <v>3</v>
      </c>
    </row>
    <row r="762" spans="1:17" x14ac:dyDescent="0.2">
      <c r="A762" s="403">
        <v>130818</v>
      </c>
      <c r="B762" s="403">
        <v>105936</v>
      </c>
      <c r="C762" s="403">
        <v>10007431</v>
      </c>
      <c r="D762" s="403" t="s">
        <v>1474</v>
      </c>
      <c r="E762" s="403" t="s">
        <v>113</v>
      </c>
      <c r="F762" s="403" t="s">
        <v>12</v>
      </c>
      <c r="G762" s="403" t="s">
        <v>854</v>
      </c>
      <c r="H762" s="403" t="s">
        <v>107</v>
      </c>
      <c r="I762" s="403" t="s">
        <v>107</v>
      </c>
      <c r="J762" s="403">
        <v>10011444</v>
      </c>
      <c r="K762" s="404">
        <v>42500</v>
      </c>
      <c r="L762" s="404">
        <v>42501</v>
      </c>
      <c r="M762" s="403" t="s">
        <v>436</v>
      </c>
      <c r="N762" s="403" t="s">
        <v>97</v>
      </c>
      <c r="O762" s="403">
        <v>9</v>
      </c>
      <c r="P762" s="403" t="s">
        <v>712</v>
      </c>
      <c r="Q762" s="403">
        <v>2</v>
      </c>
    </row>
    <row r="763" spans="1:17" x14ac:dyDescent="0.2">
      <c r="A763" s="403">
        <v>130819</v>
      </c>
      <c r="B763" s="403">
        <v>107462</v>
      </c>
      <c r="C763" s="403">
        <v>10004116</v>
      </c>
      <c r="D763" s="403" t="s">
        <v>1476</v>
      </c>
      <c r="E763" s="403" t="s">
        <v>113</v>
      </c>
      <c r="F763" s="403" t="s">
        <v>12</v>
      </c>
      <c r="G763" s="403" t="s">
        <v>854</v>
      </c>
      <c r="H763" s="403" t="s">
        <v>107</v>
      </c>
      <c r="I763" s="403" t="s">
        <v>107</v>
      </c>
      <c r="J763" s="403">
        <v>10011445</v>
      </c>
      <c r="K763" s="404">
        <v>42486</v>
      </c>
      <c r="L763" s="404">
        <v>42489</v>
      </c>
      <c r="M763" s="403" t="s">
        <v>181</v>
      </c>
      <c r="N763" s="403" t="s">
        <v>109</v>
      </c>
      <c r="O763" s="403">
        <v>3</v>
      </c>
      <c r="P763" s="403" t="s">
        <v>712</v>
      </c>
      <c r="Q763" s="403">
        <v>3</v>
      </c>
    </row>
    <row r="764" spans="1:17" x14ac:dyDescent="0.2">
      <c r="A764" s="403">
        <v>130820</v>
      </c>
      <c r="B764" s="403">
        <v>107059</v>
      </c>
      <c r="C764" s="403">
        <v>10006398</v>
      </c>
      <c r="D764" s="403" t="s">
        <v>1478</v>
      </c>
      <c r="E764" s="403" t="s">
        <v>113</v>
      </c>
      <c r="F764" s="403" t="s">
        <v>12</v>
      </c>
      <c r="G764" s="403" t="s">
        <v>854</v>
      </c>
      <c r="H764" s="403" t="s">
        <v>107</v>
      </c>
      <c r="I764" s="403" t="s">
        <v>107</v>
      </c>
      <c r="J764" s="403">
        <v>10004779</v>
      </c>
      <c r="K764" s="404">
        <v>42318</v>
      </c>
      <c r="L764" s="404">
        <v>42321</v>
      </c>
      <c r="M764" s="403" t="s">
        <v>155</v>
      </c>
      <c r="N764" s="403" t="s">
        <v>109</v>
      </c>
      <c r="O764" s="403">
        <v>3</v>
      </c>
      <c r="P764" s="403" t="s">
        <v>712</v>
      </c>
      <c r="Q764" s="403">
        <v>3</v>
      </c>
    </row>
    <row r="765" spans="1:17" x14ac:dyDescent="0.2">
      <c r="A765" s="403">
        <v>130822</v>
      </c>
      <c r="B765" s="403">
        <v>108505</v>
      </c>
      <c r="C765" s="403">
        <v>10004686</v>
      </c>
      <c r="D765" s="403" t="s">
        <v>1480</v>
      </c>
      <c r="E765" s="403" t="s">
        <v>113</v>
      </c>
      <c r="F765" s="403" t="s">
        <v>12</v>
      </c>
      <c r="G765" s="403" t="s">
        <v>399</v>
      </c>
      <c r="H765" s="403" t="s">
        <v>190</v>
      </c>
      <c r="I765" s="403" t="s">
        <v>190</v>
      </c>
      <c r="J765" s="403">
        <v>10004780</v>
      </c>
      <c r="K765" s="404">
        <v>42382</v>
      </c>
      <c r="L765" s="404">
        <v>42383</v>
      </c>
      <c r="M765" s="403" t="s">
        <v>436</v>
      </c>
      <c r="N765" s="403" t="s">
        <v>97</v>
      </c>
      <c r="O765" s="403">
        <v>9</v>
      </c>
      <c r="P765" s="403" t="s">
        <v>712</v>
      </c>
      <c r="Q765" s="403">
        <v>2</v>
      </c>
    </row>
    <row r="766" spans="1:17" x14ac:dyDescent="0.2">
      <c r="A766" s="403">
        <v>130831</v>
      </c>
      <c r="B766" s="403">
        <v>107921</v>
      </c>
      <c r="C766" s="403">
        <v>10007566</v>
      </c>
      <c r="D766" s="403" t="s">
        <v>1482</v>
      </c>
      <c r="E766" s="403" t="s">
        <v>105</v>
      </c>
      <c r="F766" s="403" t="s">
        <v>12</v>
      </c>
      <c r="G766" s="403" t="s">
        <v>399</v>
      </c>
      <c r="H766" s="403" t="s">
        <v>190</v>
      </c>
      <c r="I766" s="403" t="s">
        <v>190</v>
      </c>
      <c r="J766" s="403">
        <v>10004781</v>
      </c>
      <c r="K766" s="404">
        <v>42487</v>
      </c>
      <c r="L766" s="404">
        <v>42488</v>
      </c>
      <c r="M766" s="403" t="s">
        <v>307</v>
      </c>
      <c r="N766" s="403" t="s">
        <v>97</v>
      </c>
      <c r="O766" s="403">
        <v>9</v>
      </c>
      <c r="P766" s="403" t="s">
        <v>712</v>
      </c>
      <c r="Q766" s="403">
        <v>2</v>
      </c>
    </row>
    <row r="767" spans="1:17" x14ac:dyDescent="0.2">
      <c r="A767" s="403">
        <v>130845</v>
      </c>
      <c r="B767" s="403">
        <v>108375</v>
      </c>
      <c r="C767" s="403">
        <v>10007643</v>
      </c>
      <c r="D767" s="403" t="s">
        <v>1484</v>
      </c>
      <c r="E767" s="403" t="s">
        <v>113</v>
      </c>
      <c r="F767" s="403" t="s">
        <v>12</v>
      </c>
      <c r="G767" s="403" t="s">
        <v>274</v>
      </c>
      <c r="H767" s="403" t="s">
        <v>190</v>
      </c>
      <c r="I767" s="403" t="s">
        <v>190</v>
      </c>
      <c r="J767" s="403">
        <v>10004783</v>
      </c>
      <c r="K767" s="404">
        <v>42422</v>
      </c>
      <c r="L767" s="404">
        <v>42425</v>
      </c>
      <c r="M767" s="403" t="s">
        <v>181</v>
      </c>
      <c r="N767" s="403" t="s">
        <v>109</v>
      </c>
      <c r="O767" s="403">
        <v>2</v>
      </c>
      <c r="P767" s="403" t="s">
        <v>712</v>
      </c>
      <c r="Q767" s="403">
        <v>3</v>
      </c>
    </row>
    <row r="768" spans="1:17" x14ac:dyDescent="0.2">
      <c r="A768" s="403">
        <v>131094</v>
      </c>
      <c r="B768" s="403">
        <v>105156</v>
      </c>
      <c r="C768" s="403">
        <v>10001467</v>
      </c>
      <c r="D768" s="403" t="s">
        <v>1486</v>
      </c>
      <c r="E768" s="403" t="s">
        <v>113</v>
      </c>
      <c r="F768" s="403" t="s">
        <v>12</v>
      </c>
      <c r="G768" s="403" t="s">
        <v>279</v>
      </c>
      <c r="H768" s="403" t="s">
        <v>166</v>
      </c>
      <c r="I768" s="403" t="s">
        <v>166</v>
      </c>
      <c r="J768" s="403">
        <v>10004784</v>
      </c>
      <c r="K768" s="404">
        <v>42395</v>
      </c>
      <c r="L768" s="404">
        <v>42398</v>
      </c>
      <c r="M768" s="403" t="s">
        <v>155</v>
      </c>
      <c r="N768" s="403" t="s">
        <v>109</v>
      </c>
      <c r="O768" s="403">
        <v>4</v>
      </c>
      <c r="P768" s="403" t="s">
        <v>712</v>
      </c>
      <c r="Q768" s="403">
        <v>3</v>
      </c>
    </row>
    <row r="769" spans="1:17" x14ac:dyDescent="0.2">
      <c r="A769" s="403">
        <v>131347</v>
      </c>
      <c r="B769" s="403">
        <v>107096</v>
      </c>
      <c r="C769" s="403">
        <v>10001475</v>
      </c>
      <c r="D769" s="403" t="s">
        <v>1488</v>
      </c>
      <c r="E769" s="403" t="s">
        <v>113</v>
      </c>
      <c r="F769" s="403" t="s">
        <v>12</v>
      </c>
      <c r="G769" s="403" t="s">
        <v>503</v>
      </c>
      <c r="H769" s="403" t="s">
        <v>94</v>
      </c>
      <c r="I769" s="403" t="s">
        <v>95</v>
      </c>
      <c r="J769" s="403">
        <v>10007753</v>
      </c>
      <c r="K769" s="404">
        <v>42528</v>
      </c>
      <c r="L769" s="404">
        <v>42531</v>
      </c>
      <c r="M769" s="403" t="s">
        <v>115</v>
      </c>
      <c r="N769" s="403" t="s">
        <v>109</v>
      </c>
      <c r="O769" s="403">
        <v>2</v>
      </c>
      <c r="P769" s="403" t="s">
        <v>712</v>
      </c>
      <c r="Q769" s="403">
        <v>2</v>
      </c>
    </row>
    <row r="770" spans="1:17" x14ac:dyDescent="0.2">
      <c r="A770" s="403">
        <v>131840</v>
      </c>
      <c r="B770" s="403">
        <v>114843</v>
      </c>
      <c r="C770" s="403">
        <v>10000599</v>
      </c>
      <c r="D770" s="403" t="s">
        <v>1490</v>
      </c>
      <c r="E770" s="403" t="s">
        <v>134</v>
      </c>
      <c r="F770" s="403" t="s">
        <v>13</v>
      </c>
      <c r="G770" s="403" t="s">
        <v>422</v>
      </c>
      <c r="H770" s="403" t="s">
        <v>140</v>
      </c>
      <c r="I770" s="403" t="s">
        <v>140</v>
      </c>
      <c r="J770" s="403">
        <v>10011446</v>
      </c>
      <c r="K770" s="404">
        <v>42494</v>
      </c>
      <c r="L770" s="404">
        <v>42496</v>
      </c>
      <c r="M770" s="403" t="s">
        <v>136</v>
      </c>
      <c r="N770" s="403" t="s">
        <v>109</v>
      </c>
      <c r="O770" s="403">
        <v>2</v>
      </c>
      <c r="P770" s="403" t="s">
        <v>712</v>
      </c>
      <c r="Q770" s="403">
        <v>1</v>
      </c>
    </row>
    <row r="771" spans="1:17" x14ac:dyDescent="0.2">
      <c r="A771" s="403">
        <v>131863</v>
      </c>
      <c r="B771" s="403">
        <v>105623</v>
      </c>
      <c r="C771" s="403">
        <v>10003867</v>
      </c>
      <c r="D771" s="403" t="s">
        <v>1492</v>
      </c>
      <c r="E771" s="403" t="s">
        <v>113</v>
      </c>
      <c r="F771" s="403" t="s">
        <v>12</v>
      </c>
      <c r="G771" s="403" t="s">
        <v>297</v>
      </c>
      <c r="H771" s="403" t="s">
        <v>161</v>
      </c>
      <c r="I771" s="403" t="s">
        <v>161</v>
      </c>
      <c r="J771" s="403">
        <v>10004787</v>
      </c>
      <c r="K771" s="404">
        <v>42410</v>
      </c>
      <c r="L771" s="404">
        <v>42423</v>
      </c>
      <c r="M771" s="403" t="s">
        <v>436</v>
      </c>
      <c r="N771" s="403" t="s">
        <v>812</v>
      </c>
      <c r="O771" s="403">
        <v>3</v>
      </c>
      <c r="P771" s="403" t="s">
        <v>712</v>
      </c>
      <c r="Q771" s="403">
        <v>2</v>
      </c>
    </row>
    <row r="772" spans="1:17" x14ac:dyDescent="0.2">
      <c r="A772" s="403">
        <v>131864</v>
      </c>
      <c r="B772" s="403">
        <v>108767</v>
      </c>
      <c r="C772" s="403">
        <v>10002907</v>
      </c>
      <c r="D772" s="403" t="s">
        <v>1494</v>
      </c>
      <c r="E772" s="403" t="s">
        <v>113</v>
      </c>
      <c r="F772" s="403" t="s">
        <v>12</v>
      </c>
      <c r="G772" s="403" t="s">
        <v>231</v>
      </c>
      <c r="H772" s="403" t="s">
        <v>122</v>
      </c>
      <c r="I772" s="403" t="s">
        <v>122</v>
      </c>
      <c r="J772" s="403">
        <v>10018116</v>
      </c>
      <c r="K772" s="404">
        <v>42500</v>
      </c>
      <c r="L772" s="404">
        <v>42503</v>
      </c>
      <c r="M772" s="403" t="s">
        <v>115</v>
      </c>
      <c r="N772" s="403" t="s">
        <v>109</v>
      </c>
      <c r="O772" s="403">
        <v>3</v>
      </c>
      <c r="P772" s="403" t="s">
        <v>712</v>
      </c>
      <c r="Q772" s="403">
        <v>2</v>
      </c>
    </row>
    <row r="773" spans="1:17" x14ac:dyDescent="0.2">
      <c r="A773" s="403">
        <v>131875</v>
      </c>
      <c r="B773" s="403">
        <v>114853</v>
      </c>
      <c r="C773" s="403">
        <v>10002396</v>
      </c>
      <c r="D773" s="403" t="s">
        <v>1496</v>
      </c>
      <c r="E773" s="403" t="s">
        <v>134</v>
      </c>
      <c r="F773" s="403" t="s">
        <v>13</v>
      </c>
      <c r="G773" s="403" t="s">
        <v>209</v>
      </c>
      <c r="H773" s="403" t="s">
        <v>166</v>
      </c>
      <c r="I773" s="403" t="s">
        <v>166</v>
      </c>
      <c r="J773" s="403">
        <v>10004790</v>
      </c>
      <c r="K773" s="404">
        <v>42298</v>
      </c>
      <c r="L773" s="404">
        <v>42300</v>
      </c>
      <c r="M773" s="403" t="s">
        <v>136</v>
      </c>
      <c r="N773" s="403" t="s">
        <v>109</v>
      </c>
      <c r="O773" s="403">
        <v>2</v>
      </c>
      <c r="P773" s="403" t="s">
        <v>712</v>
      </c>
      <c r="Q773" s="403">
        <v>2</v>
      </c>
    </row>
    <row r="774" spans="1:17" x14ac:dyDescent="0.2">
      <c r="A774" s="403">
        <v>131878</v>
      </c>
      <c r="B774" s="403">
        <v>114892</v>
      </c>
      <c r="C774" s="403">
        <v>10002409</v>
      </c>
      <c r="D774" s="403" t="s">
        <v>1498</v>
      </c>
      <c r="E774" s="403" t="s">
        <v>134</v>
      </c>
      <c r="F774" s="403" t="s">
        <v>13</v>
      </c>
      <c r="G774" s="403" t="s">
        <v>469</v>
      </c>
      <c r="H774" s="403" t="s">
        <v>166</v>
      </c>
      <c r="I774" s="403" t="s">
        <v>166</v>
      </c>
      <c r="J774" s="403">
        <v>10009068</v>
      </c>
      <c r="K774" s="404">
        <v>42319</v>
      </c>
      <c r="L774" s="404">
        <v>42320</v>
      </c>
      <c r="M774" s="403" t="s">
        <v>427</v>
      </c>
      <c r="N774" s="403" t="s">
        <v>97</v>
      </c>
      <c r="O774" s="403">
        <v>9</v>
      </c>
      <c r="P774" s="403" t="s">
        <v>712</v>
      </c>
      <c r="Q774" s="403">
        <v>2</v>
      </c>
    </row>
    <row r="775" spans="1:17" x14ac:dyDescent="0.2">
      <c r="A775" s="403">
        <v>131891</v>
      </c>
      <c r="B775" s="403">
        <v>114854</v>
      </c>
      <c r="C775" s="403">
        <v>10002546</v>
      </c>
      <c r="D775" s="403" t="s">
        <v>1500</v>
      </c>
      <c r="E775" s="403" t="s">
        <v>134</v>
      </c>
      <c r="F775" s="403" t="s">
        <v>13</v>
      </c>
      <c r="G775" s="403" t="s">
        <v>234</v>
      </c>
      <c r="H775" s="403" t="s">
        <v>190</v>
      </c>
      <c r="I775" s="403" t="s">
        <v>190</v>
      </c>
      <c r="J775" s="403">
        <v>10011449</v>
      </c>
      <c r="K775" s="404">
        <v>42508</v>
      </c>
      <c r="L775" s="404">
        <v>42509</v>
      </c>
      <c r="M775" s="403" t="s">
        <v>427</v>
      </c>
      <c r="N775" s="403" t="s">
        <v>97</v>
      </c>
      <c r="O775" s="403">
        <v>9</v>
      </c>
      <c r="P775" s="403" t="s">
        <v>712</v>
      </c>
      <c r="Q775" s="403">
        <v>2</v>
      </c>
    </row>
    <row r="776" spans="1:17" x14ac:dyDescent="0.2">
      <c r="A776" s="403">
        <v>131910</v>
      </c>
      <c r="B776" s="403">
        <v>114889</v>
      </c>
      <c r="C776" s="403">
        <v>10003775</v>
      </c>
      <c r="D776" s="403" t="s">
        <v>1502</v>
      </c>
      <c r="E776" s="403" t="s">
        <v>134</v>
      </c>
      <c r="F776" s="403" t="s">
        <v>13</v>
      </c>
      <c r="G776" s="403" t="s">
        <v>1339</v>
      </c>
      <c r="H776" s="403" t="s">
        <v>140</v>
      </c>
      <c r="I776" s="403" t="s">
        <v>140</v>
      </c>
      <c r="J776" s="403">
        <v>10012473</v>
      </c>
      <c r="K776" s="404">
        <v>42396</v>
      </c>
      <c r="L776" s="404">
        <v>42398</v>
      </c>
      <c r="M776" s="403" t="s">
        <v>136</v>
      </c>
      <c r="N776" s="403" t="s">
        <v>109</v>
      </c>
      <c r="O776" s="403">
        <v>3</v>
      </c>
      <c r="P776" s="403" t="s">
        <v>712</v>
      </c>
      <c r="Q776" s="403">
        <v>2</v>
      </c>
    </row>
    <row r="777" spans="1:17" x14ac:dyDescent="0.2">
      <c r="A777" s="403">
        <v>131921</v>
      </c>
      <c r="B777" s="403">
        <v>114865</v>
      </c>
      <c r="C777" s="403">
        <v>10012804</v>
      </c>
      <c r="D777" s="403" t="s">
        <v>1504</v>
      </c>
      <c r="E777" s="403" t="s">
        <v>134</v>
      </c>
      <c r="F777" s="403" t="s">
        <v>13</v>
      </c>
      <c r="G777" s="403" t="s">
        <v>469</v>
      </c>
      <c r="H777" s="403" t="s">
        <v>166</v>
      </c>
      <c r="I777" s="403" t="s">
        <v>166</v>
      </c>
      <c r="J777" s="403">
        <v>10004794</v>
      </c>
      <c r="K777" s="404">
        <v>42556</v>
      </c>
      <c r="L777" s="404">
        <v>42558</v>
      </c>
      <c r="M777" s="403" t="s">
        <v>136</v>
      </c>
      <c r="N777" s="403" t="s">
        <v>109</v>
      </c>
      <c r="O777" s="403">
        <v>2</v>
      </c>
      <c r="P777" s="403" t="s">
        <v>712</v>
      </c>
      <c r="Q777" s="403">
        <v>2</v>
      </c>
    </row>
    <row r="778" spans="1:17" x14ac:dyDescent="0.2">
      <c r="A778" s="403">
        <v>131924</v>
      </c>
      <c r="B778" s="403">
        <v>114867</v>
      </c>
      <c r="C778" s="403">
        <v>10012810</v>
      </c>
      <c r="D778" s="403" t="s">
        <v>1506</v>
      </c>
      <c r="E778" s="403" t="s">
        <v>134</v>
      </c>
      <c r="F778" s="403" t="s">
        <v>13</v>
      </c>
      <c r="G778" s="403" t="s">
        <v>449</v>
      </c>
      <c r="H778" s="403" t="s">
        <v>122</v>
      </c>
      <c r="I778" s="403" t="s">
        <v>122</v>
      </c>
      <c r="J778" s="403">
        <v>10011451</v>
      </c>
      <c r="K778" s="404">
        <v>42556</v>
      </c>
      <c r="L778" s="404">
        <v>42558</v>
      </c>
      <c r="M778" s="403" t="s">
        <v>136</v>
      </c>
      <c r="N778" s="403" t="s">
        <v>109</v>
      </c>
      <c r="O778" s="403">
        <v>2</v>
      </c>
      <c r="P778" s="403" t="s">
        <v>712</v>
      </c>
      <c r="Q778" s="403">
        <v>2</v>
      </c>
    </row>
    <row r="779" spans="1:17" x14ac:dyDescent="0.2">
      <c r="A779" s="403">
        <v>131947</v>
      </c>
      <c r="B779" s="403">
        <v>114869</v>
      </c>
      <c r="C779" s="403">
        <v>10004841</v>
      </c>
      <c r="D779" s="403" t="s">
        <v>1508</v>
      </c>
      <c r="E779" s="403" t="s">
        <v>134</v>
      </c>
      <c r="F779" s="403" t="s">
        <v>13</v>
      </c>
      <c r="G779" s="403" t="s">
        <v>270</v>
      </c>
      <c r="H779" s="403" t="s">
        <v>166</v>
      </c>
      <c r="I779" s="403" t="s">
        <v>166</v>
      </c>
      <c r="J779" s="403">
        <v>10004796</v>
      </c>
      <c r="K779" s="404">
        <v>42319</v>
      </c>
      <c r="L779" s="404">
        <v>42321</v>
      </c>
      <c r="M779" s="403" t="s">
        <v>136</v>
      </c>
      <c r="N779" s="403" t="s">
        <v>109</v>
      </c>
      <c r="O779" s="403">
        <v>2</v>
      </c>
      <c r="P779" s="403" t="s">
        <v>712</v>
      </c>
      <c r="Q779" s="403">
        <v>2</v>
      </c>
    </row>
    <row r="780" spans="1:17" x14ac:dyDescent="0.2">
      <c r="A780" s="403">
        <v>131950</v>
      </c>
      <c r="B780" s="403">
        <v>116088</v>
      </c>
      <c r="C780" s="403">
        <v>10009111</v>
      </c>
      <c r="D780" s="403" t="s">
        <v>1510</v>
      </c>
      <c r="E780" s="403" t="s">
        <v>134</v>
      </c>
      <c r="F780" s="403" t="s">
        <v>13</v>
      </c>
      <c r="G780" s="403" t="s">
        <v>399</v>
      </c>
      <c r="H780" s="403" t="s">
        <v>190</v>
      </c>
      <c r="I780" s="403" t="s">
        <v>190</v>
      </c>
      <c r="J780" s="403">
        <v>10008474</v>
      </c>
      <c r="K780" s="404">
        <v>42430</v>
      </c>
      <c r="L780" s="404">
        <v>42432</v>
      </c>
      <c r="M780" s="403" t="s">
        <v>588</v>
      </c>
      <c r="N780" s="403" t="s">
        <v>109</v>
      </c>
      <c r="O780" s="403">
        <v>3</v>
      </c>
      <c r="P780" s="403" t="s">
        <v>712</v>
      </c>
      <c r="Q780" s="403">
        <v>3</v>
      </c>
    </row>
    <row r="781" spans="1:17" x14ac:dyDescent="0.2">
      <c r="A781" s="403">
        <v>131963</v>
      </c>
      <c r="B781" s="403">
        <v>114872</v>
      </c>
      <c r="C781" s="403">
        <v>10005320</v>
      </c>
      <c r="D781" s="403" t="s">
        <v>1512</v>
      </c>
      <c r="E781" s="403" t="s">
        <v>134</v>
      </c>
      <c r="F781" s="403" t="s">
        <v>13</v>
      </c>
      <c r="G781" s="403" t="s">
        <v>186</v>
      </c>
      <c r="H781" s="403" t="s">
        <v>172</v>
      </c>
      <c r="I781" s="403" t="s">
        <v>172</v>
      </c>
      <c r="J781" s="403">
        <v>10011452</v>
      </c>
      <c r="K781" s="404">
        <v>42529</v>
      </c>
      <c r="L781" s="404">
        <v>42530</v>
      </c>
      <c r="M781" s="403" t="s">
        <v>427</v>
      </c>
      <c r="N781" s="403" t="s">
        <v>97</v>
      </c>
      <c r="O781" s="403">
        <v>9</v>
      </c>
      <c r="P781" s="403" t="s">
        <v>712</v>
      </c>
      <c r="Q781" s="403">
        <v>2</v>
      </c>
    </row>
    <row r="782" spans="1:17" x14ac:dyDescent="0.2">
      <c r="A782" s="403">
        <v>132002</v>
      </c>
      <c r="B782" s="403">
        <v>117680</v>
      </c>
      <c r="C782" s="403">
        <v>10025915</v>
      </c>
      <c r="D782" s="403" t="s">
        <v>1514</v>
      </c>
      <c r="E782" s="403" t="s">
        <v>134</v>
      </c>
      <c r="F782" s="403" t="s">
        <v>13</v>
      </c>
      <c r="G782" s="403" t="s">
        <v>198</v>
      </c>
      <c r="H782" s="403" t="s">
        <v>199</v>
      </c>
      <c r="I782" s="403" t="s">
        <v>95</v>
      </c>
      <c r="J782" s="403">
        <v>10011453</v>
      </c>
      <c r="K782" s="404">
        <v>42543</v>
      </c>
      <c r="L782" s="404">
        <v>42545</v>
      </c>
      <c r="M782" s="403" t="s">
        <v>136</v>
      </c>
      <c r="N782" s="403" t="s">
        <v>109</v>
      </c>
      <c r="O782" s="403">
        <v>2</v>
      </c>
      <c r="P782" s="403" t="s">
        <v>712</v>
      </c>
      <c r="Q782" s="403">
        <v>2</v>
      </c>
    </row>
    <row r="783" spans="1:17" x14ac:dyDescent="0.2">
      <c r="A783" s="403">
        <v>132004</v>
      </c>
      <c r="B783" s="403">
        <v>114894</v>
      </c>
      <c r="C783" s="403">
        <v>10025914</v>
      </c>
      <c r="D783" s="403" t="s">
        <v>1516</v>
      </c>
      <c r="E783" s="403" t="s">
        <v>134</v>
      </c>
      <c r="F783" s="403" t="s">
        <v>13</v>
      </c>
      <c r="G783" s="403" t="s">
        <v>758</v>
      </c>
      <c r="H783" s="403" t="s">
        <v>172</v>
      </c>
      <c r="I783" s="403" t="s">
        <v>172</v>
      </c>
      <c r="J783" s="403">
        <v>10011454</v>
      </c>
      <c r="K783" s="404">
        <v>42507</v>
      </c>
      <c r="L783" s="404">
        <v>42509</v>
      </c>
      <c r="M783" s="403" t="s">
        <v>136</v>
      </c>
      <c r="N783" s="403" t="s">
        <v>109</v>
      </c>
      <c r="O783" s="403">
        <v>2</v>
      </c>
      <c r="P783" s="403" t="s">
        <v>712</v>
      </c>
      <c r="Q783" s="403">
        <v>2</v>
      </c>
    </row>
    <row r="784" spans="1:17" x14ac:dyDescent="0.2">
      <c r="A784" s="403">
        <v>132015</v>
      </c>
      <c r="B784" s="403">
        <v>115859</v>
      </c>
      <c r="C784" s="403">
        <v>10006159</v>
      </c>
      <c r="D784" s="403" t="s">
        <v>1518</v>
      </c>
      <c r="E784" s="403" t="s">
        <v>134</v>
      </c>
      <c r="F784" s="403" t="s">
        <v>13</v>
      </c>
      <c r="G784" s="403" t="s">
        <v>785</v>
      </c>
      <c r="H784" s="403" t="s">
        <v>107</v>
      </c>
      <c r="I784" s="403" t="s">
        <v>107</v>
      </c>
      <c r="J784" s="403">
        <v>10004801</v>
      </c>
      <c r="K784" s="404">
        <v>42332</v>
      </c>
      <c r="L784" s="404">
        <v>42334</v>
      </c>
      <c r="M784" s="403" t="s">
        <v>588</v>
      </c>
      <c r="N784" s="403" t="s">
        <v>109</v>
      </c>
      <c r="O784" s="403">
        <v>3</v>
      </c>
      <c r="P784" s="403" t="s">
        <v>712</v>
      </c>
      <c r="Q784" s="403">
        <v>3</v>
      </c>
    </row>
    <row r="785" spans="1:17" x14ac:dyDescent="0.2">
      <c r="A785" s="403">
        <v>132030</v>
      </c>
      <c r="B785" s="403">
        <v>114883</v>
      </c>
      <c r="C785" s="403">
        <v>10009777</v>
      </c>
      <c r="D785" s="403" t="s">
        <v>1520</v>
      </c>
      <c r="E785" s="403" t="s">
        <v>134</v>
      </c>
      <c r="F785" s="403" t="s">
        <v>13</v>
      </c>
      <c r="G785" s="403" t="s">
        <v>475</v>
      </c>
      <c r="H785" s="403" t="s">
        <v>94</v>
      </c>
      <c r="I785" s="403" t="s">
        <v>95</v>
      </c>
      <c r="J785" s="403">
        <v>10011568</v>
      </c>
      <c r="K785" s="404">
        <v>42535</v>
      </c>
      <c r="L785" s="404">
        <v>42537</v>
      </c>
      <c r="M785" s="403" t="s">
        <v>136</v>
      </c>
      <c r="N785" s="403" t="s">
        <v>109</v>
      </c>
      <c r="O785" s="403">
        <v>2</v>
      </c>
      <c r="P785" s="403" t="s">
        <v>712</v>
      </c>
      <c r="Q785" s="403">
        <v>1</v>
      </c>
    </row>
    <row r="786" spans="1:17" x14ac:dyDescent="0.2">
      <c r="A786" s="403">
        <v>132042</v>
      </c>
      <c r="B786" s="403">
        <v>114827</v>
      </c>
      <c r="C786" s="403">
        <v>10012825</v>
      </c>
      <c r="D786" s="403" t="s">
        <v>1522</v>
      </c>
      <c r="E786" s="403" t="s">
        <v>134</v>
      </c>
      <c r="F786" s="403" t="s">
        <v>13</v>
      </c>
      <c r="G786" s="403" t="s">
        <v>270</v>
      </c>
      <c r="H786" s="403" t="s">
        <v>166</v>
      </c>
      <c r="I786" s="403" t="s">
        <v>166</v>
      </c>
      <c r="J786" s="403">
        <v>10004803</v>
      </c>
      <c r="K786" s="404">
        <v>42270</v>
      </c>
      <c r="L786" s="404">
        <v>42272</v>
      </c>
      <c r="M786" s="403" t="s">
        <v>588</v>
      </c>
      <c r="N786" s="403" t="s">
        <v>109</v>
      </c>
      <c r="O786" s="403">
        <v>2</v>
      </c>
      <c r="P786" s="403" t="s">
        <v>712</v>
      </c>
      <c r="Q786" s="403">
        <v>3</v>
      </c>
    </row>
    <row r="787" spans="1:17" x14ac:dyDescent="0.2">
      <c r="A787" s="403">
        <v>132067</v>
      </c>
      <c r="B787" s="403">
        <v>114888</v>
      </c>
      <c r="C787" s="403">
        <v>10007514</v>
      </c>
      <c r="D787" s="403" t="s">
        <v>1524</v>
      </c>
      <c r="E787" s="403" t="s">
        <v>134</v>
      </c>
      <c r="F787" s="403" t="s">
        <v>13</v>
      </c>
      <c r="G787" s="403" t="s">
        <v>362</v>
      </c>
      <c r="H787" s="403" t="s">
        <v>166</v>
      </c>
      <c r="I787" s="403" t="s">
        <v>166</v>
      </c>
      <c r="J787" s="403">
        <v>10004805</v>
      </c>
      <c r="K787" s="404">
        <v>42536</v>
      </c>
      <c r="L787" s="404">
        <v>42537</v>
      </c>
      <c r="M787" s="403" t="s">
        <v>427</v>
      </c>
      <c r="N787" s="403" t="s">
        <v>97</v>
      </c>
      <c r="O787" s="403">
        <v>9</v>
      </c>
      <c r="P787" s="403" t="s">
        <v>712</v>
      </c>
      <c r="Q787" s="403">
        <v>2</v>
      </c>
    </row>
    <row r="788" spans="1:17" x14ac:dyDescent="0.2">
      <c r="A788" s="403">
        <v>133001</v>
      </c>
      <c r="B788" s="403">
        <v>114851</v>
      </c>
      <c r="C788" s="403">
        <v>10009069</v>
      </c>
      <c r="D788" s="403" t="s">
        <v>1526</v>
      </c>
      <c r="E788" s="403" t="s">
        <v>134</v>
      </c>
      <c r="F788" s="403" t="s">
        <v>13</v>
      </c>
      <c r="G788" s="403" t="s">
        <v>449</v>
      </c>
      <c r="H788" s="403" t="s">
        <v>122</v>
      </c>
      <c r="I788" s="403" t="s">
        <v>122</v>
      </c>
      <c r="J788" s="403">
        <v>10005119</v>
      </c>
      <c r="K788" s="404">
        <v>42353</v>
      </c>
      <c r="L788" s="404">
        <v>42355</v>
      </c>
      <c r="M788" s="403" t="s">
        <v>136</v>
      </c>
      <c r="N788" s="403" t="s">
        <v>109</v>
      </c>
      <c r="O788" s="403">
        <v>2</v>
      </c>
      <c r="P788" s="403" t="s">
        <v>712</v>
      </c>
      <c r="Q788" s="403">
        <v>3</v>
      </c>
    </row>
    <row r="789" spans="1:17" x14ac:dyDescent="0.2">
      <c r="A789" s="403">
        <v>133042</v>
      </c>
      <c r="B789" s="403">
        <v>107987</v>
      </c>
      <c r="C789" s="403">
        <v>10006444</v>
      </c>
      <c r="D789" s="403" t="s">
        <v>1528</v>
      </c>
      <c r="E789" s="403" t="s">
        <v>170</v>
      </c>
      <c r="F789" s="403" t="s">
        <v>15</v>
      </c>
      <c r="G789" s="403" t="s">
        <v>129</v>
      </c>
      <c r="H789" s="403" t="s">
        <v>122</v>
      </c>
      <c r="I789" s="403" t="s">
        <v>122</v>
      </c>
      <c r="J789" s="403">
        <v>10008476</v>
      </c>
      <c r="K789" s="404">
        <v>42445</v>
      </c>
      <c r="L789" s="404">
        <v>42446</v>
      </c>
      <c r="M789" s="403" t="s">
        <v>173</v>
      </c>
      <c r="N789" s="403" t="s">
        <v>97</v>
      </c>
      <c r="O789" s="403">
        <v>9</v>
      </c>
      <c r="P789" s="403" t="s">
        <v>712</v>
      </c>
      <c r="Q789" s="403">
        <v>2</v>
      </c>
    </row>
    <row r="790" spans="1:17" x14ac:dyDescent="0.2">
      <c r="A790" s="403">
        <v>133173</v>
      </c>
      <c r="B790" s="403">
        <v>114847</v>
      </c>
      <c r="C790" s="403">
        <v>10001929</v>
      </c>
      <c r="D790" s="403" t="s">
        <v>1530</v>
      </c>
      <c r="E790" s="403" t="s">
        <v>134</v>
      </c>
      <c r="F790" s="403" t="s">
        <v>13</v>
      </c>
      <c r="G790" s="403" t="s">
        <v>425</v>
      </c>
      <c r="H790" s="403" t="s">
        <v>172</v>
      </c>
      <c r="I790" s="403" t="s">
        <v>172</v>
      </c>
      <c r="J790" s="403">
        <v>10011457</v>
      </c>
      <c r="K790" s="404">
        <v>42480</v>
      </c>
      <c r="L790" s="404">
        <v>42482</v>
      </c>
      <c r="M790" s="403" t="s">
        <v>136</v>
      </c>
      <c r="N790" s="403" t="s">
        <v>109</v>
      </c>
      <c r="O790" s="403">
        <v>1</v>
      </c>
      <c r="P790" s="403" t="s">
        <v>712</v>
      </c>
      <c r="Q790" s="403">
        <v>1</v>
      </c>
    </row>
    <row r="791" spans="1:17" x14ac:dyDescent="0.2">
      <c r="A791" s="403">
        <v>133435</v>
      </c>
      <c r="B791" s="403">
        <v>111809</v>
      </c>
      <c r="C791" s="403">
        <v>10006432</v>
      </c>
      <c r="D791" s="403" t="s">
        <v>1532</v>
      </c>
      <c r="E791" s="403" t="s">
        <v>113</v>
      </c>
      <c r="F791" s="403" t="s">
        <v>12</v>
      </c>
      <c r="G791" s="403" t="s">
        <v>1410</v>
      </c>
      <c r="H791" s="403" t="s">
        <v>190</v>
      </c>
      <c r="I791" s="403" t="s">
        <v>190</v>
      </c>
      <c r="J791" s="403">
        <v>10004809</v>
      </c>
      <c r="K791" s="404">
        <v>42311</v>
      </c>
      <c r="L791" s="404">
        <v>42314</v>
      </c>
      <c r="M791" s="403" t="s">
        <v>115</v>
      </c>
      <c r="N791" s="403" t="s">
        <v>109</v>
      </c>
      <c r="O791" s="403">
        <v>3</v>
      </c>
      <c r="P791" s="403" t="s">
        <v>712</v>
      </c>
      <c r="Q791" s="403">
        <v>2</v>
      </c>
    </row>
    <row r="792" spans="1:17" x14ac:dyDescent="0.2">
      <c r="A792" s="403">
        <v>133585</v>
      </c>
      <c r="B792" s="403">
        <v>112173</v>
      </c>
      <c r="C792" s="403">
        <v>10001919</v>
      </c>
      <c r="D792" s="403" t="s">
        <v>1534</v>
      </c>
      <c r="E792" s="403" t="s">
        <v>113</v>
      </c>
      <c r="F792" s="403" t="s">
        <v>12</v>
      </c>
      <c r="G792" s="403" t="s">
        <v>325</v>
      </c>
      <c r="H792" s="403" t="s">
        <v>161</v>
      </c>
      <c r="I792" s="403" t="s">
        <v>161</v>
      </c>
      <c r="J792" s="403">
        <v>10004810</v>
      </c>
      <c r="K792" s="404">
        <v>42430</v>
      </c>
      <c r="L792" s="404">
        <v>42433</v>
      </c>
      <c r="M792" s="403" t="s">
        <v>155</v>
      </c>
      <c r="N792" s="403" t="s">
        <v>109</v>
      </c>
      <c r="O792" s="403">
        <v>2</v>
      </c>
      <c r="P792" s="403" t="s">
        <v>712</v>
      </c>
      <c r="Q792" s="403">
        <v>3</v>
      </c>
    </row>
    <row r="793" spans="1:17" x14ac:dyDescent="0.2">
      <c r="A793" s="403">
        <v>133608</v>
      </c>
      <c r="B793" s="403">
        <v>112729</v>
      </c>
      <c r="C793" s="403">
        <v>10006813</v>
      </c>
      <c r="D793" s="403" t="s">
        <v>1536</v>
      </c>
      <c r="E793" s="403" t="s">
        <v>105</v>
      </c>
      <c r="F793" s="403" t="s">
        <v>12</v>
      </c>
      <c r="G793" s="403" t="s">
        <v>1267</v>
      </c>
      <c r="H793" s="403" t="s">
        <v>122</v>
      </c>
      <c r="I793" s="403" t="s">
        <v>122</v>
      </c>
      <c r="J793" s="403">
        <v>10011458</v>
      </c>
      <c r="K793" s="404">
        <v>42486</v>
      </c>
      <c r="L793" s="404">
        <v>42489</v>
      </c>
      <c r="M793" s="403" t="s">
        <v>108</v>
      </c>
      <c r="N793" s="403" t="s">
        <v>109</v>
      </c>
      <c r="O793" s="403">
        <v>3</v>
      </c>
      <c r="P793" s="403" t="s">
        <v>712</v>
      </c>
      <c r="Q793" s="403">
        <v>2</v>
      </c>
    </row>
    <row r="794" spans="1:17" x14ac:dyDescent="0.2">
      <c r="A794" s="403">
        <v>133812</v>
      </c>
      <c r="B794" s="403">
        <v>108196</v>
      </c>
      <c r="C794" s="403">
        <v>10007143</v>
      </c>
      <c r="D794" s="403" t="s">
        <v>1538</v>
      </c>
      <c r="E794" s="403" t="s">
        <v>120</v>
      </c>
      <c r="F794" s="403" t="s">
        <v>18</v>
      </c>
      <c r="G794" s="403" t="s">
        <v>475</v>
      </c>
      <c r="H794" s="403" t="s">
        <v>94</v>
      </c>
      <c r="I794" s="403" t="s">
        <v>95</v>
      </c>
      <c r="J794" s="403">
        <v>10004812</v>
      </c>
      <c r="K794" s="404">
        <v>42311</v>
      </c>
      <c r="L794" s="404">
        <v>42312</v>
      </c>
      <c r="M794" s="403" t="s">
        <v>123</v>
      </c>
      <c r="N794" s="403" t="s">
        <v>97</v>
      </c>
      <c r="O794" s="403">
        <v>9</v>
      </c>
      <c r="P794" s="403" t="s">
        <v>712</v>
      </c>
      <c r="Q794" s="403">
        <v>2</v>
      </c>
    </row>
    <row r="795" spans="1:17" x14ac:dyDescent="0.2">
      <c r="A795" s="403">
        <v>133821</v>
      </c>
      <c r="B795" s="403">
        <v>108241</v>
      </c>
      <c r="C795" s="403">
        <v>10006427</v>
      </c>
      <c r="D795" s="403" t="s">
        <v>1540</v>
      </c>
      <c r="E795" s="403" t="s">
        <v>120</v>
      </c>
      <c r="F795" s="403" t="s">
        <v>18</v>
      </c>
      <c r="G795" s="403" t="s">
        <v>399</v>
      </c>
      <c r="H795" s="403" t="s">
        <v>190</v>
      </c>
      <c r="I795" s="403" t="s">
        <v>190</v>
      </c>
      <c r="J795" s="403">
        <v>10004813</v>
      </c>
      <c r="K795" s="404">
        <v>42382</v>
      </c>
      <c r="L795" s="404">
        <v>42383</v>
      </c>
      <c r="M795" s="403" t="s">
        <v>123</v>
      </c>
      <c r="N795" s="403" t="s">
        <v>97</v>
      </c>
      <c r="O795" s="403">
        <v>9</v>
      </c>
      <c r="P795" s="403" t="s">
        <v>712</v>
      </c>
      <c r="Q795" s="403">
        <v>2</v>
      </c>
    </row>
    <row r="796" spans="1:17" x14ac:dyDescent="0.2">
      <c r="A796" s="403">
        <v>133991</v>
      </c>
      <c r="B796" s="403">
        <v>115686</v>
      </c>
      <c r="C796" s="403">
        <v>10008655</v>
      </c>
      <c r="D796" s="403" t="s">
        <v>1542</v>
      </c>
      <c r="E796" s="403" t="s">
        <v>105</v>
      </c>
      <c r="F796" s="403" t="s">
        <v>12</v>
      </c>
      <c r="G796" s="403" t="s">
        <v>198</v>
      </c>
      <c r="H796" s="403" t="s">
        <v>199</v>
      </c>
      <c r="I796" s="403" t="s">
        <v>95</v>
      </c>
      <c r="J796" s="403">
        <v>10004815</v>
      </c>
      <c r="K796" s="404">
        <v>42290</v>
      </c>
      <c r="L796" s="404">
        <v>42293</v>
      </c>
      <c r="M796" s="403" t="s">
        <v>1430</v>
      </c>
      <c r="N796" s="403" t="s">
        <v>109</v>
      </c>
      <c r="O796" s="403">
        <v>2</v>
      </c>
      <c r="P796" s="403" t="s">
        <v>712</v>
      </c>
      <c r="Q796" s="403">
        <v>3</v>
      </c>
    </row>
    <row r="797" spans="1:17" x14ac:dyDescent="0.2">
      <c r="A797" s="403">
        <v>134916</v>
      </c>
      <c r="B797" s="403">
        <v>117297</v>
      </c>
      <c r="C797" s="403">
        <v>10008569</v>
      </c>
      <c r="D797" s="403" t="s">
        <v>1544</v>
      </c>
      <c r="E797" s="403" t="s">
        <v>113</v>
      </c>
      <c r="F797" s="403" t="s">
        <v>12</v>
      </c>
      <c r="G797" s="403" t="s">
        <v>1100</v>
      </c>
      <c r="H797" s="403" t="s">
        <v>94</v>
      </c>
      <c r="I797" s="403" t="s">
        <v>95</v>
      </c>
      <c r="J797" s="403">
        <v>10018936</v>
      </c>
      <c r="K797" s="404">
        <v>42528</v>
      </c>
      <c r="L797" s="404">
        <v>42531</v>
      </c>
      <c r="M797" s="403" t="s">
        <v>115</v>
      </c>
      <c r="N797" s="403" t="s">
        <v>109</v>
      </c>
      <c r="O797" s="403">
        <v>2</v>
      </c>
      <c r="P797" s="403" t="s">
        <v>712</v>
      </c>
      <c r="Q797" s="403">
        <v>2</v>
      </c>
    </row>
    <row r="798" spans="1:17" x14ac:dyDescent="0.2">
      <c r="A798" s="403">
        <v>135771</v>
      </c>
      <c r="B798" s="403">
        <v>118778</v>
      </c>
      <c r="C798" s="403">
        <v>10024962</v>
      </c>
      <c r="D798" s="403" t="s">
        <v>1546</v>
      </c>
      <c r="E798" s="403" t="s">
        <v>113</v>
      </c>
      <c r="F798" s="403" t="s">
        <v>12</v>
      </c>
      <c r="G798" s="403" t="s">
        <v>222</v>
      </c>
      <c r="H798" s="403" t="s">
        <v>199</v>
      </c>
      <c r="I798" s="403" t="s">
        <v>95</v>
      </c>
      <c r="J798" s="403">
        <v>10011459</v>
      </c>
      <c r="K798" s="404">
        <v>42409</v>
      </c>
      <c r="L798" s="404">
        <v>42412</v>
      </c>
      <c r="M798" s="403" t="s">
        <v>115</v>
      </c>
      <c r="N798" s="403" t="s">
        <v>109</v>
      </c>
      <c r="O798" s="403">
        <v>3</v>
      </c>
      <c r="P798" s="403" t="s">
        <v>712</v>
      </c>
      <c r="Q798" s="403">
        <v>2</v>
      </c>
    </row>
    <row r="799" spans="1:17" x14ac:dyDescent="0.2">
      <c r="A799" s="403">
        <v>138966</v>
      </c>
      <c r="B799" s="403">
        <v>122727</v>
      </c>
      <c r="C799" s="403">
        <v>10039420</v>
      </c>
      <c r="D799" s="403" t="s">
        <v>1548</v>
      </c>
      <c r="E799" s="403" t="s">
        <v>682</v>
      </c>
      <c r="F799" s="403" t="s">
        <v>16</v>
      </c>
      <c r="G799" s="403" t="s">
        <v>717</v>
      </c>
      <c r="H799" s="403" t="s">
        <v>122</v>
      </c>
      <c r="I799" s="403" t="s">
        <v>122</v>
      </c>
      <c r="J799" s="403">
        <v>10004818</v>
      </c>
      <c r="K799" s="404">
        <v>42297</v>
      </c>
      <c r="L799" s="404">
        <v>42299</v>
      </c>
      <c r="M799" s="403" t="s">
        <v>194</v>
      </c>
      <c r="N799" s="403" t="s">
        <v>109</v>
      </c>
      <c r="O799" s="403">
        <v>3</v>
      </c>
      <c r="P799" s="403" t="s">
        <v>712</v>
      </c>
      <c r="Q799" s="403">
        <v>3</v>
      </c>
    </row>
    <row r="800" spans="1:17" x14ac:dyDescent="0.2">
      <c r="A800" s="403">
        <v>139251</v>
      </c>
      <c r="B800" s="403">
        <v>122208</v>
      </c>
      <c r="C800" s="403">
        <v>10040375</v>
      </c>
      <c r="D800" s="403" t="s">
        <v>1550</v>
      </c>
      <c r="E800" s="403" t="s">
        <v>134</v>
      </c>
      <c r="F800" s="403" t="s">
        <v>13</v>
      </c>
      <c r="G800" s="403" t="s">
        <v>1087</v>
      </c>
      <c r="H800" s="403" t="s">
        <v>140</v>
      </c>
      <c r="I800" s="403" t="s">
        <v>140</v>
      </c>
      <c r="J800" s="403">
        <v>10004820</v>
      </c>
      <c r="K800" s="404">
        <v>42388</v>
      </c>
      <c r="L800" s="404">
        <v>42390</v>
      </c>
      <c r="M800" s="403" t="s">
        <v>136</v>
      </c>
      <c r="N800" s="403" t="s">
        <v>109</v>
      </c>
      <c r="O800" s="403">
        <v>3</v>
      </c>
      <c r="P800" s="403" t="s">
        <v>712</v>
      </c>
      <c r="Q800" s="403" t="s">
        <v>210</v>
      </c>
    </row>
    <row r="801" spans="1:17" x14ac:dyDescent="0.2">
      <c r="A801" s="403">
        <v>139363</v>
      </c>
      <c r="B801" s="403">
        <v>123244</v>
      </c>
      <c r="C801" s="403">
        <v>10040630</v>
      </c>
      <c r="D801" s="403" t="s">
        <v>1552</v>
      </c>
      <c r="E801" s="403" t="s">
        <v>682</v>
      </c>
      <c r="F801" s="403" t="s">
        <v>16</v>
      </c>
      <c r="G801" s="403" t="s">
        <v>517</v>
      </c>
      <c r="H801" s="403" t="s">
        <v>122</v>
      </c>
      <c r="I801" s="403" t="s">
        <v>122</v>
      </c>
      <c r="J801" s="403">
        <v>10004822</v>
      </c>
      <c r="K801" s="404">
        <v>42290</v>
      </c>
      <c r="L801" s="404">
        <v>42292</v>
      </c>
      <c r="M801" s="403" t="s">
        <v>194</v>
      </c>
      <c r="N801" s="403" t="s">
        <v>109</v>
      </c>
      <c r="O801" s="403">
        <v>2</v>
      </c>
      <c r="P801" s="403" t="s">
        <v>712</v>
      </c>
      <c r="Q801" s="403">
        <v>3</v>
      </c>
    </row>
    <row r="802" spans="1:17" x14ac:dyDescent="0.2">
      <c r="A802" s="403">
        <v>139433</v>
      </c>
      <c r="B802" s="403">
        <v>123356</v>
      </c>
      <c r="C802" s="403">
        <v>10041654</v>
      </c>
      <c r="D802" s="403" t="s">
        <v>1554</v>
      </c>
      <c r="E802" s="403" t="s">
        <v>192</v>
      </c>
      <c r="F802" s="403" t="s">
        <v>16</v>
      </c>
      <c r="G802" s="403" t="s">
        <v>832</v>
      </c>
      <c r="H802" s="403" t="s">
        <v>199</v>
      </c>
      <c r="I802" s="403" t="s">
        <v>95</v>
      </c>
      <c r="J802" s="403">
        <v>10008477</v>
      </c>
      <c r="K802" s="404">
        <v>42507</v>
      </c>
      <c r="L802" s="404">
        <v>42509</v>
      </c>
      <c r="M802" s="403" t="s">
        <v>512</v>
      </c>
      <c r="N802" s="403" t="s">
        <v>109</v>
      </c>
      <c r="O802" s="403">
        <v>3</v>
      </c>
      <c r="P802" s="403" t="s">
        <v>712</v>
      </c>
      <c r="Q802" s="403">
        <v>4</v>
      </c>
    </row>
    <row r="803" spans="1:17" x14ac:dyDescent="0.2">
      <c r="A803" s="403">
        <v>139793</v>
      </c>
      <c r="B803" s="403">
        <v>123347</v>
      </c>
      <c r="C803" s="403">
        <v>10042051</v>
      </c>
      <c r="D803" s="403" t="s">
        <v>511</v>
      </c>
      <c r="E803" s="403" t="s">
        <v>192</v>
      </c>
      <c r="F803" s="403" t="s">
        <v>16</v>
      </c>
      <c r="G803" s="403" t="s">
        <v>150</v>
      </c>
      <c r="H803" s="403" t="s">
        <v>122</v>
      </c>
      <c r="I803" s="403" t="s">
        <v>122</v>
      </c>
      <c r="J803" s="403">
        <v>10004825</v>
      </c>
      <c r="K803" s="404">
        <v>42430</v>
      </c>
      <c r="L803" s="404">
        <v>42432</v>
      </c>
      <c r="M803" s="403" t="s">
        <v>512</v>
      </c>
      <c r="N803" s="403" t="s">
        <v>109</v>
      </c>
      <c r="O803" s="403">
        <v>4</v>
      </c>
      <c r="P803" s="403" t="s">
        <v>712</v>
      </c>
      <c r="Q803" s="403">
        <v>4</v>
      </c>
    </row>
    <row r="804" spans="1:17" x14ac:dyDescent="0.2">
      <c r="A804" s="403">
        <v>141240</v>
      </c>
      <c r="B804" s="403">
        <v>117630</v>
      </c>
      <c r="C804" s="403">
        <v>10048022</v>
      </c>
      <c r="D804" s="403" t="s">
        <v>1557</v>
      </c>
      <c r="E804" s="403" t="s">
        <v>134</v>
      </c>
      <c r="F804" s="403" t="s">
        <v>13</v>
      </c>
      <c r="G804" s="403" t="s">
        <v>473</v>
      </c>
      <c r="H804" s="403" t="s">
        <v>94</v>
      </c>
      <c r="I804" s="403" t="s">
        <v>95</v>
      </c>
      <c r="J804" s="403">
        <v>10004836</v>
      </c>
      <c r="K804" s="404">
        <v>42431</v>
      </c>
      <c r="L804" s="404">
        <v>42432</v>
      </c>
      <c r="M804" s="403" t="s">
        <v>427</v>
      </c>
      <c r="N804" s="403" t="s">
        <v>97</v>
      </c>
      <c r="O804" s="403">
        <v>9</v>
      </c>
      <c r="P804" s="403" t="s">
        <v>712</v>
      </c>
      <c r="Q804" s="403">
        <v>2</v>
      </c>
    </row>
    <row r="805" spans="1:17" x14ac:dyDescent="0.2">
      <c r="A805" s="403">
        <v>141243</v>
      </c>
      <c r="B805" s="403">
        <v>132081</v>
      </c>
      <c r="C805" s="403">
        <v>10048265</v>
      </c>
      <c r="D805" s="403" t="s">
        <v>1559</v>
      </c>
      <c r="E805" s="403" t="s">
        <v>134</v>
      </c>
      <c r="F805" s="403" t="s">
        <v>13</v>
      </c>
      <c r="G805" s="403" t="s">
        <v>517</v>
      </c>
      <c r="H805" s="403" t="s">
        <v>122</v>
      </c>
      <c r="I805" s="403" t="s">
        <v>122</v>
      </c>
      <c r="J805" s="403">
        <v>10004837</v>
      </c>
      <c r="K805" s="404">
        <v>42318</v>
      </c>
      <c r="L805" s="404">
        <v>42320</v>
      </c>
      <c r="M805" s="403" t="s">
        <v>136</v>
      </c>
      <c r="N805" s="403" t="s">
        <v>109</v>
      </c>
      <c r="O805" s="403">
        <v>3</v>
      </c>
      <c r="P805" s="403" t="s">
        <v>712</v>
      </c>
      <c r="Q805" s="403" t="s">
        <v>210</v>
      </c>
    </row>
    <row r="806" spans="1:17" x14ac:dyDescent="0.2">
      <c r="A806" s="403">
        <v>141703</v>
      </c>
      <c r="B806" s="403">
        <v>131932</v>
      </c>
      <c r="C806" s="403">
        <v>10032898</v>
      </c>
      <c r="D806" s="403" t="s">
        <v>612</v>
      </c>
      <c r="E806" s="403" t="s">
        <v>134</v>
      </c>
      <c r="F806" s="403" t="s">
        <v>13</v>
      </c>
      <c r="G806" s="403" t="s">
        <v>186</v>
      </c>
      <c r="H806" s="403" t="s">
        <v>172</v>
      </c>
      <c r="I806" s="403" t="s">
        <v>172</v>
      </c>
      <c r="J806" s="403">
        <v>10008479</v>
      </c>
      <c r="K806" s="404">
        <v>42443</v>
      </c>
      <c r="L806" s="404">
        <v>42445</v>
      </c>
      <c r="M806" s="403" t="s">
        <v>136</v>
      </c>
      <c r="N806" s="403" t="s">
        <v>109</v>
      </c>
      <c r="O806" s="403">
        <v>4</v>
      </c>
      <c r="P806" s="403" t="s">
        <v>712</v>
      </c>
      <c r="Q806" s="403" t="s">
        <v>210</v>
      </c>
    </row>
    <row r="807" spans="1:17" x14ac:dyDescent="0.2">
      <c r="A807" s="403">
        <v>1184091</v>
      </c>
      <c r="B807" s="403">
        <v>133117</v>
      </c>
      <c r="C807" s="403">
        <v>10046797</v>
      </c>
      <c r="D807" s="403" t="s">
        <v>1562</v>
      </c>
      <c r="E807" s="403" t="s">
        <v>92</v>
      </c>
      <c r="F807" s="403" t="s">
        <v>14</v>
      </c>
      <c r="G807" s="403" t="s">
        <v>304</v>
      </c>
      <c r="H807" s="403" t="s">
        <v>122</v>
      </c>
      <c r="I807" s="403" t="s">
        <v>122</v>
      </c>
      <c r="J807" s="403">
        <v>10008460</v>
      </c>
      <c r="K807" s="404">
        <v>42423</v>
      </c>
      <c r="L807" s="404">
        <v>42426</v>
      </c>
      <c r="M807" s="403" t="s">
        <v>145</v>
      </c>
      <c r="N807" s="403" t="s">
        <v>109</v>
      </c>
      <c r="O807" s="403">
        <v>1</v>
      </c>
      <c r="P807" s="403" t="s">
        <v>712</v>
      </c>
      <c r="Q807" s="403" t="s">
        <v>210</v>
      </c>
    </row>
    <row r="808" spans="1:17" x14ac:dyDescent="0.2">
      <c r="A808" s="403">
        <v>50083</v>
      </c>
      <c r="B808" s="403">
        <v>105987</v>
      </c>
      <c r="C808" s="403">
        <v>10000115</v>
      </c>
      <c r="D808" s="403" t="s">
        <v>1568</v>
      </c>
      <c r="E808" s="403" t="s">
        <v>1569</v>
      </c>
      <c r="F808" s="403" t="s">
        <v>14</v>
      </c>
      <c r="G808" s="403" t="s">
        <v>198</v>
      </c>
      <c r="H808" s="403" t="s">
        <v>199</v>
      </c>
      <c r="I808" s="403" t="s">
        <v>95</v>
      </c>
      <c r="J808" s="403" t="s">
        <v>1570</v>
      </c>
      <c r="K808" s="404">
        <v>42142</v>
      </c>
      <c r="L808" s="404">
        <v>42146</v>
      </c>
      <c r="M808" s="403" t="s">
        <v>147</v>
      </c>
      <c r="N808" s="403" t="s">
        <v>109</v>
      </c>
      <c r="O808" s="403">
        <v>2</v>
      </c>
      <c r="P808" s="403" t="s">
        <v>1571</v>
      </c>
      <c r="Q808" s="403">
        <v>3</v>
      </c>
    </row>
    <row r="809" spans="1:17" x14ac:dyDescent="0.2">
      <c r="A809" s="403">
        <v>50098</v>
      </c>
      <c r="B809" s="403">
        <v>106945</v>
      </c>
      <c r="C809" s="403">
        <v>10000941</v>
      </c>
      <c r="D809" s="403" t="s">
        <v>211</v>
      </c>
      <c r="E809" s="403" t="s">
        <v>1573</v>
      </c>
      <c r="F809" s="403" t="s">
        <v>15</v>
      </c>
      <c r="G809" s="403" t="s">
        <v>114</v>
      </c>
      <c r="H809" s="403" t="s">
        <v>107</v>
      </c>
      <c r="I809" s="403" t="s">
        <v>107</v>
      </c>
      <c r="J809" s="403" t="s">
        <v>213</v>
      </c>
      <c r="K809" s="404">
        <v>42072</v>
      </c>
      <c r="L809" s="404">
        <v>42076</v>
      </c>
      <c r="M809" s="403" t="s">
        <v>132</v>
      </c>
      <c r="N809" s="403" t="s">
        <v>109</v>
      </c>
      <c r="O809" s="403">
        <v>3</v>
      </c>
      <c r="P809" s="403" t="s">
        <v>1571</v>
      </c>
      <c r="Q809" s="403">
        <v>2</v>
      </c>
    </row>
    <row r="810" spans="1:17" x14ac:dyDescent="0.2">
      <c r="A810" s="403">
        <v>50100</v>
      </c>
      <c r="B810" s="403">
        <v>105769</v>
      </c>
      <c r="C810" s="403">
        <v>10000984</v>
      </c>
      <c r="D810" s="403" t="s">
        <v>1575</v>
      </c>
      <c r="E810" s="403" t="s">
        <v>1569</v>
      </c>
      <c r="F810" s="403" t="s">
        <v>14</v>
      </c>
      <c r="G810" s="403" t="s">
        <v>189</v>
      </c>
      <c r="H810" s="403" t="s">
        <v>190</v>
      </c>
      <c r="I810" s="403" t="s">
        <v>190</v>
      </c>
      <c r="J810" s="403" t="s">
        <v>1576</v>
      </c>
      <c r="K810" s="404">
        <v>42177</v>
      </c>
      <c r="L810" s="404">
        <v>42181</v>
      </c>
      <c r="M810" s="403" t="s">
        <v>147</v>
      </c>
      <c r="N810" s="403" t="s">
        <v>109</v>
      </c>
      <c r="O810" s="403">
        <v>4</v>
      </c>
      <c r="P810" s="403" t="s">
        <v>1571</v>
      </c>
      <c r="Q810" s="403">
        <v>3</v>
      </c>
    </row>
    <row r="811" spans="1:17" x14ac:dyDescent="0.2">
      <c r="A811" s="403">
        <v>50104</v>
      </c>
      <c r="B811" s="403">
        <v>111938</v>
      </c>
      <c r="C811" s="403">
        <v>10001080</v>
      </c>
      <c r="D811" s="403" t="s">
        <v>1578</v>
      </c>
      <c r="E811" s="403" t="s">
        <v>1569</v>
      </c>
      <c r="F811" s="403" t="s">
        <v>14</v>
      </c>
      <c r="G811" s="403" t="s">
        <v>1579</v>
      </c>
      <c r="H811" s="403" t="s">
        <v>1204</v>
      </c>
      <c r="I811" s="403" t="s">
        <v>172</v>
      </c>
      <c r="J811" s="403" t="s">
        <v>1580</v>
      </c>
      <c r="K811" s="404">
        <v>42191</v>
      </c>
      <c r="L811" s="404">
        <v>42195</v>
      </c>
      <c r="M811" s="403" t="s">
        <v>102</v>
      </c>
      <c r="N811" s="403" t="s">
        <v>109</v>
      </c>
      <c r="O811" s="403">
        <v>4</v>
      </c>
      <c r="P811" s="403" t="s">
        <v>1571</v>
      </c>
      <c r="Q811" s="403" t="s">
        <v>210</v>
      </c>
    </row>
    <row r="812" spans="1:17" x14ac:dyDescent="0.2">
      <c r="A812" s="403">
        <v>50126</v>
      </c>
      <c r="B812" s="403">
        <v>118845</v>
      </c>
      <c r="C812" s="403">
        <v>10026590</v>
      </c>
      <c r="D812" s="403" t="s">
        <v>1582</v>
      </c>
      <c r="E812" s="403" t="s">
        <v>1569</v>
      </c>
      <c r="F812" s="403" t="s">
        <v>14</v>
      </c>
      <c r="G812" s="403" t="s">
        <v>780</v>
      </c>
      <c r="H812" s="403" t="s">
        <v>166</v>
      </c>
      <c r="I812" s="403" t="s">
        <v>166</v>
      </c>
      <c r="J812" s="403" t="s">
        <v>1583</v>
      </c>
      <c r="K812" s="404">
        <v>42079</v>
      </c>
      <c r="L812" s="404">
        <v>42083</v>
      </c>
      <c r="M812" s="403" t="s">
        <v>132</v>
      </c>
      <c r="N812" s="403" t="s">
        <v>109</v>
      </c>
      <c r="O812" s="403">
        <v>2</v>
      </c>
      <c r="P812" s="403" t="s">
        <v>1571</v>
      </c>
      <c r="Q812" s="403">
        <v>2</v>
      </c>
    </row>
    <row r="813" spans="1:17" x14ac:dyDescent="0.2">
      <c r="A813" s="403">
        <v>50132</v>
      </c>
      <c r="B813" s="403">
        <v>106898</v>
      </c>
      <c r="C813" s="403">
        <v>10003019</v>
      </c>
      <c r="D813" s="403" t="s">
        <v>1585</v>
      </c>
      <c r="E813" s="403" t="s">
        <v>1569</v>
      </c>
      <c r="F813" s="403" t="s">
        <v>14</v>
      </c>
      <c r="G813" s="403" t="s">
        <v>139</v>
      </c>
      <c r="H813" s="403" t="s">
        <v>140</v>
      </c>
      <c r="I813" s="403" t="s">
        <v>140</v>
      </c>
      <c r="J813" s="403" t="s">
        <v>1586</v>
      </c>
      <c r="K813" s="404">
        <v>42059</v>
      </c>
      <c r="L813" s="404">
        <v>42062</v>
      </c>
      <c r="M813" s="403" t="s">
        <v>147</v>
      </c>
      <c r="N813" s="403" t="s">
        <v>109</v>
      </c>
      <c r="O813" s="403">
        <v>4</v>
      </c>
      <c r="P813" s="403" t="s">
        <v>1571</v>
      </c>
      <c r="Q813" s="403">
        <v>3</v>
      </c>
    </row>
    <row r="814" spans="1:17" x14ac:dyDescent="0.2">
      <c r="A814" s="403">
        <v>50138</v>
      </c>
      <c r="B814" s="403">
        <v>106992</v>
      </c>
      <c r="C814" s="403">
        <v>10003279</v>
      </c>
      <c r="D814" s="403" t="s">
        <v>1588</v>
      </c>
      <c r="E814" s="403" t="s">
        <v>1569</v>
      </c>
      <c r="F814" s="403" t="s">
        <v>14</v>
      </c>
      <c r="G814" s="403" t="s">
        <v>198</v>
      </c>
      <c r="H814" s="403" t="s">
        <v>199</v>
      </c>
      <c r="I814" s="403" t="s">
        <v>95</v>
      </c>
      <c r="J814" s="403" t="s">
        <v>1589</v>
      </c>
      <c r="K814" s="404">
        <v>41953</v>
      </c>
      <c r="L814" s="404">
        <v>41957</v>
      </c>
      <c r="M814" s="403" t="s">
        <v>102</v>
      </c>
      <c r="N814" s="403" t="s">
        <v>109</v>
      </c>
      <c r="O814" s="403">
        <v>3</v>
      </c>
      <c r="P814" s="403" t="s">
        <v>1571</v>
      </c>
      <c r="Q814" s="403">
        <v>2</v>
      </c>
    </row>
    <row r="815" spans="1:17" x14ac:dyDescent="0.2">
      <c r="A815" s="403">
        <v>50139</v>
      </c>
      <c r="B815" s="403">
        <v>105086</v>
      </c>
      <c r="C815" s="403">
        <v>10003281</v>
      </c>
      <c r="D815" s="403" t="s">
        <v>1591</v>
      </c>
      <c r="E815" s="403" t="s">
        <v>1569</v>
      </c>
      <c r="F815" s="403" t="s">
        <v>14</v>
      </c>
      <c r="G815" s="403" t="s">
        <v>546</v>
      </c>
      <c r="H815" s="403" t="s">
        <v>172</v>
      </c>
      <c r="I815" s="403" t="s">
        <v>172</v>
      </c>
      <c r="J815" s="403" t="s">
        <v>1592</v>
      </c>
      <c r="K815" s="404">
        <v>42135</v>
      </c>
      <c r="L815" s="404">
        <v>42138</v>
      </c>
      <c r="M815" s="403" t="s">
        <v>132</v>
      </c>
      <c r="N815" s="403" t="s">
        <v>109</v>
      </c>
      <c r="O815" s="403">
        <v>2</v>
      </c>
      <c r="P815" s="403" t="s">
        <v>1571</v>
      </c>
      <c r="Q815" s="403">
        <v>2</v>
      </c>
    </row>
    <row r="816" spans="1:17" x14ac:dyDescent="0.2">
      <c r="A816" s="403">
        <v>50192</v>
      </c>
      <c r="B816" s="403">
        <v>118102</v>
      </c>
      <c r="C816" s="403">
        <v>10010523</v>
      </c>
      <c r="D816" s="403" t="s">
        <v>750</v>
      </c>
      <c r="E816" s="403" t="s">
        <v>1569</v>
      </c>
      <c r="F816" s="403" t="s">
        <v>14</v>
      </c>
      <c r="G816" s="403" t="s">
        <v>409</v>
      </c>
      <c r="H816" s="403" t="s">
        <v>172</v>
      </c>
      <c r="I816" s="403" t="s">
        <v>172</v>
      </c>
      <c r="J816" s="403" t="s">
        <v>1594</v>
      </c>
      <c r="K816" s="404">
        <v>41904</v>
      </c>
      <c r="L816" s="404">
        <v>41908</v>
      </c>
      <c r="M816" s="403" t="s">
        <v>147</v>
      </c>
      <c r="N816" s="403" t="s">
        <v>109</v>
      </c>
      <c r="O816" s="403">
        <v>3</v>
      </c>
      <c r="P816" s="403" t="s">
        <v>1571</v>
      </c>
      <c r="Q816" s="403">
        <v>3</v>
      </c>
    </row>
    <row r="817" spans="1:17" x14ac:dyDescent="0.2">
      <c r="A817" s="403">
        <v>50202</v>
      </c>
      <c r="B817" s="403">
        <v>117170</v>
      </c>
      <c r="C817" s="403">
        <v>10006325</v>
      </c>
      <c r="D817" s="403" t="s">
        <v>1596</v>
      </c>
      <c r="E817" s="403" t="s">
        <v>1597</v>
      </c>
      <c r="F817" s="403" t="s">
        <v>15</v>
      </c>
      <c r="G817" s="403" t="s">
        <v>546</v>
      </c>
      <c r="H817" s="403" t="s">
        <v>172</v>
      </c>
      <c r="I817" s="403" t="s">
        <v>172</v>
      </c>
      <c r="J817" s="403" t="s">
        <v>1598</v>
      </c>
      <c r="K817" s="404">
        <v>42116</v>
      </c>
      <c r="L817" s="404">
        <v>42118</v>
      </c>
      <c r="M817" s="403" t="s">
        <v>152</v>
      </c>
      <c r="N817" s="403" t="s">
        <v>109</v>
      </c>
      <c r="O817" s="403">
        <v>3</v>
      </c>
      <c r="P817" s="403" t="s">
        <v>1571</v>
      </c>
      <c r="Q817" s="403" t="s">
        <v>210</v>
      </c>
    </row>
    <row r="818" spans="1:17" x14ac:dyDescent="0.2">
      <c r="A818" s="403">
        <v>50219</v>
      </c>
      <c r="B818" s="403">
        <v>108668</v>
      </c>
      <c r="C818" s="403">
        <v>10002064</v>
      </c>
      <c r="D818" s="403" t="s">
        <v>1600</v>
      </c>
      <c r="E818" s="403" t="s">
        <v>1573</v>
      </c>
      <c r="F818" s="403" t="s">
        <v>15</v>
      </c>
      <c r="G818" s="403" t="s">
        <v>475</v>
      </c>
      <c r="H818" s="403" t="s">
        <v>94</v>
      </c>
      <c r="I818" s="403" t="s">
        <v>95</v>
      </c>
      <c r="J818" s="403" t="s">
        <v>1601</v>
      </c>
      <c r="K818" s="404">
        <v>42023</v>
      </c>
      <c r="L818" s="404">
        <v>42027</v>
      </c>
      <c r="M818" s="403" t="s">
        <v>302</v>
      </c>
      <c r="N818" s="403" t="s">
        <v>109</v>
      </c>
      <c r="O818" s="403">
        <v>2</v>
      </c>
      <c r="P818" s="403" t="s">
        <v>1571</v>
      </c>
      <c r="Q818" s="403">
        <v>3</v>
      </c>
    </row>
    <row r="819" spans="1:17" x14ac:dyDescent="0.2">
      <c r="A819" s="403">
        <v>50229</v>
      </c>
      <c r="B819" s="403">
        <v>108029</v>
      </c>
      <c r="C819" s="403">
        <v>10004727</v>
      </c>
      <c r="D819" s="403" t="s">
        <v>1603</v>
      </c>
      <c r="E819" s="403" t="s">
        <v>1573</v>
      </c>
      <c r="F819" s="403" t="s">
        <v>15</v>
      </c>
      <c r="G819" s="403" t="s">
        <v>602</v>
      </c>
      <c r="H819" s="403" t="s">
        <v>199</v>
      </c>
      <c r="I819" s="403" t="s">
        <v>95</v>
      </c>
      <c r="J819" s="403" t="s">
        <v>1604</v>
      </c>
      <c r="K819" s="404">
        <v>41946</v>
      </c>
      <c r="L819" s="404">
        <v>41950</v>
      </c>
      <c r="M819" s="403" t="s">
        <v>302</v>
      </c>
      <c r="N819" s="403" t="s">
        <v>109</v>
      </c>
      <c r="O819" s="403">
        <v>2</v>
      </c>
      <c r="P819" s="403" t="s">
        <v>1571</v>
      </c>
      <c r="Q819" s="403">
        <v>3</v>
      </c>
    </row>
    <row r="820" spans="1:17" x14ac:dyDescent="0.2">
      <c r="A820" s="403">
        <v>50246</v>
      </c>
      <c r="B820" s="403">
        <v>112016</v>
      </c>
      <c r="C820" s="403">
        <v>10007567</v>
      </c>
      <c r="D820" s="403" t="s">
        <v>769</v>
      </c>
      <c r="E820" s="403" t="s">
        <v>1573</v>
      </c>
      <c r="F820" s="403" t="s">
        <v>15</v>
      </c>
      <c r="G820" s="403" t="s">
        <v>770</v>
      </c>
      <c r="H820" s="403" t="s">
        <v>190</v>
      </c>
      <c r="I820" s="403" t="s">
        <v>190</v>
      </c>
      <c r="J820" s="403" t="s">
        <v>1606</v>
      </c>
      <c r="K820" s="404">
        <v>41954</v>
      </c>
      <c r="L820" s="404">
        <v>41956</v>
      </c>
      <c r="M820" s="403" t="s">
        <v>152</v>
      </c>
      <c r="N820" s="403" t="s">
        <v>109</v>
      </c>
      <c r="O820" s="403">
        <v>3</v>
      </c>
      <c r="P820" s="403" t="s">
        <v>1571</v>
      </c>
      <c r="Q820" s="403">
        <v>2</v>
      </c>
    </row>
    <row r="821" spans="1:17" x14ac:dyDescent="0.2">
      <c r="A821" s="403">
        <v>50262</v>
      </c>
      <c r="B821" s="403">
        <v>108702</v>
      </c>
      <c r="C821" s="403">
        <v>10000028</v>
      </c>
      <c r="D821" s="403" t="s">
        <v>1608</v>
      </c>
      <c r="E821" s="403" t="s">
        <v>1569</v>
      </c>
      <c r="F821" s="403" t="s">
        <v>14</v>
      </c>
      <c r="G821" s="403" t="s">
        <v>867</v>
      </c>
      <c r="H821" s="403" t="s">
        <v>199</v>
      </c>
      <c r="I821" s="403" t="s">
        <v>95</v>
      </c>
      <c r="J821" s="403" t="s">
        <v>1609</v>
      </c>
      <c r="K821" s="404">
        <v>41925</v>
      </c>
      <c r="L821" s="404">
        <v>41929</v>
      </c>
      <c r="M821" s="403" t="s">
        <v>147</v>
      </c>
      <c r="N821" s="403" t="s">
        <v>109</v>
      </c>
      <c r="O821" s="403">
        <v>2</v>
      </c>
      <c r="P821" s="403" t="s">
        <v>1571</v>
      </c>
      <c r="Q821" s="403">
        <v>3</v>
      </c>
    </row>
    <row r="822" spans="1:17" x14ac:dyDescent="0.2">
      <c r="A822" s="403">
        <v>50304</v>
      </c>
      <c r="B822" s="403">
        <v>115906</v>
      </c>
      <c r="C822" s="403">
        <v>10000061</v>
      </c>
      <c r="D822" s="403" t="s">
        <v>772</v>
      </c>
      <c r="E822" s="403" t="s">
        <v>1569</v>
      </c>
      <c r="F822" s="403" t="s">
        <v>14</v>
      </c>
      <c r="G822" s="403" t="s">
        <v>585</v>
      </c>
      <c r="H822" s="403" t="s">
        <v>172</v>
      </c>
      <c r="I822" s="403" t="s">
        <v>172</v>
      </c>
      <c r="J822" s="403" t="s">
        <v>1611</v>
      </c>
      <c r="K822" s="404">
        <v>41911</v>
      </c>
      <c r="L822" s="404">
        <v>41915</v>
      </c>
      <c r="M822" s="403" t="s">
        <v>147</v>
      </c>
      <c r="N822" s="403" t="s">
        <v>109</v>
      </c>
      <c r="O822" s="403">
        <v>3</v>
      </c>
      <c r="P822" s="403" t="s">
        <v>1571</v>
      </c>
      <c r="Q822" s="403">
        <v>3</v>
      </c>
    </row>
    <row r="823" spans="1:17" x14ac:dyDescent="0.2">
      <c r="A823" s="403">
        <v>50314</v>
      </c>
      <c r="B823" s="403">
        <v>107088</v>
      </c>
      <c r="C823" s="403">
        <v>10009059</v>
      </c>
      <c r="D823" s="403" t="s">
        <v>1613</v>
      </c>
      <c r="E823" s="403" t="s">
        <v>1569</v>
      </c>
      <c r="F823" s="403" t="s">
        <v>14</v>
      </c>
      <c r="G823" s="403" t="s">
        <v>93</v>
      </c>
      <c r="H823" s="403" t="s">
        <v>94</v>
      </c>
      <c r="I823" s="403" t="s">
        <v>95</v>
      </c>
      <c r="J823" s="403" t="s">
        <v>1614</v>
      </c>
      <c r="K823" s="404">
        <v>42177</v>
      </c>
      <c r="L823" s="404">
        <v>42181</v>
      </c>
      <c r="M823" s="403" t="s">
        <v>132</v>
      </c>
      <c r="N823" s="403" t="s">
        <v>109</v>
      </c>
      <c r="O823" s="403">
        <v>2</v>
      </c>
      <c r="P823" s="403" t="s">
        <v>1571</v>
      </c>
      <c r="Q823" s="403">
        <v>2</v>
      </c>
    </row>
    <row r="824" spans="1:17" x14ac:dyDescent="0.2">
      <c r="A824" s="403">
        <v>50410</v>
      </c>
      <c r="B824" s="403">
        <v>118821</v>
      </c>
      <c r="C824" s="403">
        <v>10023918</v>
      </c>
      <c r="D824" s="403" t="s">
        <v>288</v>
      </c>
      <c r="E824" s="403" t="s">
        <v>1569</v>
      </c>
      <c r="F824" s="403" t="s">
        <v>14</v>
      </c>
      <c r="G824" s="403" t="s">
        <v>255</v>
      </c>
      <c r="H824" s="403" t="s">
        <v>161</v>
      </c>
      <c r="I824" s="403" t="s">
        <v>161</v>
      </c>
      <c r="J824" s="403" t="s">
        <v>289</v>
      </c>
      <c r="K824" s="404">
        <v>42038</v>
      </c>
      <c r="L824" s="404">
        <v>42040</v>
      </c>
      <c r="M824" s="403" t="s">
        <v>102</v>
      </c>
      <c r="N824" s="403" t="s">
        <v>109</v>
      </c>
      <c r="O824" s="403">
        <v>3</v>
      </c>
      <c r="P824" s="403" t="s">
        <v>1571</v>
      </c>
      <c r="Q824" s="403">
        <v>3</v>
      </c>
    </row>
    <row r="825" spans="1:17" x14ac:dyDescent="0.2">
      <c r="A825" s="403">
        <v>50442</v>
      </c>
      <c r="B825" s="403">
        <v>116562</v>
      </c>
      <c r="C825" s="403">
        <v>10000348</v>
      </c>
      <c r="D825" s="403" t="s">
        <v>1617</v>
      </c>
      <c r="E825" s="403" t="s">
        <v>1569</v>
      </c>
      <c r="F825" s="403" t="s">
        <v>14</v>
      </c>
      <c r="G825" s="403" t="s">
        <v>186</v>
      </c>
      <c r="H825" s="403" t="s">
        <v>172</v>
      </c>
      <c r="I825" s="403" t="s">
        <v>172</v>
      </c>
      <c r="J825" s="403" t="s">
        <v>1618</v>
      </c>
      <c r="K825" s="404">
        <v>42129</v>
      </c>
      <c r="L825" s="404">
        <v>42132</v>
      </c>
      <c r="M825" s="403" t="s">
        <v>147</v>
      </c>
      <c r="N825" s="403" t="s">
        <v>109</v>
      </c>
      <c r="O825" s="403">
        <v>2</v>
      </c>
      <c r="P825" s="403" t="s">
        <v>1571</v>
      </c>
      <c r="Q825" s="403">
        <v>3</v>
      </c>
    </row>
    <row r="826" spans="1:17" x14ac:dyDescent="0.2">
      <c r="A826" s="403">
        <v>50584</v>
      </c>
      <c r="B826" s="403">
        <v>105975</v>
      </c>
      <c r="C826" s="403">
        <v>10000486</v>
      </c>
      <c r="D826" s="403" t="s">
        <v>1620</v>
      </c>
      <c r="E826" s="403" t="s">
        <v>1569</v>
      </c>
      <c r="F826" s="403" t="s">
        <v>14</v>
      </c>
      <c r="G826" s="403" t="s">
        <v>473</v>
      </c>
      <c r="H826" s="403" t="s">
        <v>94</v>
      </c>
      <c r="I826" s="403" t="s">
        <v>95</v>
      </c>
      <c r="J826" s="403" t="s">
        <v>1621</v>
      </c>
      <c r="K826" s="404">
        <v>42170</v>
      </c>
      <c r="L826" s="404">
        <v>42174</v>
      </c>
      <c r="M826" s="403" t="s">
        <v>132</v>
      </c>
      <c r="N826" s="403" t="s">
        <v>109</v>
      </c>
      <c r="O826" s="403">
        <v>2</v>
      </c>
      <c r="P826" s="403" t="s">
        <v>1571</v>
      </c>
      <c r="Q826" s="403">
        <v>2</v>
      </c>
    </row>
    <row r="827" spans="1:17" x14ac:dyDescent="0.2">
      <c r="A827" s="403">
        <v>50586</v>
      </c>
      <c r="B827" s="403">
        <v>105360</v>
      </c>
      <c r="C827" s="403">
        <v>10000494</v>
      </c>
      <c r="D827" s="403" t="s">
        <v>1623</v>
      </c>
      <c r="E827" s="403" t="s">
        <v>1569</v>
      </c>
      <c r="F827" s="403" t="s">
        <v>14</v>
      </c>
      <c r="G827" s="403" t="s">
        <v>325</v>
      </c>
      <c r="H827" s="403" t="s">
        <v>161</v>
      </c>
      <c r="I827" s="403" t="s">
        <v>161</v>
      </c>
      <c r="J827" s="403" t="s">
        <v>1624</v>
      </c>
      <c r="K827" s="404">
        <v>42065</v>
      </c>
      <c r="L827" s="404">
        <v>42069</v>
      </c>
      <c r="M827" s="403" t="s">
        <v>102</v>
      </c>
      <c r="N827" s="403" t="s">
        <v>109</v>
      </c>
      <c r="O827" s="403">
        <v>2</v>
      </c>
      <c r="P827" s="403" t="s">
        <v>1571</v>
      </c>
      <c r="Q827" s="403">
        <v>2</v>
      </c>
    </row>
    <row r="828" spans="1:17" x14ac:dyDescent="0.2">
      <c r="A828" s="403">
        <v>50713</v>
      </c>
      <c r="B828" s="403">
        <v>107658</v>
      </c>
      <c r="C828" s="403">
        <v>10000715</v>
      </c>
      <c r="D828" s="403" t="s">
        <v>1626</v>
      </c>
      <c r="E828" s="403" t="s">
        <v>1569</v>
      </c>
      <c r="F828" s="403" t="s">
        <v>14</v>
      </c>
      <c r="G828" s="403" t="s">
        <v>186</v>
      </c>
      <c r="H828" s="403" t="s">
        <v>172</v>
      </c>
      <c r="I828" s="403" t="s">
        <v>172</v>
      </c>
      <c r="J828" s="403" t="s">
        <v>1627</v>
      </c>
      <c r="K828" s="404">
        <v>42178</v>
      </c>
      <c r="L828" s="404">
        <v>42181</v>
      </c>
      <c r="M828" s="403" t="s">
        <v>1628</v>
      </c>
      <c r="N828" s="403" t="s">
        <v>109</v>
      </c>
      <c r="O828" s="403">
        <v>2</v>
      </c>
      <c r="P828" s="403" t="s">
        <v>1571</v>
      </c>
      <c r="Q828" s="403">
        <v>3</v>
      </c>
    </row>
    <row r="829" spans="1:17" x14ac:dyDescent="0.2">
      <c r="A829" s="403">
        <v>51072</v>
      </c>
      <c r="B829" s="403">
        <v>106548</v>
      </c>
      <c r="C829" s="403">
        <v>10001259</v>
      </c>
      <c r="D829" s="403" t="s">
        <v>1630</v>
      </c>
      <c r="E829" s="403" t="s">
        <v>1569</v>
      </c>
      <c r="F829" s="403" t="s">
        <v>14</v>
      </c>
      <c r="G829" s="403" t="s">
        <v>523</v>
      </c>
      <c r="H829" s="403" t="s">
        <v>107</v>
      </c>
      <c r="I829" s="403" t="s">
        <v>107</v>
      </c>
      <c r="J829" s="403" t="s">
        <v>1631</v>
      </c>
      <c r="K829" s="404">
        <v>42065</v>
      </c>
      <c r="L829" s="404">
        <v>42069</v>
      </c>
      <c r="M829" s="403" t="s">
        <v>102</v>
      </c>
      <c r="N829" s="403" t="s">
        <v>109</v>
      </c>
      <c r="O829" s="403">
        <v>2</v>
      </c>
      <c r="P829" s="403" t="s">
        <v>1571</v>
      </c>
      <c r="Q829" s="403">
        <v>2</v>
      </c>
    </row>
    <row r="830" spans="1:17" x14ac:dyDescent="0.2">
      <c r="A830" s="403">
        <v>51090</v>
      </c>
      <c r="B830" s="403">
        <v>110099</v>
      </c>
      <c r="C830" s="403">
        <v>10001292</v>
      </c>
      <c r="D830" s="403" t="s">
        <v>843</v>
      </c>
      <c r="E830" s="403" t="s">
        <v>1569</v>
      </c>
      <c r="F830" s="403" t="s">
        <v>14</v>
      </c>
      <c r="G830" s="403" t="s">
        <v>225</v>
      </c>
      <c r="H830" s="403" t="s">
        <v>122</v>
      </c>
      <c r="I830" s="403" t="s">
        <v>122</v>
      </c>
      <c r="J830" s="403" t="s">
        <v>1633</v>
      </c>
      <c r="K830" s="404">
        <v>41932</v>
      </c>
      <c r="L830" s="404">
        <v>41935</v>
      </c>
      <c r="M830" s="403" t="s">
        <v>147</v>
      </c>
      <c r="N830" s="403" t="s">
        <v>109</v>
      </c>
      <c r="O830" s="403">
        <v>3</v>
      </c>
      <c r="P830" s="403" t="s">
        <v>1571</v>
      </c>
      <c r="Q830" s="403">
        <v>3</v>
      </c>
    </row>
    <row r="831" spans="1:17" x14ac:dyDescent="0.2">
      <c r="A831" s="403">
        <v>51104</v>
      </c>
      <c r="B831" s="403">
        <v>106685</v>
      </c>
      <c r="C831" s="403">
        <v>10001310</v>
      </c>
      <c r="D831" s="403" t="s">
        <v>1635</v>
      </c>
      <c r="E831" s="403" t="s">
        <v>1569</v>
      </c>
      <c r="F831" s="403" t="s">
        <v>14</v>
      </c>
      <c r="G831" s="403" t="s">
        <v>404</v>
      </c>
      <c r="H831" s="403" t="s">
        <v>199</v>
      </c>
      <c r="I831" s="403" t="s">
        <v>95</v>
      </c>
      <c r="J831" s="403" t="s">
        <v>1636</v>
      </c>
      <c r="K831" s="404">
        <v>42016</v>
      </c>
      <c r="L831" s="404">
        <v>42020</v>
      </c>
      <c r="M831" s="403" t="s">
        <v>147</v>
      </c>
      <c r="N831" s="403" t="s">
        <v>109</v>
      </c>
      <c r="O831" s="403">
        <v>2</v>
      </c>
      <c r="P831" s="403" t="s">
        <v>1571</v>
      </c>
      <c r="Q831" s="403">
        <v>3</v>
      </c>
    </row>
    <row r="832" spans="1:17" x14ac:dyDescent="0.2">
      <c r="A832" s="403">
        <v>51259</v>
      </c>
      <c r="B832" s="403">
        <v>109908</v>
      </c>
      <c r="C832" s="403">
        <v>10001602</v>
      </c>
      <c r="D832" s="403" t="s">
        <v>1638</v>
      </c>
      <c r="E832" s="403" t="s">
        <v>1569</v>
      </c>
      <c r="F832" s="403" t="s">
        <v>14</v>
      </c>
      <c r="G832" s="403" t="s">
        <v>198</v>
      </c>
      <c r="H832" s="403" t="s">
        <v>199</v>
      </c>
      <c r="I832" s="403" t="s">
        <v>95</v>
      </c>
      <c r="J832" s="403" t="s">
        <v>1639</v>
      </c>
      <c r="K832" s="404">
        <v>42016</v>
      </c>
      <c r="L832" s="404">
        <v>42020</v>
      </c>
      <c r="M832" s="403" t="s">
        <v>132</v>
      </c>
      <c r="N832" s="403" t="s">
        <v>109</v>
      </c>
      <c r="O832" s="403">
        <v>2</v>
      </c>
      <c r="P832" s="403" t="s">
        <v>1571</v>
      </c>
      <c r="Q832" s="403">
        <v>2</v>
      </c>
    </row>
    <row r="833" spans="1:17" x14ac:dyDescent="0.2">
      <c r="A833" s="403">
        <v>51349</v>
      </c>
      <c r="B833" s="403">
        <v>108108</v>
      </c>
      <c r="C833" s="403">
        <v>10001695</v>
      </c>
      <c r="D833" s="403" t="s">
        <v>1641</v>
      </c>
      <c r="E833" s="403" t="s">
        <v>1573</v>
      </c>
      <c r="F833" s="403" t="s">
        <v>15</v>
      </c>
      <c r="G833" s="403" t="s">
        <v>870</v>
      </c>
      <c r="H833" s="403" t="s">
        <v>166</v>
      </c>
      <c r="I833" s="403" t="s">
        <v>166</v>
      </c>
      <c r="J833" s="403" t="s">
        <v>1642</v>
      </c>
      <c r="K833" s="404">
        <v>41960</v>
      </c>
      <c r="L833" s="404">
        <v>41964</v>
      </c>
      <c r="M833" s="403" t="s">
        <v>302</v>
      </c>
      <c r="N833" s="403" t="s">
        <v>109</v>
      </c>
      <c r="O833" s="403">
        <v>2</v>
      </c>
      <c r="P833" s="403" t="s">
        <v>1571</v>
      </c>
      <c r="Q833" s="403">
        <v>3</v>
      </c>
    </row>
    <row r="834" spans="1:17" x14ac:dyDescent="0.2">
      <c r="A834" s="403">
        <v>51525</v>
      </c>
      <c r="B834" s="403">
        <v>117534</v>
      </c>
      <c r="C834" s="403">
        <v>10007922</v>
      </c>
      <c r="D834" s="403" t="s">
        <v>1644</v>
      </c>
      <c r="E834" s="403" t="s">
        <v>1597</v>
      </c>
      <c r="F834" s="403" t="s">
        <v>15</v>
      </c>
      <c r="G834" s="403" t="s">
        <v>325</v>
      </c>
      <c r="H834" s="403" t="s">
        <v>161</v>
      </c>
      <c r="I834" s="403" t="s">
        <v>161</v>
      </c>
      <c r="J834" s="403" t="s">
        <v>1645</v>
      </c>
      <c r="K834" s="404">
        <v>42080</v>
      </c>
      <c r="L834" s="404">
        <v>42082</v>
      </c>
      <c r="M834" s="403" t="s">
        <v>147</v>
      </c>
      <c r="N834" s="403" t="s">
        <v>109</v>
      </c>
      <c r="O834" s="403">
        <v>2</v>
      </c>
      <c r="P834" s="403" t="s">
        <v>1571</v>
      </c>
      <c r="Q834" s="403">
        <v>3</v>
      </c>
    </row>
    <row r="835" spans="1:17" x14ac:dyDescent="0.2">
      <c r="A835" s="403">
        <v>51550</v>
      </c>
      <c r="B835" s="403">
        <v>107825</v>
      </c>
      <c r="C835" s="403">
        <v>10001967</v>
      </c>
      <c r="D835" s="403" t="s">
        <v>1647</v>
      </c>
      <c r="E835" s="403" t="s">
        <v>1569</v>
      </c>
      <c r="F835" s="403" t="s">
        <v>14</v>
      </c>
      <c r="G835" s="403" t="s">
        <v>279</v>
      </c>
      <c r="H835" s="403" t="s">
        <v>166</v>
      </c>
      <c r="I835" s="403" t="s">
        <v>166</v>
      </c>
      <c r="J835" s="403" t="s">
        <v>1648</v>
      </c>
      <c r="K835" s="404">
        <v>42073</v>
      </c>
      <c r="L835" s="404">
        <v>42076</v>
      </c>
      <c r="M835" s="403" t="s">
        <v>102</v>
      </c>
      <c r="N835" s="403" t="s">
        <v>109</v>
      </c>
      <c r="O835" s="403">
        <v>2</v>
      </c>
      <c r="P835" s="403" t="s">
        <v>1571</v>
      </c>
      <c r="Q835" s="403">
        <v>1</v>
      </c>
    </row>
    <row r="836" spans="1:17" x14ac:dyDescent="0.2">
      <c r="A836" s="403">
        <v>51573</v>
      </c>
      <c r="B836" s="403">
        <v>118936</v>
      </c>
      <c r="C836" s="403">
        <v>10028930</v>
      </c>
      <c r="D836" s="403" t="s">
        <v>1650</v>
      </c>
      <c r="E836" s="403" t="s">
        <v>1651</v>
      </c>
      <c r="F836" s="403" t="s">
        <v>14</v>
      </c>
      <c r="G836" s="403" t="s">
        <v>186</v>
      </c>
      <c r="H836" s="403" t="s">
        <v>172</v>
      </c>
      <c r="I836" s="403" t="s">
        <v>172</v>
      </c>
      <c r="J836" s="403" t="s">
        <v>1652</v>
      </c>
      <c r="K836" s="404">
        <v>42136</v>
      </c>
      <c r="L836" s="404">
        <v>42139</v>
      </c>
      <c r="M836" s="403" t="s">
        <v>102</v>
      </c>
      <c r="N836" s="403" t="s">
        <v>109</v>
      </c>
      <c r="O836" s="403">
        <v>3</v>
      </c>
      <c r="P836" s="403" t="s">
        <v>1571</v>
      </c>
      <c r="Q836" s="403">
        <v>2</v>
      </c>
    </row>
    <row r="837" spans="1:17" x14ac:dyDescent="0.2">
      <c r="A837" s="403">
        <v>51578</v>
      </c>
      <c r="B837" s="403">
        <v>107022</v>
      </c>
      <c r="C837" s="403">
        <v>10002008</v>
      </c>
      <c r="D837" s="403" t="s">
        <v>1654</v>
      </c>
      <c r="E837" s="403" t="s">
        <v>1573</v>
      </c>
      <c r="F837" s="403" t="s">
        <v>15</v>
      </c>
      <c r="G837" s="403" t="s">
        <v>316</v>
      </c>
      <c r="H837" s="403" t="s">
        <v>199</v>
      </c>
      <c r="I837" s="403" t="s">
        <v>95</v>
      </c>
      <c r="J837" s="403" t="s">
        <v>1655</v>
      </c>
      <c r="K837" s="404">
        <v>42143</v>
      </c>
      <c r="L837" s="404">
        <v>42146</v>
      </c>
      <c r="M837" s="403" t="s">
        <v>152</v>
      </c>
      <c r="N837" s="403" t="s">
        <v>109</v>
      </c>
      <c r="O837" s="403">
        <v>2</v>
      </c>
      <c r="P837" s="403" t="s">
        <v>1571</v>
      </c>
      <c r="Q837" s="403">
        <v>2</v>
      </c>
    </row>
    <row r="838" spans="1:17" x14ac:dyDescent="0.2">
      <c r="A838" s="403">
        <v>51619</v>
      </c>
      <c r="B838" s="403">
        <v>110017</v>
      </c>
      <c r="C838" s="403">
        <v>10002073</v>
      </c>
      <c r="D838" s="403" t="s">
        <v>1657</v>
      </c>
      <c r="E838" s="403" t="s">
        <v>1569</v>
      </c>
      <c r="F838" s="403" t="s">
        <v>14</v>
      </c>
      <c r="G838" s="403" t="s">
        <v>430</v>
      </c>
      <c r="H838" s="403" t="s">
        <v>122</v>
      </c>
      <c r="I838" s="403" t="s">
        <v>122</v>
      </c>
      <c r="J838" s="403" t="s">
        <v>1658</v>
      </c>
      <c r="K838" s="404">
        <v>42072</v>
      </c>
      <c r="L838" s="404">
        <v>42076</v>
      </c>
      <c r="M838" s="403" t="s">
        <v>132</v>
      </c>
      <c r="N838" s="403" t="s">
        <v>109</v>
      </c>
      <c r="O838" s="403">
        <v>3</v>
      </c>
      <c r="P838" s="403" t="s">
        <v>1571</v>
      </c>
      <c r="Q838" s="403">
        <v>2</v>
      </c>
    </row>
    <row r="839" spans="1:17" x14ac:dyDescent="0.2">
      <c r="A839" s="403">
        <v>51646</v>
      </c>
      <c r="B839" s="403">
        <v>108088</v>
      </c>
      <c r="C839" s="403">
        <v>10002118</v>
      </c>
      <c r="D839" s="403" t="s">
        <v>1660</v>
      </c>
      <c r="E839" s="403" t="s">
        <v>1597</v>
      </c>
      <c r="F839" s="403" t="s">
        <v>15</v>
      </c>
      <c r="G839" s="403" t="s">
        <v>1267</v>
      </c>
      <c r="H839" s="403" t="s">
        <v>122</v>
      </c>
      <c r="I839" s="403" t="s">
        <v>122</v>
      </c>
      <c r="J839" s="403" t="s">
        <v>1661</v>
      </c>
      <c r="K839" s="404">
        <v>42018</v>
      </c>
      <c r="L839" s="404">
        <v>42020</v>
      </c>
      <c r="M839" s="403" t="s">
        <v>152</v>
      </c>
      <c r="N839" s="403" t="s">
        <v>109</v>
      </c>
      <c r="O839" s="403">
        <v>1</v>
      </c>
      <c r="P839" s="403" t="s">
        <v>1571</v>
      </c>
      <c r="Q839" s="403">
        <v>2</v>
      </c>
    </row>
    <row r="840" spans="1:17" x14ac:dyDescent="0.2">
      <c r="A840" s="403">
        <v>51766</v>
      </c>
      <c r="B840" s="403">
        <v>110116</v>
      </c>
      <c r="C840" s="403">
        <v>10002327</v>
      </c>
      <c r="D840" s="403" t="s">
        <v>345</v>
      </c>
      <c r="E840" s="403" t="s">
        <v>1573</v>
      </c>
      <c r="F840" s="403" t="s">
        <v>15</v>
      </c>
      <c r="G840" s="403" t="s">
        <v>178</v>
      </c>
      <c r="H840" s="403" t="s">
        <v>107</v>
      </c>
      <c r="I840" s="403" t="s">
        <v>107</v>
      </c>
      <c r="J840" s="403" t="s">
        <v>346</v>
      </c>
      <c r="K840" s="404">
        <v>41953</v>
      </c>
      <c r="L840" s="404">
        <v>41957</v>
      </c>
      <c r="M840" s="403" t="s">
        <v>152</v>
      </c>
      <c r="N840" s="403" t="s">
        <v>109</v>
      </c>
      <c r="O840" s="403">
        <v>3</v>
      </c>
      <c r="P840" s="403" t="s">
        <v>1571</v>
      </c>
      <c r="Q840" s="403">
        <v>1</v>
      </c>
    </row>
    <row r="841" spans="1:17" x14ac:dyDescent="0.2">
      <c r="A841" s="403">
        <v>51800</v>
      </c>
      <c r="B841" s="403">
        <v>116500</v>
      </c>
      <c r="C841" s="403">
        <v>10002375</v>
      </c>
      <c r="D841" s="403" t="s">
        <v>445</v>
      </c>
      <c r="E841" s="403" t="s">
        <v>1569</v>
      </c>
      <c r="F841" s="403" t="s">
        <v>14</v>
      </c>
      <c r="G841" s="403" t="s">
        <v>241</v>
      </c>
      <c r="H841" s="403" t="s">
        <v>94</v>
      </c>
      <c r="I841" s="403" t="s">
        <v>95</v>
      </c>
      <c r="J841" s="403" t="s">
        <v>447</v>
      </c>
      <c r="K841" s="404">
        <v>41975</v>
      </c>
      <c r="L841" s="404">
        <v>41978</v>
      </c>
      <c r="M841" s="403" t="s">
        <v>147</v>
      </c>
      <c r="N841" s="403" t="s">
        <v>109</v>
      </c>
      <c r="O841" s="403">
        <v>3</v>
      </c>
      <c r="P841" s="403" t="s">
        <v>1571</v>
      </c>
      <c r="Q841" s="403">
        <v>3</v>
      </c>
    </row>
    <row r="842" spans="1:17" x14ac:dyDescent="0.2">
      <c r="A842" s="403">
        <v>51893</v>
      </c>
      <c r="B842" s="403">
        <v>108777</v>
      </c>
      <c r="C842" s="403">
        <v>10002554</v>
      </c>
      <c r="D842" s="403" t="s">
        <v>1665</v>
      </c>
      <c r="E842" s="403" t="s">
        <v>1569</v>
      </c>
      <c r="F842" s="403" t="s">
        <v>14</v>
      </c>
      <c r="G842" s="403" t="s">
        <v>744</v>
      </c>
      <c r="H842" s="403" t="s">
        <v>122</v>
      </c>
      <c r="I842" s="403" t="s">
        <v>122</v>
      </c>
      <c r="J842" s="403" t="s">
        <v>1666</v>
      </c>
      <c r="K842" s="404">
        <v>41974</v>
      </c>
      <c r="L842" s="404">
        <v>41978</v>
      </c>
      <c r="M842" s="403" t="s">
        <v>102</v>
      </c>
      <c r="N842" s="403" t="s">
        <v>109</v>
      </c>
      <c r="O842" s="403">
        <v>4</v>
      </c>
      <c r="P842" s="403" t="s">
        <v>1571</v>
      </c>
      <c r="Q842" s="403">
        <v>1</v>
      </c>
    </row>
    <row r="843" spans="1:17" x14ac:dyDescent="0.2">
      <c r="A843" s="403">
        <v>51905</v>
      </c>
      <c r="B843" s="403">
        <v>107983</v>
      </c>
      <c r="C843" s="403">
        <v>10002578</v>
      </c>
      <c r="D843" s="403" t="s">
        <v>299</v>
      </c>
      <c r="E843" s="403" t="s">
        <v>1597</v>
      </c>
      <c r="F843" s="403" t="s">
        <v>15</v>
      </c>
      <c r="G843" s="403" t="s">
        <v>261</v>
      </c>
      <c r="H843" s="403" t="s">
        <v>190</v>
      </c>
      <c r="I843" s="403" t="s">
        <v>190</v>
      </c>
      <c r="J843" s="403" t="s">
        <v>301</v>
      </c>
      <c r="K843" s="404">
        <v>42165</v>
      </c>
      <c r="L843" s="404">
        <v>42167</v>
      </c>
      <c r="M843" s="403" t="s">
        <v>302</v>
      </c>
      <c r="N843" s="403" t="s">
        <v>109</v>
      </c>
      <c r="O843" s="403">
        <v>3</v>
      </c>
      <c r="P843" s="403" t="s">
        <v>1571</v>
      </c>
      <c r="Q843" s="403">
        <v>3</v>
      </c>
    </row>
    <row r="844" spans="1:17" x14ac:dyDescent="0.2">
      <c r="A844" s="403">
        <v>51944</v>
      </c>
      <c r="B844" s="403">
        <v>115208</v>
      </c>
      <c r="C844" s="403">
        <v>10002618</v>
      </c>
      <c r="D844" s="403" t="s">
        <v>1669</v>
      </c>
      <c r="E844" s="403" t="s">
        <v>1569</v>
      </c>
      <c r="F844" s="403" t="s">
        <v>14</v>
      </c>
      <c r="G844" s="403" t="s">
        <v>186</v>
      </c>
      <c r="H844" s="403" t="s">
        <v>172</v>
      </c>
      <c r="I844" s="403" t="s">
        <v>172</v>
      </c>
      <c r="J844" s="403" t="s">
        <v>1670</v>
      </c>
      <c r="K844" s="404">
        <v>42023</v>
      </c>
      <c r="L844" s="404">
        <v>42027</v>
      </c>
      <c r="M844" s="403" t="s">
        <v>132</v>
      </c>
      <c r="N844" s="403" t="s">
        <v>109</v>
      </c>
      <c r="O844" s="403">
        <v>2</v>
      </c>
      <c r="P844" s="403" t="s">
        <v>1571</v>
      </c>
      <c r="Q844" s="403">
        <v>3</v>
      </c>
    </row>
    <row r="845" spans="1:17" x14ac:dyDescent="0.2">
      <c r="A845" s="403">
        <v>51961</v>
      </c>
      <c r="B845" s="403">
        <v>119808</v>
      </c>
      <c r="C845" s="403">
        <v>10012171</v>
      </c>
      <c r="D845" s="403" t="s">
        <v>1672</v>
      </c>
      <c r="E845" s="403" t="s">
        <v>1569</v>
      </c>
      <c r="F845" s="403" t="s">
        <v>14</v>
      </c>
      <c r="G845" s="403" t="s">
        <v>780</v>
      </c>
      <c r="H845" s="403" t="s">
        <v>166</v>
      </c>
      <c r="I845" s="403" t="s">
        <v>166</v>
      </c>
      <c r="J845" s="403" t="s">
        <v>1673</v>
      </c>
      <c r="K845" s="404">
        <v>41960</v>
      </c>
      <c r="L845" s="404">
        <v>41963</v>
      </c>
      <c r="M845" s="403" t="s">
        <v>132</v>
      </c>
      <c r="N845" s="403" t="s">
        <v>109</v>
      </c>
      <c r="O845" s="403">
        <v>2</v>
      </c>
      <c r="P845" s="403" t="s">
        <v>1571</v>
      </c>
      <c r="Q845" s="403">
        <v>2</v>
      </c>
    </row>
    <row r="846" spans="1:17" x14ac:dyDescent="0.2">
      <c r="A846" s="403">
        <v>52396</v>
      </c>
      <c r="B846" s="403">
        <v>116610</v>
      </c>
      <c r="C846" s="403">
        <v>10003192</v>
      </c>
      <c r="D846" s="403" t="s">
        <v>1675</v>
      </c>
      <c r="E846" s="403" t="s">
        <v>1569</v>
      </c>
      <c r="F846" s="403" t="s">
        <v>14</v>
      </c>
      <c r="G846" s="403" t="s">
        <v>469</v>
      </c>
      <c r="H846" s="403" t="s">
        <v>166</v>
      </c>
      <c r="I846" s="403" t="s">
        <v>166</v>
      </c>
      <c r="J846" s="403" t="s">
        <v>1676</v>
      </c>
      <c r="K846" s="404">
        <v>42087</v>
      </c>
      <c r="L846" s="404">
        <v>42090</v>
      </c>
      <c r="M846" s="403" t="s">
        <v>132</v>
      </c>
      <c r="N846" s="403" t="s">
        <v>109</v>
      </c>
      <c r="O846" s="403">
        <v>2</v>
      </c>
      <c r="P846" s="403" t="s">
        <v>1571</v>
      </c>
      <c r="Q846" s="403">
        <v>2</v>
      </c>
    </row>
    <row r="847" spans="1:17" x14ac:dyDescent="0.2">
      <c r="A847" s="403">
        <v>52418</v>
      </c>
      <c r="B847" s="403">
        <v>106695</v>
      </c>
      <c r="C847" s="403">
        <v>10003219</v>
      </c>
      <c r="D847" s="403" t="s">
        <v>1678</v>
      </c>
      <c r="E847" s="403" t="s">
        <v>1569</v>
      </c>
      <c r="F847" s="403" t="s">
        <v>14</v>
      </c>
      <c r="G847" s="403" t="s">
        <v>404</v>
      </c>
      <c r="H847" s="403" t="s">
        <v>199</v>
      </c>
      <c r="I847" s="403" t="s">
        <v>95</v>
      </c>
      <c r="J847" s="403" t="s">
        <v>1679</v>
      </c>
      <c r="K847" s="404">
        <v>42143</v>
      </c>
      <c r="L847" s="404">
        <v>42146</v>
      </c>
      <c r="M847" s="403" t="s">
        <v>147</v>
      </c>
      <c r="N847" s="403" t="s">
        <v>109</v>
      </c>
      <c r="O847" s="403">
        <v>2</v>
      </c>
      <c r="P847" s="403" t="s">
        <v>1571</v>
      </c>
      <c r="Q847" s="403">
        <v>3</v>
      </c>
    </row>
    <row r="848" spans="1:17" x14ac:dyDescent="0.2">
      <c r="A848" s="403">
        <v>52638</v>
      </c>
      <c r="B848" s="403">
        <v>109905</v>
      </c>
      <c r="C848" s="403">
        <v>10003490</v>
      </c>
      <c r="D848" s="403" t="s">
        <v>1681</v>
      </c>
      <c r="E848" s="403" t="s">
        <v>1569</v>
      </c>
      <c r="F848" s="403" t="s">
        <v>14</v>
      </c>
      <c r="G848" s="403" t="s">
        <v>785</v>
      </c>
      <c r="H848" s="403" t="s">
        <v>107</v>
      </c>
      <c r="I848" s="403" t="s">
        <v>107</v>
      </c>
      <c r="J848" s="403" t="s">
        <v>1682</v>
      </c>
      <c r="K848" s="404">
        <v>42052</v>
      </c>
      <c r="L848" s="404">
        <v>42055</v>
      </c>
      <c r="M848" s="403" t="s">
        <v>102</v>
      </c>
      <c r="N848" s="403" t="s">
        <v>109</v>
      </c>
      <c r="O848" s="403">
        <v>2</v>
      </c>
      <c r="P848" s="403" t="s">
        <v>1571</v>
      </c>
      <c r="Q848" s="403">
        <v>3</v>
      </c>
    </row>
    <row r="849" spans="1:17" x14ac:dyDescent="0.2">
      <c r="A849" s="403">
        <v>52896</v>
      </c>
      <c r="B849" s="403">
        <v>110078</v>
      </c>
      <c r="C849" s="403">
        <v>10003724</v>
      </c>
      <c r="D849" s="403" t="s">
        <v>1684</v>
      </c>
      <c r="E849" s="403" t="s">
        <v>1651</v>
      </c>
      <c r="F849" s="403" t="s">
        <v>14</v>
      </c>
      <c r="G849" s="403" t="s">
        <v>325</v>
      </c>
      <c r="H849" s="403" t="s">
        <v>161</v>
      </c>
      <c r="I849" s="403" t="s">
        <v>161</v>
      </c>
      <c r="J849" s="403" t="s">
        <v>1685</v>
      </c>
      <c r="K849" s="404">
        <v>42114</v>
      </c>
      <c r="L849" s="404">
        <v>42118</v>
      </c>
      <c r="M849" s="403" t="s">
        <v>147</v>
      </c>
      <c r="N849" s="403" t="s">
        <v>109</v>
      </c>
      <c r="O849" s="403">
        <v>1</v>
      </c>
      <c r="P849" s="403" t="s">
        <v>1571</v>
      </c>
      <c r="Q849" s="403">
        <v>3</v>
      </c>
    </row>
    <row r="850" spans="1:17" x14ac:dyDescent="0.2">
      <c r="A850" s="403">
        <v>52911</v>
      </c>
      <c r="B850" s="403">
        <v>108153</v>
      </c>
      <c r="C850" s="403">
        <v>10003765</v>
      </c>
      <c r="D850" s="403" t="s">
        <v>946</v>
      </c>
      <c r="E850" s="403" t="s">
        <v>1573</v>
      </c>
      <c r="F850" s="403" t="s">
        <v>15</v>
      </c>
      <c r="G850" s="403" t="s">
        <v>422</v>
      </c>
      <c r="H850" s="403" t="s">
        <v>140</v>
      </c>
      <c r="I850" s="403" t="s">
        <v>140</v>
      </c>
      <c r="J850" s="403" t="s">
        <v>1687</v>
      </c>
      <c r="K850" s="404">
        <v>41946</v>
      </c>
      <c r="L850" s="404">
        <v>41950</v>
      </c>
      <c r="M850" s="403" t="s">
        <v>374</v>
      </c>
      <c r="N850" s="403" t="s">
        <v>109</v>
      </c>
      <c r="O850" s="403">
        <v>4</v>
      </c>
      <c r="P850" s="403" t="s">
        <v>1571</v>
      </c>
      <c r="Q850" s="403">
        <v>2</v>
      </c>
    </row>
    <row r="851" spans="1:17" x14ac:dyDescent="0.2">
      <c r="A851" s="403">
        <v>52998</v>
      </c>
      <c r="B851" s="403">
        <v>106769</v>
      </c>
      <c r="C851" s="403">
        <v>10003872</v>
      </c>
      <c r="D851" s="403" t="s">
        <v>1689</v>
      </c>
      <c r="E851" s="403" t="s">
        <v>1573</v>
      </c>
      <c r="F851" s="403" t="s">
        <v>15</v>
      </c>
      <c r="G851" s="403" t="s">
        <v>413</v>
      </c>
      <c r="H851" s="403" t="s">
        <v>161</v>
      </c>
      <c r="I851" s="403" t="s">
        <v>161</v>
      </c>
      <c r="J851" s="403" t="s">
        <v>1690</v>
      </c>
      <c r="K851" s="404">
        <v>42135</v>
      </c>
      <c r="L851" s="404">
        <v>42139</v>
      </c>
      <c r="M851" s="403" t="s">
        <v>152</v>
      </c>
      <c r="N851" s="403" t="s">
        <v>109</v>
      </c>
      <c r="O851" s="403">
        <v>2</v>
      </c>
      <c r="P851" s="403" t="s">
        <v>1571</v>
      </c>
      <c r="Q851" s="403">
        <v>2</v>
      </c>
    </row>
    <row r="852" spans="1:17" x14ac:dyDescent="0.2">
      <c r="A852" s="403">
        <v>53068</v>
      </c>
      <c r="B852" s="403">
        <v>116017</v>
      </c>
      <c r="C852" s="403">
        <v>10008354</v>
      </c>
      <c r="D852" s="403" t="s">
        <v>1692</v>
      </c>
      <c r="E852" s="403" t="s">
        <v>1569</v>
      </c>
      <c r="F852" s="403" t="s">
        <v>14</v>
      </c>
      <c r="G852" s="403" t="s">
        <v>320</v>
      </c>
      <c r="H852" s="403" t="s">
        <v>140</v>
      </c>
      <c r="I852" s="403" t="s">
        <v>140</v>
      </c>
      <c r="J852" s="403" t="s">
        <v>1693</v>
      </c>
      <c r="K852" s="404">
        <v>42185</v>
      </c>
      <c r="L852" s="404">
        <v>42188</v>
      </c>
      <c r="M852" s="403" t="s">
        <v>132</v>
      </c>
      <c r="N852" s="403" t="s">
        <v>109</v>
      </c>
      <c r="O852" s="403">
        <v>2</v>
      </c>
      <c r="P852" s="403" t="s">
        <v>1571</v>
      </c>
      <c r="Q852" s="403">
        <v>1</v>
      </c>
    </row>
    <row r="853" spans="1:17" x14ac:dyDescent="0.2">
      <c r="A853" s="403">
        <v>53108</v>
      </c>
      <c r="B853" s="403">
        <v>115154</v>
      </c>
      <c r="C853" s="403">
        <v>10003987</v>
      </c>
      <c r="D853" s="403" t="s">
        <v>1695</v>
      </c>
      <c r="E853" s="403" t="s">
        <v>1573</v>
      </c>
      <c r="F853" s="403" t="s">
        <v>15</v>
      </c>
      <c r="G853" s="403" t="s">
        <v>449</v>
      </c>
      <c r="H853" s="403" t="s">
        <v>122</v>
      </c>
      <c r="I853" s="403" t="s">
        <v>122</v>
      </c>
      <c r="J853" s="403" t="s">
        <v>1696</v>
      </c>
      <c r="K853" s="404">
        <v>42073</v>
      </c>
      <c r="L853" s="404">
        <v>42076</v>
      </c>
      <c r="M853" s="403" t="s">
        <v>152</v>
      </c>
      <c r="N853" s="403" t="s">
        <v>109</v>
      </c>
      <c r="O853" s="403">
        <v>3</v>
      </c>
      <c r="P853" s="403" t="s">
        <v>1571</v>
      </c>
      <c r="Q853" s="403">
        <v>2</v>
      </c>
    </row>
    <row r="854" spans="1:17" x14ac:dyDescent="0.2">
      <c r="A854" s="403">
        <v>53116</v>
      </c>
      <c r="B854" s="403">
        <v>109443</v>
      </c>
      <c r="C854" s="403">
        <v>10002260</v>
      </c>
      <c r="D854" s="403" t="s">
        <v>1698</v>
      </c>
      <c r="E854" s="403" t="s">
        <v>1573</v>
      </c>
      <c r="F854" s="403" t="s">
        <v>15</v>
      </c>
      <c r="G854" s="403" t="s">
        <v>419</v>
      </c>
      <c r="H854" s="403" t="s">
        <v>122</v>
      </c>
      <c r="I854" s="403" t="s">
        <v>122</v>
      </c>
      <c r="J854" s="403" t="s">
        <v>1699</v>
      </c>
      <c r="K854" s="404">
        <v>42087</v>
      </c>
      <c r="L854" s="404">
        <v>42090</v>
      </c>
      <c r="M854" s="403" t="s">
        <v>374</v>
      </c>
      <c r="N854" s="403" t="s">
        <v>109</v>
      </c>
      <c r="O854" s="403">
        <v>2</v>
      </c>
      <c r="P854" s="403" t="s">
        <v>1571</v>
      </c>
      <c r="Q854" s="403">
        <v>2</v>
      </c>
    </row>
    <row r="855" spans="1:17" x14ac:dyDescent="0.2">
      <c r="A855" s="403">
        <v>53124</v>
      </c>
      <c r="B855" s="403">
        <v>107480</v>
      </c>
      <c r="C855" s="403">
        <v>10002859</v>
      </c>
      <c r="D855" s="403" t="s">
        <v>516</v>
      </c>
      <c r="E855" s="403" t="s">
        <v>1573</v>
      </c>
      <c r="F855" s="403" t="s">
        <v>15</v>
      </c>
      <c r="G855" s="403" t="s">
        <v>517</v>
      </c>
      <c r="H855" s="403" t="s">
        <v>122</v>
      </c>
      <c r="I855" s="403" t="s">
        <v>122</v>
      </c>
      <c r="J855" s="403" t="s">
        <v>518</v>
      </c>
      <c r="K855" s="404">
        <v>41953</v>
      </c>
      <c r="L855" s="404">
        <v>41957</v>
      </c>
      <c r="M855" s="403" t="s">
        <v>302</v>
      </c>
      <c r="N855" s="403" t="s">
        <v>109</v>
      </c>
      <c r="O855" s="403">
        <v>3</v>
      </c>
      <c r="P855" s="403" t="s">
        <v>1571</v>
      </c>
      <c r="Q855" s="403">
        <v>3</v>
      </c>
    </row>
    <row r="856" spans="1:17" x14ac:dyDescent="0.2">
      <c r="A856" s="403">
        <v>53127</v>
      </c>
      <c r="B856" s="403">
        <v>108069</v>
      </c>
      <c r="C856" s="403">
        <v>10003993</v>
      </c>
      <c r="D856" s="403" t="s">
        <v>1702</v>
      </c>
      <c r="E856" s="403" t="s">
        <v>1573</v>
      </c>
      <c r="F856" s="403" t="s">
        <v>15</v>
      </c>
      <c r="G856" s="403" t="s">
        <v>266</v>
      </c>
      <c r="H856" s="403" t="s">
        <v>122</v>
      </c>
      <c r="I856" s="403" t="s">
        <v>122</v>
      </c>
      <c r="J856" s="403" t="s">
        <v>1703</v>
      </c>
      <c r="K856" s="404">
        <v>41925</v>
      </c>
      <c r="L856" s="404">
        <v>41929</v>
      </c>
      <c r="M856" s="403" t="s">
        <v>374</v>
      </c>
      <c r="N856" s="403" t="s">
        <v>109</v>
      </c>
      <c r="O856" s="403">
        <v>2</v>
      </c>
      <c r="P856" s="403" t="s">
        <v>1571</v>
      </c>
      <c r="Q856" s="403">
        <v>3</v>
      </c>
    </row>
    <row r="857" spans="1:17" x14ac:dyDescent="0.2">
      <c r="A857" s="403">
        <v>53132</v>
      </c>
      <c r="B857" s="403">
        <v>107138</v>
      </c>
      <c r="C857" s="403">
        <v>10003165</v>
      </c>
      <c r="D857" s="403" t="s">
        <v>1705</v>
      </c>
      <c r="E857" s="403" t="s">
        <v>1573</v>
      </c>
      <c r="F857" s="403" t="s">
        <v>15</v>
      </c>
      <c r="G857" s="403" t="s">
        <v>592</v>
      </c>
      <c r="H857" s="403" t="s">
        <v>122</v>
      </c>
      <c r="I857" s="403" t="s">
        <v>122</v>
      </c>
      <c r="J857" s="403" t="s">
        <v>1706</v>
      </c>
      <c r="K857" s="404">
        <v>41974</v>
      </c>
      <c r="L857" s="404">
        <v>41978</v>
      </c>
      <c r="M857" s="403" t="s">
        <v>152</v>
      </c>
      <c r="N857" s="403" t="s">
        <v>109</v>
      </c>
      <c r="O857" s="403">
        <v>2</v>
      </c>
      <c r="P857" s="403" t="s">
        <v>1571</v>
      </c>
      <c r="Q857" s="403">
        <v>2</v>
      </c>
    </row>
    <row r="858" spans="1:17" x14ac:dyDescent="0.2">
      <c r="A858" s="403">
        <v>53141</v>
      </c>
      <c r="B858" s="403">
        <v>108009</v>
      </c>
      <c r="C858" s="403">
        <v>10005412</v>
      </c>
      <c r="D858" s="403" t="s">
        <v>1708</v>
      </c>
      <c r="E858" s="403" t="s">
        <v>1573</v>
      </c>
      <c r="F858" s="403" t="s">
        <v>15</v>
      </c>
      <c r="G858" s="403" t="s">
        <v>797</v>
      </c>
      <c r="H858" s="403" t="s">
        <v>122</v>
      </c>
      <c r="I858" s="403" t="s">
        <v>122</v>
      </c>
      <c r="J858" s="403" t="s">
        <v>1709</v>
      </c>
      <c r="K858" s="404">
        <v>42086</v>
      </c>
      <c r="L858" s="404">
        <v>42090</v>
      </c>
      <c r="M858" s="403" t="s">
        <v>152</v>
      </c>
      <c r="N858" s="403" t="s">
        <v>109</v>
      </c>
      <c r="O858" s="403">
        <v>2</v>
      </c>
      <c r="P858" s="403" t="s">
        <v>1571</v>
      </c>
      <c r="Q858" s="403">
        <v>2</v>
      </c>
    </row>
    <row r="859" spans="1:17" x14ac:dyDescent="0.2">
      <c r="A859" s="403">
        <v>53152</v>
      </c>
      <c r="B859" s="403">
        <v>108973</v>
      </c>
      <c r="C859" s="403">
        <v>10004002</v>
      </c>
      <c r="D859" s="403" t="s">
        <v>982</v>
      </c>
      <c r="E859" s="403" t="s">
        <v>1573</v>
      </c>
      <c r="F859" s="403" t="s">
        <v>15</v>
      </c>
      <c r="G859" s="403" t="s">
        <v>775</v>
      </c>
      <c r="H859" s="403" t="s">
        <v>122</v>
      </c>
      <c r="I859" s="403" t="s">
        <v>122</v>
      </c>
      <c r="J859" s="403" t="s">
        <v>1711</v>
      </c>
      <c r="K859" s="404">
        <v>41981</v>
      </c>
      <c r="L859" s="404">
        <v>41985</v>
      </c>
      <c r="M859" s="403" t="s">
        <v>152</v>
      </c>
      <c r="N859" s="403" t="s">
        <v>109</v>
      </c>
      <c r="O859" s="403">
        <v>4</v>
      </c>
      <c r="P859" s="403" t="s">
        <v>1571</v>
      </c>
      <c r="Q859" s="403">
        <v>2</v>
      </c>
    </row>
    <row r="860" spans="1:17" x14ac:dyDescent="0.2">
      <c r="A860" s="403">
        <v>53201</v>
      </c>
      <c r="B860" s="403">
        <v>110033</v>
      </c>
      <c r="C860" s="403">
        <v>10004124</v>
      </c>
      <c r="D860" s="403" t="s">
        <v>1713</v>
      </c>
      <c r="E860" s="403" t="s">
        <v>1573</v>
      </c>
      <c r="F860" s="403" t="s">
        <v>15</v>
      </c>
      <c r="G860" s="403" t="s">
        <v>1119</v>
      </c>
      <c r="H860" s="403" t="s">
        <v>107</v>
      </c>
      <c r="I860" s="403" t="s">
        <v>107</v>
      </c>
      <c r="J860" s="403" t="s">
        <v>1714</v>
      </c>
      <c r="K860" s="404">
        <v>41911</v>
      </c>
      <c r="L860" s="404">
        <v>41915</v>
      </c>
      <c r="M860" s="403" t="s">
        <v>374</v>
      </c>
      <c r="N860" s="403" t="s">
        <v>109</v>
      </c>
      <c r="O860" s="403">
        <v>2</v>
      </c>
      <c r="P860" s="403" t="s">
        <v>1571</v>
      </c>
      <c r="Q860" s="403">
        <v>3</v>
      </c>
    </row>
    <row r="861" spans="1:17" x14ac:dyDescent="0.2">
      <c r="A861" s="403">
        <v>53233</v>
      </c>
      <c r="B861" s="403">
        <v>109219</v>
      </c>
      <c r="C861" s="403">
        <v>10004177</v>
      </c>
      <c r="D861" s="403" t="s">
        <v>594</v>
      </c>
      <c r="E861" s="403" t="s">
        <v>1569</v>
      </c>
      <c r="F861" s="403" t="s">
        <v>14</v>
      </c>
      <c r="G861" s="403" t="s">
        <v>285</v>
      </c>
      <c r="H861" s="403" t="s">
        <v>140</v>
      </c>
      <c r="I861" s="403" t="s">
        <v>140</v>
      </c>
      <c r="J861" s="403" t="s">
        <v>595</v>
      </c>
      <c r="K861" s="404">
        <v>41967</v>
      </c>
      <c r="L861" s="404">
        <v>41971</v>
      </c>
      <c r="M861" s="403" t="s">
        <v>102</v>
      </c>
      <c r="N861" s="403" t="s">
        <v>109</v>
      </c>
      <c r="O861" s="403">
        <v>3</v>
      </c>
      <c r="P861" s="403" t="s">
        <v>1571</v>
      </c>
      <c r="Q861" s="403">
        <v>2</v>
      </c>
    </row>
    <row r="862" spans="1:17" x14ac:dyDescent="0.2">
      <c r="A862" s="403">
        <v>53239</v>
      </c>
      <c r="B862" s="403">
        <v>108041</v>
      </c>
      <c r="C862" s="403">
        <v>10004192</v>
      </c>
      <c r="D862" s="403" t="s">
        <v>1717</v>
      </c>
      <c r="E862" s="403" t="s">
        <v>1597</v>
      </c>
      <c r="F862" s="403" t="s">
        <v>15</v>
      </c>
      <c r="G862" s="403" t="s">
        <v>198</v>
      </c>
      <c r="H862" s="403" t="s">
        <v>199</v>
      </c>
      <c r="I862" s="403" t="s">
        <v>95</v>
      </c>
      <c r="J862" s="403" t="s">
        <v>1718</v>
      </c>
      <c r="K862" s="404">
        <v>41934</v>
      </c>
      <c r="L862" s="404">
        <v>41936</v>
      </c>
      <c r="M862" s="403" t="s">
        <v>152</v>
      </c>
      <c r="N862" s="403" t="s">
        <v>109</v>
      </c>
      <c r="O862" s="403">
        <v>3</v>
      </c>
      <c r="P862" s="403" t="s">
        <v>1571</v>
      </c>
      <c r="Q862" s="403">
        <v>2</v>
      </c>
    </row>
    <row r="863" spans="1:17" x14ac:dyDescent="0.2">
      <c r="A863" s="403">
        <v>53268</v>
      </c>
      <c r="B863" s="403">
        <v>112654</v>
      </c>
      <c r="C863" s="403">
        <v>10004240</v>
      </c>
      <c r="D863" s="403" t="s">
        <v>1720</v>
      </c>
      <c r="E863" s="403" t="s">
        <v>1569</v>
      </c>
      <c r="F863" s="403" t="s">
        <v>14</v>
      </c>
      <c r="G863" s="403" t="s">
        <v>352</v>
      </c>
      <c r="H863" s="403" t="s">
        <v>172</v>
      </c>
      <c r="I863" s="403" t="s">
        <v>172</v>
      </c>
      <c r="J863" s="403" t="s">
        <v>1721</v>
      </c>
      <c r="K863" s="404">
        <v>41926</v>
      </c>
      <c r="L863" s="404">
        <v>41928</v>
      </c>
      <c r="M863" s="403" t="s">
        <v>132</v>
      </c>
      <c r="N863" s="403" t="s">
        <v>109</v>
      </c>
      <c r="O863" s="403">
        <v>2</v>
      </c>
      <c r="P863" s="403" t="s">
        <v>1571</v>
      </c>
      <c r="Q863" s="403">
        <v>2</v>
      </c>
    </row>
    <row r="864" spans="1:17" x14ac:dyDescent="0.2">
      <c r="A864" s="403">
        <v>53295</v>
      </c>
      <c r="B864" s="403">
        <v>108044</v>
      </c>
      <c r="C864" s="403">
        <v>10004285</v>
      </c>
      <c r="D864" s="403" t="s">
        <v>1723</v>
      </c>
      <c r="E864" s="403" t="s">
        <v>1573</v>
      </c>
      <c r="F864" s="403" t="s">
        <v>15</v>
      </c>
      <c r="G864" s="403" t="s">
        <v>244</v>
      </c>
      <c r="H864" s="403" t="s">
        <v>190</v>
      </c>
      <c r="I864" s="403" t="s">
        <v>190</v>
      </c>
      <c r="J864" s="403" t="s">
        <v>1724</v>
      </c>
      <c r="K864" s="404">
        <v>42178</v>
      </c>
      <c r="L864" s="404">
        <v>42181</v>
      </c>
      <c r="M864" s="403" t="s">
        <v>302</v>
      </c>
      <c r="N864" s="403" t="s">
        <v>109</v>
      </c>
      <c r="O864" s="403">
        <v>2</v>
      </c>
      <c r="P864" s="403" t="s">
        <v>1571</v>
      </c>
      <c r="Q864" s="403">
        <v>3</v>
      </c>
    </row>
    <row r="865" spans="1:17" x14ac:dyDescent="0.2">
      <c r="A865" s="403">
        <v>53330</v>
      </c>
      <c r="B865" s="403">
        <v>106007</v>
      </c>
      <c r="C865" s="403">
        <v>10004319</v>
      </c>
      <c r="D865" s="403" t="s">
        <v>485</v>
      </c>
      <c r="E865" s="403" t="s">
        <v>1597</v>
      </c>
      <c r="F865" s="403" t="s">
        <v>15</v>
      </c>
      <c r="G865" s="403" t="s">
        <v>198</v>
      </c>
      <c r="H865" s="403" t="s">
        <v>199</v>
      </c>
      <c r="I865" s="403" t="s">
        <v>95</v>
      </c>
      <c r="J865" s="403" t="s">
        <v>486</v>
      </c>
      <c r="K865" s="404">
        <v>42044</v>
      </c>
      <c r="L865" s="404">
        <v>42048</v>
      </c>
      <c r="M865" s="403" t="s">
        <v>102</v>
      </c>
      <c r="N865" s="403" t="s">
        <v>109</v>
      </c>
      <c r="O865" s="403">
        <v>3</v>
      </c>
      <c r="P865" s="403" t="s">
        <v>1571</v>
      </c>
      <c r="Q865" s="403">
        <v>2</v>
      </c>
    </row>
    <row r="866" spans="1:17" x14ac:dyDescent="0.2">
      <c r="A866" s="403">
        <v>53422</v>
      </c>
      <c r="B866" s="403">
        <v>107028</v>
      </c>
      <c r="C866" s="403">
        <v>10004434</v>
      </c>
      <c r="D866" s="403" t="s">
        <v>1727</v>
      </c>
      <c r="E866" s="403" t="s">
        <v>1597</v>
      </c>
      <c r="F866" s="403" t="s">
        <v>15</v>
      </c>
      <c r="G866" s="403" t="s">
        <v>549</v>
      </c>
      <c r="H866" s="403" t="s">
        <v>199</v>
      </c>
      <c r="I866" s="403" t="s">
        <v>95</v>
      </c>
      <c r="J866" s="403" t="s">
        <v>1728</v>
      </c>
      <c r="K866" s="404">
        <v>41925</v>
      </c>
      <c r="L866" s="404">
        <v>41929</v>
      </c>
      <c r="M866" s="403" t="s">
        <v>132</v>
      </c>
      <c r="N866" s="403" t="s">
        <v>109</v>
      </c>
      <c r="O866" s="403">
        <v>2</v>
      </c>
      <c r="P866" s="403" t="s">
        <v>1571</v>
      </c>
      <c r="Q866" s="403">
        <v>2</v>
      </c>
    </row>
    <row r="867" spans="1:17" x14ac:dyDescent="0.2">
      <c r="A867" s="403">
        <v>53545</v>
      </c>
      <c r="B867" s="403">
        <v>108038</v>
      </c>
      <c r="C867" s="403">
        <v>10004657</v>
      </c>
      <c r="D867" s="403" t="s">
        <v>1000</v>
      </c>
      <c r="E867" s="403" t="s">
        <v>1573</v>
      </c>
      <c r="F867" s="403" t="s">
        <v>15</v>
      </c>
      <c r="G867" s="403" t="s">
        <v>114</v>
      </c>
      <c r="H867" s="403" t="s">
        <v>107</v>
      </c>
      <c r="I867" s="403" t="s">
        <v>107</v>
      </c>
      <c r="J867" s="403" t="s">
        <v>1730</v>
      </c>
      <c r="K867" s="404">
        <v>42023</v>
      </c>
      <c r="L867" s="404">
        <v>42027</v>
      </c>
      <c r="M867" s="403" t="s">
        <v>152</v>
      </c>
      <c r="N867" s="403" t="s">
        <v>109</v>
      </c>
      <c r="O867" s="403">
        <v>4</v>
      </c>
      <c r="P867" s="403" t="s">
        <v>1571</v>
      </c>
      <c r="Q867" s="403">
        <v>2</v>
      </c>
    </row>
    <row r="868" spans="1:17" x14ac:dyDescent="0.2">
      <c r="A868" s="403">
        <v>53550</v>
      </c>
      <c r="B868" s="403">
        <v>106952</v>
      </c>
      <c r="C868" s="403">
        <v>10004663</v>
      </c>
      <c r="D868" s="403" t="s">
        <v>1732</v>
      </c>
      <c r="E868" s="403" t="s">
        <v>1569</v>
      </c>
      <c r="F868" s="403" t="s">
        <v>14</v>
      </c>
      <c r="G868" s="403" t="s">
        <v>114</v>
      </c>
      <c r="H868" s="403" t="s">
        <v>107</v>
      </c>
      <c r="I868" s="403" t="s">
        <v>107</v>
      </c>
      <c r="J868" s="403" t="s">
        <v>1733</v>
      </c>
      <c r="K868" s="404">
        <v>42051</v>
      </c>
      <c r="L868" s="404">
        <v>42055</v>
      </c>
      <c r="M868" s="403" t="s">
        <v>132</v>
      </c>
      <c r="N868" s="403" t="s">
        <v>109</v>
      </c>
      <c r="O868" s="403">
        <v>3</v>
      </c>
      <c r="P868" s="403" t="s">
        <v>1571</v>
      </c>
      <c r="Q868" s="403">
        <v>2</v>
      </c>
    </row>
    <row r="869" spans="1:17" x14ac:dyDescent="0.2">
      <c r="A869" s="403">
        <v>53565</v>
      </c>
      <c r="B869" s="403">
        <v>116072</v>
      </c>
      <c r="C869" s="403">
        <v>10003256</v>
      </c>
      <c r="D869" s="403" t="s">
        <v>1735</v>
      </c>
      <c r="E869" s="403" t="s">
        <v>1597</v>
      </c>
      <c r="F869" s="403" t="s">
        <v>15</v>
      </c>
      <c r="G869" s="403" t="s">
        <v>270</v>
      </c>
      <c r="H869" s="403" t="s">
        <v>166</v>
      </c>
      <c r="I869" s="403" t="s">
        <v>166</v>
      </c>
      <c r="J869" s="403" t="s">
        <v>1736</v>
      </c>
      <c r="K869" s="404">
        <v>42157</v>
      </c>
      <c r="L869" s="404">
        <v>42160</v>
      </c>
      <c r="M869" s="403" t="s">
        <v>147</v>
      </c>
      <c r="N869" s="403" t="s">
        <v>109</v>
      </c>
      <c r="O869" s="403">
        <v>2</v>
      </c>
      <c r="P869" s="403" t="s">
        <v>1571</v>
      </c>
      <c r="Q869" s="403">
        <v>3</v>
      </c>
    </row>
    <row r="870" spans="1:17" x14ac:dyDescent="0.2">
      <c r="A870" s="403">
        <v>53575</v>
      </c>
      <c r="B870" s="403">
        <v>108070</v>
      </c>
      <c r="C870" s="403">
        <v>10004684</v>
      </c>
      <c r="D870" s="403" t="s">
        <v>375</v>
      </c>
      <c r="E870" s="403" t="s">
        <v>1573</v>
      </c>
      <c r="F870" s="403" t="s">
        <v>15</v>
      </c>
      <c r="G870" s="403" t="s">
        <v>376</v>
      </c>
      <c r="H870" s="403" t="s">
        <v>199</v>
      </c>
      <c r="I870" s="403" t="s">
        <v>95</v>
      </c>
      <c r="J870" s="403" t="s">
        <v>378</v>
      </c>
      <c r="K870" s="404">
        <v>42122</v>
      </c>
      <c r="L870" s="404">
        <v>42125</v>
      </c>
      <c r="M870" s="403" t="s">
        <v>302</v>
      </c>
      <c r="N870" s="403" t="s">
        <v>109</v>
      </c>
      <c r="O870" s="403">
        <v>3</v>
      </c>
      <c r="P870" s="403" t="s">
        <v>1571</v>
      </c>
      <c r="Q870" s="403">
        <v>3</v>
      </c>
    </row>
    <row r="871" spans="1:17" x14ac:dyDescent="0.2">
      <c r="A871" s="403">
        <v>53615</v>
      </c>
      <c r="B871" s="403">
        <v>105892</v>
      </c>
      <c r="C871" s="403">
        <v>10004723</v>
      </c>
      <c r="D871" s="403" t="s">
        <v>1739</v>
      </c>
      <c r="E871" s="403" t="s">
        <v>1597</v>
      </c>
      <c r="F871" s="403" t="s">
        <v>15</v>
      </c>
      <c r="G871" s="403" t="s">
        <v>790</v>
      </c>
      <c r="H871" s="403" t="s">
        <v>140</v>
      </c>
      <c r="I871" s="403" t="s">
        <v>140</v>
      </c>
      <c r="J871" s="403" t="s">
        <v>1740</v>
      </c>
      <c r="K871" s="404">
        <v>42114</v>
      </c>
      <c r="L871" s="404">
        <v>42118</v>
      </c>
      <c r="M871" s="403" t="s">
        <v>147</v>
      </c>
      <c r="N871" s="403" t="s">
        <v>109</v>
      </c>
      <c r="O871" s="403">
        <v>2</v>
      </c>
      <c r="P871" s="403" t="s">
        <v>1571</v>
      </c>
      <c r="Q871" s="403">
        <v>3</v>
      </c>
    </row>
    <row r="872" spans="1:17" x14ac:dyDescent="0.2">
      <c r="A872" s="403">
        <v>53664</v>
      </c>
      <c r="B872" s="403">
        <v>116162</v>
      </c>
      <c r="C872" s="403">
        <v>10004791</v>
      </c>
      <c r="D872" s="403" t="s">
        <v>1742</v>
      </c>
      <c r="E872" s="403" t="s">
        <v>1573</v>
      </c>
      <c r="F872" s="403" t="s">
        <v>15</v>
      </c>
      <c r="G872" s="403" t="s">
        <v>217</v>
      </c>
      <c r="H872" s="403" t="s">
        <v>161</v>
      </c>
      <c r="I872" s="403" t="s">
        <v>161</v>
      </c>
      <c r="J872" s="403" t="s">
        <v>1743</v>
      </c>
      <c r="K872" s="404">
        <v>42039</v>
      </c>
      <c r="L872" s="404">
        <v>42041</v>
      </c>
      <c r="M872" s="403" t="s">
        <v>152</v>
      </c>
      <c r="N872" s="403" t="s">
        <v>109</v>
      </c>
      <c r="O872" s="403">
        <v>2</v>
      </c>
      <c r="P872" s="403" t="s">
        <v>1571</v>
      </c>
      <c r="Q872" s="403">
        <v>2</v>
      </c>
    </row>
    <row r="873" spans="1:17" x14ac:dyDescent="0.2">
      <c r="A873" s="403">
        <v>53671</v>
      </c>
      <c r="B873" s="403">
        <v>108694</v>
      </c>
      <c r="C873" s="403">
        <v>10004632</v>
      </c>
      <c r="D873" s="403" t="s">
        <v>1745</v>
      </c>
      <c r="E873" s="403" t="s">
        <v>1569</v>
      </c>
      <c r="F873" s="403" t="s">
        <v>14</v>
      </c>
      <c r="G873" s="403" t="s">
        <v>217</v>
      </c>
      <c r="H873" s="403" t="s">
        <v>161</v>
      </c>
      <c r="I873" s="403" t="s">
        <v>161</v>
      </c>
      <c r="J873" s="403" t="s">
        <v>1746</v>
      </c>
      <c r="K873" s="404">
        <v>42142</v>
      </c>
      <c r="L873" s="404">
        <v>42145</v>
      </c>
      <c r="M873" s="403" t="s">
        <v>147</v>
      </c>
      <c r="N873" s="403" t="s">
        <v>109</v>
      </c>
      <c r="O873" s="403">
        <v>1</v>
      </c>
      <c r="P873" s="403" t="s">
        <v>1571</v>
      </c>
      <c r="Q873" s="403">
        <v>3</v>
      </c>
    </row>
    <row r="874" spans="1:17" x14ac:dyDescent="0.2">
      <c r="A874" s="403">
        <v>53674</v>
      </c>
      <c r="B874" s="403">
        <v>107952</v>
      </c>
      <c r="C874" s="403">
        <v>10004801</v>
      </c>
      <c r="D874" s="403" t="s">
        <v>1748</v>
      </c>
      <c r="E874" s="403" t="s">
        <v>1573</v>
      </c>
      <c r="F874" s="403" t="s">
        <v>15</v>
      </c>
      <c r="G874" s="403" t="s">
        <v>160</v>
      </c>
      <c r="H874" s="403" t="s">
        <v>161</v>
      </c>
      <c r="I874" s="403" t="s">
        <v>161</v>
      </c>
      <c r="J874" s="403" t="s">
        <v>1749</v>
      </c>
      <c r="K874" s="404">
        <v>42135</v>
      </c>
      <c r="L874" s="404">
        <v>42139</v>
      </c>
      <c r="M874" s="403" t="s">
        <v>152</v>
      </c>
      <c r="N874" s="403" t="s">
        <v>109</v>
      </c>
      <c r="O874" s="403">
        <v>2</v>
      </c>
      <c r="P874" s="403" t="s">
        <v>1571</v>
      </c>
      <c r="Q874" s="403">
        <v>2</v>
      </c>
    </row>
    <row r="875" spans="1:17" x14ac:dyDescent="0.2">
      <c r="A875" s="403">
        <v>53693</v>
      </c>
      <c r="B875" s="403">
        <v>107679</v>
      </c>
      <c r="C875" s="403">
        <v>10004819</v>
      </c>
      <c r="D875" s="403" t="s">
        <v>1751</v>
      </c>
      <c r="E875" s="403" t="s">
        <v>1569</v>
      </c>
      <c r="F875" s="403" t="s">
        <v>14</v>
      </c>
      <c r="G875" s="403" t="s">
        <v>337</v>
      </c>
      <c r="H875" s="403" t="s">
        <v>172</v>
      </c>
      <c r="I875" s="403" t="s">
        <v>172</v>
      </c>
      <c r="J875" s="403" t="s">
        <v>1752</v>
      </c>
      <c r="K875" s="404">
        <v>42045</v>
      </c>
      <c r="L875" s="404">
        <v>42047</v>
      </c>
      <c r="M875" s="403" t="s">
        <v>132</v>
      </c>
      <c r="N875" s="403" t="s">
        <v>109</v>
      </c>
      <c r="O875" s="403">
        <v>3</v>
      </c>
      <c r="P875" s="403" t="s">
        <v>1571</v>
      </c>
      <c r="Q875" s="403">
        <v>2</v>
      </c>
    </row>
    <row r="876" spans="1:17" x14ac:dyDescent="0.2">
      <c r="A876" s="403">
        <v>53697</v>
      </c>
      <c r="B876" s="403">
        <v>107515</v>
      </c>
      <c r="C876" s="403">
        <v>10012477</v>
      </c>
      <c r="D876" s="403" t="s">
        <v>483</v>
      </c>
      <c r="E876" s="403" t="s">
        <v>1569</v>
      </c>
      <c r="F876" s="403" t="s">
        <v>14</v>
      </c>
      <c r="G876" s="403" t="s">
        <v>261</v>
      </c>
      <c r="H876" s="403" t="s">
        <v>190</v>
      </c>
      <c r="I876" s="403" t="s">
        <v>190</v>
      </c>
      <c r="J876" s="403" t="s">
        <v>484</v>
      </c>
      <c r="K876" s="404">
        <v>42037</v>
      </c>
      <c r="L876" s="404">
        <v>42041</v>
      </c>
      <c r="M876" s="403" t="s">
        <v>102</v>
      </c>
      <c r="N876" s="403" t="s">
        <v>109</v>
      </c>
      <c r="O876" s="403">
        <v>3</v>
      </c>
      <c r="P876" s="403" t="s">
        <v>1571</v>
      </c>
      <c r="Q876" s="403">
        <v>2</v>
      </c>
    </row>
    <row r="877" spans="1:17" x14ac:dyDescent="0.2">
      <c r="A877" s="403">
        <v>53746</v>
      </c>
      <c r="B877" s="403">
        <v>119215</v>
      </c>
      <c r="C877" s="403">
        <v>10030688</v>
      </c>
      <c r="D877" s="403" t="s">
        <v>1755</v>
      </c>
      <c r="E877" s="403" t="s">
        <v>1597</v>
      </c>
      <c r="F877" s="403" t="s">
        <v>15</v>
      </c>
      <c r="G877" s="403" t="s">
        <v>198</v>
      </c>
      <c r="H877" s="403" t="s">
        <v>199</v>
      </c>
      <c r="I877" s="403" t="s">
        <v>95</v>
      </c>
      <c r="J877" s="403" t="s">
        <v>1756</v>
      </c>
      <c r="K877" s="404">
        <v>42087</v>
      </c>
      <c r="L877" s="404">
        <v>42090</v>
      </c>
      <c r="M877" s="403" t="s">
        <v>152</v>
      </c>
      <c r="N877" s="403" t="s">
        <v>109</v>
      </c>
      <c r="O877" s="403">
        <v>3</v>
      </c>
      <c r="P877" s="403" t="s">
        <v>1571</v>
      </c>
      <c r="Q877" s="403">
        <v>1</v>
      </c>
    </row>
    <row r="878" spans="1:17" x14ac:dyDescent="0.2">
      <c r="A878" s="403">
        <v>53936</v>
      </c>
      <c r="B878" s="403">
        <v>108022</v>
      </c>
      <c r="C878" s="403">
        <v>10005143</v>
      </c>
      <c r="D878" s="403" t="s">
        <v>1758</v>
      </c>
      <c r="E878" s="403" t="s">
        <v>1573</v>
      </c>
      <c r="F878" s="403" t="s">
        <v>15</v>
      </c>
      <c r="G878" s="403" t="s">
        <v>165</v>
      </c>
      <c r="H878" s="403" t="s">
        <v>166</v>
      </c>
      <c r="I878" s="403" t="s">
        <v>166</v>
      </c>
      <c r="J878" s="403" t="s">
        <v>1759</v>
      </c>
      <c r="K878" s="404">
        <v>42170</v>
      </c>
      <c r="L878" s="404">
        <v>42174</v>
      </c>
      <c r="M878" s="403" t="s">
        <v>152</v>
      </c>
      <c r="N878" s="403" t="s">
        <v>109</v>
      </c>
      <c r="O878" s="403">
        <v>2</v>
      </c>
      <c r="P878" s="403" t="s">
        <v>1571</v>
      </c>
      <c r="Q878" s="403">
        <v>2</v>
      </c>
    </row>
    <row r="879" spans="1:17" x14ac:dyDescent="0.2">
      <c r="A879" s="403">
        <v>53981</v>
      </c>
      <c r="B879" s="403">
        <v>118451</v>
      </c>
      <c r="C879" s="403">
        <v>10021842</v>
      </c>
      <c r="D879" s="403" t="s">
        <v>1761</v>
      </c>
      <c r="E879" s="403" t="s">
        <v>1569</v>
      </c>
      <c r="F879" s="403" t="s">
        <v>14</v>
      </c>
      <c r="G879" s="403" t="s">
        <v>158</v>
      </c>
      <c r="H879" s="403" t="s">
        <v>140</v>
      </c>
      <c r="I879" s="403" t="s">
        <v>140</v>
      </c>
      <c r="J879" s="403" t="s">
        <v>1762</v>
      </c>
      <c r="K879" s="404">
        <v>42121</v>
      </c>
      <c r="L879" s="404">
        <v>42125</v>
      </c>
      <c r="M879" s="403" t="s">
        <v>147</v>
      </c>
      <c r="N879" s="403" t="s">
        <v>109</v>
      </c>
      <c r="O879" s="403">
        <v>3</v>
      </c>
      <c r="P879" s="403" t="s">
        <v>1571</v>
      </c>
      <c r="Q879" s="403">
        <v>3</v>
      </c>
    </row>
    <row r="880" spans="1:17" x14ac:dyDescent="0.2">
      <c r="A880" s="403">
        <v>53982</v>
      </c>
      <c r="B880" s="403">
        <v>117346</v>
      </c>
      <c r="C880" s="403">
        <v>10005237</v>
      </c>
      <c r="D880" s="403" t="s">
        <v>1764</v>
      </c>
      <c r="E880" s="403" t="s">
        <v>1569</v>
      </c>
      <c r="F880" s="403" t="s">
        <v>14</v>
      </c>
      <c r="G880" s="403" t="s">
        <v>736</v>
      </c>
      <c r="H880" s="403" t="s">
        <v>122</v>
      </c>
      <c r="I880" s="403" t="s">
        <v>122</v>
      </c>
      <c r="J880" s="403" t="s">
        <v>1765</v>
      </c>
      <c r="K880" s="404">
        <v>42171</v>
      </c>
      <c r="L880" s="404">
        <v>42173</v>
      </c>
      <c r="M880" s="403" t="s">
        <v>147</v>
      </c>
      <c r="N880" s="403" t="s">
        <v>109</v>
      </c>
      <c r="O880" s="403">
        <v>2</v>
      </c>
      <c r="P880" s="403" t="s">
        <v>1571</v>
      </c>
      <c r="Q880" s="403">
        <v>3</v>
      </c>
    </row>
    <row r="881" spans="1:17" x14ac:dyDescent="0.2">
      <c r="A881" s="403">
        <v>53992</v>
      </c>
      <c r="B881" s="403">
        <v>107043</v>
      </c>
      <c r="C881" s="403">
        <v>10005250</v>
      </c>
      <c r="D881" s="403" t="s">
        <v>1767</v>
      </c>
      <c r="E881" s="403" t="s">
        <v>1569</v>
      </c>
      <c r="F881" s="403" t="s">
        <v>14</v>
      </c>
      <c r="G881" s="403" t="s">
        <v>585</v>
      </c>
      <c r="H881" s="403" t="s">
        <v>172</v>
      </c>
      <c r="I881" s="403" t="s">
        <v>172</v>
      </c>
      <c r="J881" s="403" t="s">
        <v>1768</v>
      </c>
      <c r="K881" s="404">
        <v>42135</v>
      </c>
      <c r="L881" s="404">
        <v>42139</v>
      </c>
      <c r="M881" s="403" t="s">
        <v>132</v>
      </c>
      <c r="N881" s="403" t="s">
        <v>109</v>
      </c>
      <c r="O881" s="403">
        <v>2</v>
      </c>
      <c r="P881" s="403" t="s">
        <v>1571</v>
      </c>
      <c r="Q881" s="403">
        <v>2</v>
      </c>
    </row>
    <row r="882" spans="1:17" x14ac:dyDescent="0.2">
      <c r="A882" s="403">
        <v>54087</v>
      </c>
      <c r="B882" s="403">
        <v>107078</v>
      </c>
      <c r="C882" s="403">
        <v>10005413</v>
      </c>
      <c r="D882" s="403" t="s">
        <v>1770</v>
      </c>
      <c r="E882" s="403" t="s">
        <v>1573</v>
      </c>
      <c r="F882" s="403" t="s">
        <v>15</v>
      </c>
      <c r="G882" s="403" t="s">
        <v>1359</v>
      </c>
      <c r="H882" s="403" t="s">
        <v>94</v>
      </c>
      <c r="I882" s="403" t="s">
        <v>95</v>
      </c>
      <c r="J882" s="403" t="s">
        <v>1771</v>
      </c>
      <c r="K882" s="404">
        <v>41905</v>
      </c>
      <c r="L882" s="404">
        <v>41908</v>
      </c>
      <c r="M882" s="403" t="s">
        <v>152</v>
      </c>
      <c r="N882" s="403" t="s">
        <v>109</v>
      </c>
      <c r="O882" s="403">
        <v>2</v>
      </c>
      <c r="P882" s="403" t="s">
        <v>1571</v>
      </c>
      <c r="Q882" s="403">
        <v>2</v>
      </c>
    </row>
    <row r="883" spans="1:17" x14ac:dyDescent="0.2">
      <c r="A883" s="403">
        <v>54158</v>
      </c>
      <c r="B883" s="403">
        <v>106929</v>
      </c>
      <c r="C883" s="403">
        <v>10005514</v>
      </c>
      <c r="D883" s="403" t="s">
        <v>1052</v>
      </c>
      <c r="E883" s="403" t="s">
        <v>1569</v>
      </c>
      <c r="F883" s="403" t="s">
        <v>14</v>
      </c>
      <c r="G883" s="403" t="s">
        <v>139</v>
      </c>
      <c r="H883" s="403" t="s">
        <v>140</v>
      </c>
      <c r="I883" s="403" t="s">
        <v>140</v>
      </c>
      <c r="J883" s="403" t="s">
        <v>1773</v>
      </c>
      <c r="K883" s="404">
        <v>41967</v>
      </c>
      <c r="L883" s="404">
        <v>41971</v>
      </c>
      <c r="M883" s="403" t="s">
        <v>147</v>
      </c>
      <c r="N883" s="403" t="s">
        <v>109</v>
      </c>
      <c r="O883" s="403">
        <v>3</v>
      </c>
      <c r="P883" s="403" t="s">
        <v>1571</v>
      </c>
      <c r="Q883" s="403">
        <v>3</v>
      </c>
    </row>
    <row r="884" spans="1:17" x14ac:dyDescent="0.2">
      <c r="A884" s="403">
        <v>54175</v>
      </c>
      <c r="B884" s="403">
        <v>106794</v>
      </c>
      <c r="C884" s="403">
        <v>10005522</v>
      </c>
      <c r="D884" s="403" t="s">
        <v>1775</v>
      </c>
      <c r="E884" s="403" t="s">
        <v>1597</v>
      </c>
      <c r="F884" s="403" t="s">
        <v>15</v>
      </c>
      <c r="G884" s="403" t="s">
        <v>493</v>
      </c>
      <c r="H884" s="403" t="s">
        <v>122</v>
      </c>
      <c r="I884" s="403" t="s">
        <v>122</v>
      </c>
      <c r="J884" s="403" t="s">
        <v>1776</v>
      </c>
      <c r="K884" s="404">
        <v>41967</v>
      </c>
      <c r="L884" s="404">
        <v>41970</v>
      </c>
      <c r="M884" s="403" t="s">
        <v>132</v>
      </c>
      <c r="N884" s="403" t="s">
        <v>109</v>
      </c>
      <c r="O884" s="403">
        <v>2</v>
      </c>
      <c r="P884" s="403" t="s">
        <v>1571</v>
      </c>
      <c r="Q884" s="403">
        <v>1</v>
      </c>
    </row>
    <row r="885" spans="1:17" x14ac:dyDescent="0.2">
      <c r="A885" s="403">
        <v>54191</v>
      </c>
      <c r="B885" s="403">
        <v>112438</v>
      </c>
      <c r="C885" s="403">
        <v>10033441</v>
      </c>
      <c r="D885" s="403" t="s">
        <v>1778</v>
      </c>
      <c r="E885" s="403" t="s">
        <v>1651</v>
      </c>
      <c r="F885" s="403" t="s">
        <v>14</v>
      </c>
      <c r="G885" s="403" t="s">
        <v>362</v>
      </c>
      <c r="H885" s="403" t="s">
        <v>166</v>
      </c>
      <c r="I885" s="403" t="s">
        <v>166</v>
      </c>
      <c r="J885" s="403" t="s">
        <v>1779</v>
      </c>
      <c r="K885" s="404">
        <v>41981</v>
      </c>
      <c r="L885" s="404">
        <v>41985</v>
      </c>
      <c r="M885" s="403" t="s">
        <v>102</v>
      </c>
      <c r="N885" s="403" t="s">
        <v>109</v>
      </c>
      <c r="O885" s="403">
        <v>1</v>
      </c>
      <c r="P885" s="403" t="s">
        <v>1571</v>
      </c>
      <c r="Q885" s="403">
        <v>2</v>
      </c>
    </row>
    <row r="886" spans="1:17" x14ac:dyDescent="0.2">
      <c r="A886" s="403">
        <v>54196</v>
      </c>
      <c r="B886" s="403">
        <v>108918</v>
      </c>
      <c r="C886" s="403">
        <v>10005549</v>
      </c>
      <c r="D886" s="403" t="s">
        <v>1781</v>
      </c>
      <c r="E886" s="403" t="s">
        <v>1573</v>
      </c>
      <c r="F886" s="403" t="s">
        <v>15</v>
      </c>
      <c r="G886" s="403" t="s">
        <v>1311</v>
      </c>
      <c r="H886" s="403" t="s">
        <v>122</v>
      </c>
      <c r="I886" s="403" t="s">
        <v>122</v>
      </c>
      <c r="J886" s="403" t="s">
        <v>1782</v>
      </c>
      <c r="K886" s="404">
        <v>42080</v>
      </c>
      <c r="L886" s="404">
        <v>42083</v>
      </c>
      <c r="M886" s="403" t="s">
        <v>302</v>
      </c>
      <c r="N886" s="403" t="s">
        <v>109</v>
      </c>
      <c r="O886" s="403">
        <v>2</v>
      </c>
      <c r="P886" s="403" t="s">
        <v>1571</v>
      </c>
      <c r="Q886" s="403">
        <v>3</v>
      </c>
    </row>
    <row r="887" spans="1:17" x14ac:dyDescent="0.2">
      <c r="A887" s="403">
        <v>54229</v>
      </c>
      <c r="B887" s="403">
        <v>110561</v>
      </c>
      <c r="C887" s="403">
        <v>10005586</v>
      </c>
      <c r="D887" s="403" t="s">
        <v>1784</v>
      </c>
      <c r="E887" s="403" t="s">
        <v>1573</v>
      </c>
      <c r="F887" s="403" t="s">
        <v>15</v>
      </c>
      <c r="G887" s="403" t="s">
        <v>314</v>
      </c>
      <c r="H887" s="403" t="s">
        <v>161</v>
      </c>
      <c r="I887" s="403" t="s">
        <v>161</v>
      </c>
      <c r="J887" s="403" t="s">
        <v>1785</v>
      </c>
      <c r="K887" s="404">
        <v>42171</v>
      </c>
      <c r="L887" s="404">
        <v>42173</v>
      </c>
      <c r="M887" s="403" t="s">
        <v>302</v>
      </c>
      <c r="N887" s="403" t="s">
        <v>109</v>
      </c>
      <c r="O887" s="403">
        <v>2</v>
      </c>
      <c r="P887" s="403" t="s">
        <v>1571</v>
      </c>
      <c r="Q887" s="403">
        <v>3</v>
      </c>
    </row>
    <row r="888" spans="1:17" x14ac:dyDescent="0.2">
      <c r="A888" s="403">
        <v>54245</v>
      </c>
      <c r="B888" s="403">
        <v>117205</v>
      </c>
      <c r="C888" s="403">
        <v>10005615</v>
      </c>
      <c r="D888" s="403" t="s">
        <v>1787</v>
      </c>
      <c r="E888" s="403" t="s">
        <v>1597</v>
      </c>
      <c r="F888" s="403" t="s">
        <v>15</v>
      </c>
      <c r="G888" s="403" t="s">
        <v>829</v>
      </c>
      <c r="H888" s="403" t="s">
        <v>94</v>
      </c>
      <c r="I888" s="403" t="s">
        <v>95</v>
      </c>
      <c r="J888" s="403" t="s">
        <v>1788</v>
      </c>
      <c r="K888" s="404">
        <v>41927</v>
      </c>
      <c r="L888" s="404">
        <v>41929</v>
      </c>
      <c r="M888" s="403" t="s">
        <v>132</v>
      </c>
      <c r="N888" s="403" t="s">
        <v>109</v>
      </c>
      <c r="O888" s="403">
        <v>4</v>
      </c>
      <c r="P888" s="403" t="s">
        <v>1571</v>
      </c>
      <c r="Q888" s="403">
        <v>2</v>
      </c>
    </row>
    <row r="889" spans="1:17" x14ac:dyDescent="0.2">
      <c r="A889" s="403">
        <v>54271</v>
      </c>
      <c r="B889" s="403">
        <v>106381</v>
      </c>
      <c r="C889" s="403">
        <v>10005673</v>
      </c>
      <c r="D889" s="403" t="s">
        <v>1063</v>
      </c>
      <c r="E889" s="403" t="s">
        <v>1597</v>
      </c>
      <c r="F889" s="403" t="s">
        <v>15</v>
      </c>
      <c r="G889" s="403" t="s">
        <v>582</v>
      </c>
      <c r="H889" s="403" t="s">
        <v>172</v>
      </c>
      <c r="I889" s="403" t="s">
        <v>172</v>
      </c>
      <c r="J889" s="403" t="s">
        <v>1790</v>
      </c>
      <c r="K889" s="404">
        <v>42051</v>
      </c>
      <c r="L889" s="404">
        <v>42055</v>
      </c>
      <c r="M889" s="403" t="s">
        <v>132</v>
      </c>
      <c r="N889" s="403" t="s">
        <v>109</v>
      </c>
      <c r="O889" s="403">
        <v>3</v>
      </c>
      <c r="P889" s="403" t="s">
        <v>1571</v>
      </c>
      <c r="Q889" s="403">
        <v>2</v>
      </c>
    </row>
    <row r="890" spans="1:17" x14ac:dyDescent="0.2">
      <c r="A890" s="403">
        <v>54277</v>
      </c>
      <c r="B890" s="403">
        <v>119814</v>
      </c>
      <c r="C890" s="403">
        <v>10033746</v>
      </c>
      <c r="D890" s="403" t="s">
        <v>1065</v>
      </c>
      <c r="E890" s="403" t="s">
        <v>1569</v>
      </c>
      <c r="F890" s="403" t="s">
        <v>14</v>
      </c>
      <c r="G890" s="403" t="s">
        <v>425</v>
      </c>
      <c r="H890" s="403" t="s">
        <v>172</v>
      </c>
      <c r="I890" s="403" t="s">
        <v>172</v>
      </c>
      <c r="J890" s="403" t="s">
        <v>1792</v>
      </c>
      <c r="K890" s="404">
        <v>41981</v>
      </c>
      <c r="L890" s="404">
        <v>41985</v>
      </c>
      <c r="M890" s="403" t="s">
        <v>102</v>
      </c>
      <c r="N890" s="403" t="s">
        <v>109</v>
      </c>
      <c r="O890" s="403">
        <v>3</v>
      </c>
      <c r="P890" s="403" t="s">
        <v>1571</v>
      </c>
      <c r="Q890" s="403">
        <v>2</v>
      </c>
    </row>
    <row r="891" spans="1:17" x14ac:dyDescent="0.2">
      <c r="A891" s="403">
        <v>54373</v>
      </c>
      <c r="B891" s="403">
        <v>110136</v>
      </c>
      <c r="C891" s="403">
        <v>10005825</v>
      </c>
      <c r="D891" s="403" t="s">
        <v>1794</v>
      </c>
      <c r="E891" s="403" t="s">
        <v>1597</v>
      </c>
      <c r="F891" s="403" t="s">
        <v>15</v>
      </c>
      <c r="G891" s="403" t="s">
        <v>425</v>
      </c>
      <c r="H891" s="403" t="s">
        <v>172</v>
      </c>
      <c r="I891" s="403" t="s">
        <v>172</v>
      </c>
      <c r="J891" s="403" t="s">
        <v>1795</v>
      </c>
      <c r="K891" s="404">
        <v>42023</v>
      </c>
      <c r="L891" s="404">
        <v>42027</v>
      </c>
      <c r="M891" s="403" t="s">
        <v>302</v>
      </c>
      <c r="N891" s="403" t="s">
        <v>109</v>
      </c>
      <c r="O891" s="403">
        <v>2</v>
      </c>
      <c r="P891" s="403" t="s">
        <v>1571</v>
      </c>
      <c r="Q891" s="403">
        <v>3</v>
      </c>
    </row>
    <row r="892" spans="1:17" x14ac:dyDescent="0.2">
      <c r="A892" s="403">
        <v>54504</v>
      </c>
      <c r="B892" s="403">
        <v>106993</v>
      </c>
      <c r="C892" s="403">
        <v>10010846</v>
      </c>
      <c r="D892" s="403" t="s">
        <v>197</v>
      </c>
      <c r="E892" s="403" t="s">
        <v>1569</v>
      </c>
      <c r="F892" s="403" t="s">
        <v>14</v>
      </c>
      <c r="G892" s="403" t="s">
        <v>198</v>
      </c>
      <c r="H892" s="403" t="s">
        <v>199</v>
      </c>
      <c r="I892" s="403" t="s">
        <v>95</v>
      </c>
      <c r="J892" s="403" t="s">
        <v>200</v>
      </c>
      <c r="K892" s="404">
        <v>41954</v>
      </c>
      <c r="L892" s="404">
        <v>41957</v>
      </c>
      <c r="M892" s="403" t="s">
        <v>147</v>
      </c>
      <c r="N892" s="403" t="s">
        <v>109</v>
      </c>
      <c r="O892" s="403">
        <v>2</v>
      </c>
      <c r="P892" s="403" t="s">
        <v>1571</v>
      </c>
      <c r="Q892" s="403">
        <v>3</v>
      </c>
    </row>
    <row r="893" spans="1:17" x14ac:dyDescent="0.2">
      <c r="A893" s="403">
        <v>54519</v>
      </c>
      <c r="B893" s="403">
        <v>110149</v>
      </c>
      <c r="C893" s="403">
        <v>10006029</v>
      </c>
      <c r="D893" s="403" t="s">
        <v>1798</v>
      </c>
      <c r="E893" s="403" t="s">
        <v>1573</v>
      </c>
      <c r="F893" s="403" t="s">
        <v>15</v>
      </c>
      <c r="G893" s="403" t="s">
        <v>523</v>
      </c>
      <c r="H893" s="403" t="s">
        <v>107</v>
      </c>
      <c r="I893" s="403" t="s">
        <v>107</v>
      </c>
      <c r="J893" s="403" t="s">
        <v>1799</v>
      </c>
      <c r="K893" s="404">
        <v>41918</v>
      </c>
      <c r="L893" s="404">
        <v>41922</v>
      </c>
      <c r="M893" s="403" t="s">
        <v>152</v>
      </c>
      <c r="N893" s="403" t="s">
        <v>109</v>
      </c>
      <c r="O893" s="403">
        <v>2</v>
      </c>
      <c r="P893" s="403" t="s">
        <v>1571</v>
      </c>
      <c r="Q893" s="403">
        <v>2</v>
      </c>
    </row>
    <row r="894" spans="1:17" x14ac:dyDescent="0.2">
      <c r="A894" s="403">
        <v>54640</v>
      </c>
      <c r="B894" s="403">
        <v>109702</v>
      </c>
      <c r="C894" s="403">
        <v>10006365</v>
      </c>
      <c r="D894" s="403" t="s">
        <v>537</v>
      </c>
      <c r="E894" s="403" t="s">
        <v>1569</v>
      </c>
      <c r="F894" s="403" t="s">
        <v>14</v>
      </c>
      <c r="G894" s="403" t="s">
        <v>399</v>
      </c>
      <c r="H894" s="403" t="s">
        <v>190</v>
      </c>
      <c r="I894" s="403" t="s">
        <v>190</v>
      </c>
      <c r="J894" s="403" t="s">
        <v>538</v>
      </c>
      <c r="K894" s="404">
        <v>42038</v>
      </c>
      <c r="L894" s="404">
        <v>42041</v>
      </c>
      <c r="M894" s="403" t="s">
        <v>132</v>
      </c>
      <c r="N894" s="403" t="s">
        <v>109</v>
      </c>
      <c r="O894" s="403">
        <v>3</v>
      </c>
      <c r="P894" s="403" t="s">
        <v>1571</v>
      </c>
      <c r="Q894" s="403">
        <v>2</v>
      </c>
    </row>
    <row r="895" spans="1:17" x14ac:dyDescent="0.2">
      <c r="A895" s="403">
        <v>54643</v>
      </c>
      <c r="B895" s="403">
        <v>107957</v>
      </c>
      <c r="C895" s="403">
        <v>10006367</v>
      </c>
      <c r="D895" s="403" t="s">
        <v>540</v>
      </c>
      <c r="E895" s="403" t="s">
        <v>1569</v>
      </c>
      <c r="F895" s="403" t="s">
        <v>14</v>
      </c>
      <c r="G895" s="403" t="s">
        <v>160</v>
      </c>
      <c r="H895" s="403" t="s">
        <v>161</v>
      </c>
      <c r="I895" s="403" t="s">
        <v>161</v>
      </c>
      <c r="J895" s="403" t="s">
        <v>541</v>
      </c>
      <c r="K895" s="404">
        <v>41975</v>
      </c>
      <c r="L895" s="404">
        <v>41977</v>
      </c>
      <c r="M895" s="403" t="s">
        <v>147</v>
      </c>
      <c r="N895" s="403" t="s">
        <v>109</v>
      </c>
      <c r="O895" s="403">
        <v>3</v>
      </c>
      <c r="P895" s="403" t="s">
        <v>1571</v>
      </c>
      <c r="Q895" s="403">
        <v>3</v>
      </c>
    </row>
    <row r="896" spans="1:17" x14ac:dyDescent="0.2">
      <c r="A896" s="403">
        <v>54666</v>
      </c>
      <c r="B896" s="403">
        <v>112545</v>
      </c>
      <c r="C896" s="403">
        <v>10006407</v>
      </c>
      <c r="D896" s="403" t="s">
        <v>1803</v>
      </c>
      <c r="E896" s="403" t="s">
        <v>1573</v>
      </c>
      <c r="F896" s="403" t="s">
        <v>15</v>
      </c>
      <c r="G896" s="403" t="s">
        <v>503</v>
      </c>
      <c r="H896" s="403" t="s">
        <v>94</v>
      </c>
      <c r="I896" s="403" t="s">
        <v>95</v>
      </c>
      <c r="J896" s="403" t="s">
        <v>1804</v>
      </c>
      <c r="K896" s="404">
        <v>41967</v>
      </c>
      <c r="L896" s="404">
        <v>41971</v>
      </c>
      <c r="M896" s="403" t="s">
        <v>152</v>
      </c>
      <c r="N896" s="403" t="s">
        <v>109</v>
      </c>
      <c r="O896" s="403">
        <v>2</v>
      </c>
      <c r="P896" s="403" t="s">
        <v>1571</v>
      </c>
      <c r="Q896" s="403">
        <v>2</v>
      </c>
    </row>
    <row r="897" spans="1:17" x14ac:dyDescent="0.2">
      <c r="A897" s="403">
        <v>54726</v>
      </c>
      <c r="B897" s="403">
        <v>112419</v>
      </c>
      <c r="C897" s="403">
        <v>10006472</v>
      </c>
      <c r="D897" s="403" t="s">
        <v>138</v>
      </c>
      <c r="E897" s="403" t="s">
        <v>1569</v>
      </c>
      <c r="F897" s="403" t="s">
        <v>14</v>
      </c>
      <c r="G897" s="403" t="s">
        <v>532</v>
      </c>
      <c r="H897" s="403" t="s">
        <v>140</v>
      </c>
      <c r="I897" s="403" t="s">
        <v>140</v>
      </c>
      <c r="J897" s="403" t="s">
        <v>142</v>
      </c>
      <c r="K897" s="404">
        <v>42170</v>
      </c>
      <c r="L897" s="404">
        <v>42174</v>
      </c>
      <c r="M897" s="403" t="s">
        <v>102</v>
      </c>
      <c r="N897" s="403" t="s">
        <v>109</v>
      </c>
      <c r="O897" s="403">
        <v>3</v>
      </c>
      <c r="P897" s="403" t="s">
        <v>1571</v>
      </c>
      <c r="Q897" s="403">
        <v>2</v>
      </c>
    </row>
    <row r="898" spans="1:17" x14ac:dyDescent="0.2">
      <c r="A898" s="403">
        <v>54744</v>
      </c>
      <c r="B898" s="403">
        <v>112186</v>
      </c>
      <c r="C898" s="403">
        <v>10006500</v>
      </c>
      <c r="D898" s="403" t="s">
        <v>1807</v>
      </c>
      <c r="E898" s="403" t="s">
        <v>1569</v>
      </c>
      <c r="F898" s="403" t="s">
        <v>14</v>
      </c>
      <c r="G898" s="403" t="s">
        <v>758</v>
      </c>
      <c r="H898" s="403" t="s">
        <v>172</v>
      </c>
      <c r="I898" s="403" t="s">
        <v>172</v>
      </c>
      <c r="J898" s="403" t="s">
        <v>1808</v>
      </c>
      <c r="K898" s="404">
        <v>41981</v>
      </c>
      <c r="L898" s="404">
        <v>41985</v>
      </c>
      <c r="M898" s="403" t="s">
        <v>132</v>
      </c>
      <c r="N898" s="403" t="s">
        <v>109</v>
      </c>
      <c r="O898" s="403">
        <v>4</v>
      </c>
      <c r="P898" s="403" t="s">
        <v>1571</v>
      </c>
      <c r="Q898" s="403">
        <v>3</v>
      </c>
    </row>
    <row r="899" spans="1:17" x14ac:dyDescent="0.2">
      <c r="A899" s="403">
        <v>54803</v>
      </c>
      <c r="B899" s="403">
        <v>107555</v>
      </c>
      <c r="C899" s="403">
        <v>10006574</v>
      </c>
      <c r="D899" s="403" t="s">
        <v>1810</v>
      </c>
      <c r="E899" s="403" t="s">
        <v>1569</v>
      </c>
      <c r="F899" s="403" t="s">
        <v>14</v>
      </c>
      <c r="G899" s="403" t="s">
        <v>602</v>
      </c>
      <c r="H899" s="403" t="s">
        <v>199</v>
      </c>
      <c r="I899" s="403" t="s">
        <v>95</v>
      </c>
      <c r="J899" s="403" t="s">
        <v>1811</v>
      </c>
      <c r="K899" s="404">
        <v>41982</v>
      </c>
      <c r="L899" s="404">
        <v>41984</v>
      </c>
      <c r="M899" s="403" t="s">
        <v>132</v>
      </c>
      <c r="N899" s="403" t="s">
        <v>109</v>
      </c>
      <c r="O899" s="403">
        <v>1</v>
      </c>
      <c r="P899" s="403" t="s">
        <v>1571</v>
      </c>
      <c r="Q899" s="403">
        <v>1</v>
      </c>
    </row>
    <row r="900" spans="1:17" x14ac:dyDescent="0.2">
      <c r="A900" s="403">
        <v>54946</v>
      </c>
      <c r="B900" s="403">
        <v>112645</v>
      </c>
      <c r="C900" s="403">
        <v>10006845</v>
      </c>
      <c r="D900" s="403" t="s">
        <v>385</v>
      </c>
      <c r="E900" s="403" t="s">
        <v>1569</v>
      </c>
      <c r="F900" s="403" t="s">
        <v>14</v>
      </c>
      <c r="G900" s="403" t="s">
        <v>380</v>
      </c>
      <c r="H900" s="403" t="s">
        <v>199</v>
      </c>
      <c r="I900" s="403" t="s">
        <v>95</v>
      </c>
      <c r="J900" s="403" t="s">
        <v>386</v>
      </c>
      <c r="K900" s="404">
        <v>42023</v>
      </c>
      <c r="L900" s="404">
        <v>42027</v>
      </c>
      <c r="M900" s="403" t="s">
        <v>102</v>
      </c>
      <c r="N900" s="403" t="s">
        <v>109</v>
      </c>
      <c r="O900" s="403">
        <v>3</v>
      </c>
      <c r="P900" s="403" t="s">
        <v>1571</v>
      </c>
      <c r="Q900" s="403">
        <v>2</v>
      </c>
    </row>
    <row r="901" spans="1:17" x14ac:dyDescent="0.2">
      <c r="A901" s="403">
        <v>54947</v>
      </c>
      <c r="B901" s="403">
        <v>107784</v>
      </c>
      <c r="C901" s="403">
        <v>10006847</v>
      </c>
      <c r="D901" s="403" t="s">
        <v>1814</v>
      </c>
      <c r="E901" s="403" t="s">
        <v>1569</v>
      </c>
      <c r="F901" s="403" t="s">
        <v>14</v>
      </c>
      <c r="G901" s="403" t="s">
        <v>139</v>
      </c>
      <c r="H901" s="403" t="s">
        <v>140</v>
      </c>
      <c r="I901" s="403" t="s">
        <v>140</v>
      </c>
      <c r="J901" s="403" t="s">
        <v>1815</v>
      </c>
      <c r="K901" s="404">
        <v>42163</v>
      </c>
      <c r="L901" s="404">
        <v>42167</v>
      </c>
      <c r="M901" s="403" t="s">
        <v>102</v>
      </c>
      <c r="N901" s="403" t="s">
        <v>109</v>
      </c>
      <c r="O901" s="403">
        <v>2</v>
      </c>
      <c r="P901" s="403" t="s">
        <v>1571</v>
      </c>
      <c r="Q901" s="403">
        <v>2</v>
      </c>
    </row>
    <row r="902" spans="1:17" x14ac:dyDescent="0.2">
      <c r="A902" s="403">
        <v>55045</v>
      </c>
      <c r="B902" s="403">
        <v>106761</v>
      </c>
      <c r="C902" s="403">
        <v>10006987</v>
      </c>
      <c r="D902" s="403" t="s">
        <v>1817</v>
      </c>
      <c r="E902" s="403" t="s">
        <v>1597</v>
      </c>
      <c r="F902" s="403" t="s">
        <v>15</v>
      </c>
      <c r="G902" s="403" t="s">
        <v>802</v>
      </c>
      <c r="H902" s="403" t="s">
        <v>140</v>
      </c>
      <c r="I902" s="403" t="s">
        <v>140</v>
      </c>
      <c r="J902" s="403" t="s">
        <v>1818</v>
      </c>
      <c r="K902" s="404">
        <v>42037</v>
      </c>
      <c r="L902" s="404">
        <v>42041</v>
      </c>
      <c r="M902" s="403" t="s">
        <v>132</v>
      </c>
      <c r="N902" s="403" t="s">
        <v>109</v>
      </c>
      <c r="O902" s="403">
        <v>2</v>
      </c>
      <c r="P902" s="403" t="s">
        <v>1571</v>
      </c>
      <c r="Q902" s="403">
        <v>2</v>
      </c>
    </row>
    <row r="903" spans="1:17" x14ac:dyDescent="0.2">
      <c r="A903" s="403">
        <v>55053</v>
      </c>
      <c r="B903" s="403">
        <v>108976</v>
      </c>
      <c r="C903" s="403">
        <v>10006986</v>
      </c>
      <c r="D903" s="403" t="s">
        <v>519</v>
      </c>
      <c r="E903" s="403" t="s">
        <v>1569</v>
      </c>
      <c r="F903" s="403" t="s">
        <v>14</v>
      </c>
      <c r="G903" s="403" t="s">
        <v>520</v>
      </c>
      <c r="H903" s="403" t="s">
        <v>122</v>
      </c>
      <c r="I903" s="403" t="s">
        <v>122</v>
      </c>
      <c r="J903" s="403" t="s">
        <v>521</v>
      </c>
      <c r="K903" s="404">
        <v>42058</v>
      </c>
      <c r="L903" s="404">
        <v>42062</v>
      </c>
      <c r="M903" s="403" t="s">
        <v>102</v>
      </c>
      <c r="N903" s="403" t="s">
        <v>109</v>
      </c>
      <c r="O903" s="403">
        <v>3</v>
      </c>
      <c r="P903" s="403" t="s">
        <v>1571</v>
      </c>
      <c r="Q903" s="403">
        <v>2</v>
      </c>
    </row>
    <row r="904" spans="1:17" x14ac:dyDescent="0.2">
      <c r="A904" s="403">
        <v>55208</v>
      </c>
      <c r="B904" s="403">
        <v>116421</v>
      </c>
      <c r="C904" s="403">
        <v>10007218</v>
      </c>
      <c r="D904" s="403" t="s">
        <v>1821</v>
      </c>
      <c r="E904" s="403" t="s">
        <v>1569</v>
      </c>
      <c r="F904" s="403" t="s">
        <v>14</v>
      </c>
      <c r="G904" s="403" t="s">
        <v>158</v>
      </c>
      <c r="H904" s="403" t="s">
        <v>140</v>
      </c>
      <c r="I904" s="403" t="s">
        <v>140</v>
      </c>
      <c r="J904" s="403" t="s">
        <v>1822</v>
      </c>
      <c r="K904" s="404">
        <v>41974</v>
      </c>
      <c r="L904" s="404">
        <v>41977</v>
      </c>
      <c r="M904" s="403" t="s">
        <v>132</v>
      </c>
      <c r="N904" s="403" t="s">
        <v>109</v>
      </c>
      <c r="O904" s="403">
        <v>4</v>
      </c>
      <c r="P904" s="403" t="s">
        <v>1571</v>
      </c>
      <c r="Q904" s="403">
        <v>1</v>
      </c>
    </row>
    <row r="905" spans="1:17" x14ac:dyDescent="0.2">
      <c r="A905" s="403">
        <v>55268</v>
      </c>
      <c r="B905" s="403">
        <v>106426</v>
      </c>
      <c r="C905" s="403">
        <v>10007336</v>
      </c>
      <c r="D905" s="403" t="s">
        <v>1824</v>
      </c>
      <c r="E905" s="403" t="s">
        <v>1573</v>
      </c>
      <c r="F905" s="403" t="s">
        <v>15</v>
      </c>
      <c r="G905" s="403" t="s">
        <v>1373</v>
      </c>
      <c r="H905" s="403" t="s">
        <v>140</v>
      </c>
      <c r="I905" s="403" t="s">
        <v>140</v>
      </c>
      <c r="J905" s="403" t="s">
        <v>1825</v>
      </c>
      <c r="K905" s="404">
        <v>41926</v>
      </c>
      <c r="L905" s="404">
        <v>41929</v>
      </c>
      <c r="M905" s="403" t="s">
        <v>152</v>
      </c>
      <c r="N905" s="403" t="s">
        <v>109</v>
      </c>
      <c r="O905" s="403">
        <v>4</v>
      </c>
      <c r="P905" s="403" t="s">
        <v>1571</v>
      </c>
      <c r="Q905" s="403">
        <v>2</v>
      </c>
    </row>
    <row r="906" spans="1:17" x14ac:dyDescent="0.2">
      <c r="A906" s="403">
        <v>55287</v>
      </c>
      <c r="B906" s="403">
        <v>105529</v>
      </c>
      <c r="C906" s="403">
        <v>10008986</v>
      </c>
      <c r="D906" s="403" t="s">
        <v>555</v>
      </c>
      <c r="E906" s="403" t="s">
        <v>1573</v>
      </c>
      <c r="F906" s="403" t="s">
        <v>15</v>
      </c>
      <c r="G906" s="403" t="s">
        <v>399</v>
      </c>
      <c r="H906" s="403" t="s">
        <v>190</v>
      </c>
      <c r="I906" s="403" t="s">
        <v>190</v>
      </c>
      <c r="J906" s="403" t="s">
        <v>556</v>
      </c>
      <c r="K906" s="404">
        <v>41918</v>
      </c>
      <c r="L906" s="404">
        <v>41922</v>
      </c>
      <c r="M906" s="403" t="s">
        <v>147</v>
      </c>
      <c r="N906" s="403" t="s">
        <v>109</v>
      </c>
      <c r="O906" s="403">
        <v>3</v>
      </c>
      <c r="P906" s="403" t="s">
        <v>1571</v>
      </c>
      <c r="Q906" s="403">
        <v>3</v>
      </c>
    </row>
    <row r="907" spans="1:17" x14ac:dyDescent="0.2">
      <c r="A907" s="403">
        <v>55294</v>
      </c>
      <c r="B907" s="403">
        <v>105454</v>
      </c>
      <c r="C907" s="403">
        <v>10007375</v>
      </c>
      <c r="D907" s="403" t="s">
        <v>1828</v>
      </c>
      <c r="E907" s="403" t="s">
        <v>1569</v>
      </c>
      <c r="F907" s="403" t="s">
        <v>14</v>
      </c>
      <c r="G907" s="403" t="s">
        <v>160</v>
      </c>
      <c r="H907" s="403" t="s">
        <v>161</v>
      </c>
      <c r="I907" s="403" t="s">
        <v>161</v>
      </c>
      <c r="J907" s="403" t="s">
        <v>1829</v>
      </c>
      <c r="K907" s="404">
        <v>42066</v>
      </c>
      <c r="L907" s="404">
        <v>42069</v>
      </c>
      <c r="M907" s="403" t="s">
        <v>132</v>
      </c>
      <c r="N907" s="403" t="s">
        <v>109</v>
      </c>
      <c r="O907" s="403">
        <v>2</v>
      </c>
      <c r="P907" s="403" t="s">
        <v>1571</v>
      </c>
      <c r="Q907" s="403">
        <v>1</v>
      </c>
    </row>
    <row r="908" spans="1:17" x14ac:dyDescent="0.2">
      <c r="A908" s="403">
        <v>55295</v>
      </c>
      <c r="B908" s="403">
        <v>116089</v>
      </c>
      <c r="C908" s="403">
        <v>10007377</v>
      </c>
      <c r="D908" s="403" t="s">
        <v>1831</v>
      </c>
      <c r="E908" s="403" t="s">
        <v>1569</v>
      </c>
      <c r="F908" s="403" t="s">
        <v>14</v>
      </c>
      <c r="G908" s="403" t="s">
        <v>399</v>
      </c>
      <c r="H908" s="403" t="s">
        <v>190</v>
      </c>
      <c r="I908" s="403" t="s">
        <v>190</v>
      </c>
      <c r="J908" s="403" t="s">
        <v>1832</v>
      </c>
      <c r="K908" s="404">
        <v>42079</v>
      </c>
      <c r="L908" s="404">
        <v>42083</v>
      </c>
      <c r="M908" s="403" t="s">
        <v>132</v>
      </c>
      <c r="N908" s="403" t="s">
        <v>109</v>
      </c>
      <c r="O908" s="403">
        <v>2</v>
      </c>
      <c r="P908" s="403" t="s">
        <v>1571</v>
      </c>
      <c r="Q908" s="403">
        <v>2</v>
      </c>
    </row>
    <row r="909" spans="1:17" x14ac:dyDescent="0.2">
      <c r="A909" s="403">
        <v>55363</v>
      </c>
      <c r="B909" s="403">
        <v>117523</v>
      </c>
      <c r="C909" s="403">
        <v>10008023</v>
      </c>
      <c r="D909" s="403" t="s">
        <v>1834</v>
      </c>
      <c r="E909" s="403" t="s">
        <v>1651</v>
      </c>
      <c r="F909" s="403" t="s">
        <v>14</v>
      </c>
      <c r="G909" s="403" t="s">
        <v>1237</v>
      </c>
      <c r="H909" s="403" t="s">
        <v>107</v>
      </c>
      <c r="I909" s="403" t="s">
        <v>107</v>
      </c>
      <c r="J909" s="403" t="s">
        <v>1835</v>
      </c>
      <c r="K909" s="404">
        <v>42185</v>
      </c>
      <c r="L909" s="404">
        <v>42188</v>
      </c>
      <c r="M909" s="403" t="s">
        <v>147</v>
      </c>
      <c r="N909" s="403" t="s">
        <v>109</v>
      </c>
      <c r="O909" s="403">
        <v>2</v>
      </c>
      <c r="P909" s="403" t="s">
        <v>1571</v>
      </c>
      <c r="Q909" s="403">
        <v>3</v>
      </c>
    </row>
    <row r="910" spans="1:17" x14ac:dyDescent="0.2">
      <c r="A910" s="403">
        <v>55413</v>
      </c>
      <c r="B910" s="403">
        <v>108152</v>
      </c>
      <c r="C910" s="403">
        <v>10007576</v>
      </c>
      <c r="D910" s="403" t="s">
        <v>1837</v>
      </c>
      <c r="E910" s="403" t="s">
        <v>1573</v>
      </c>
      <c r="F910" s="403" t="s">
        <v>15</v>
      </c>
      <c r="G910" s="403" t="s">
        <v>1838</v>
      </c>
      <c r="H910" s="403" t="s">
        <v>172</v>
      </c>
      <c r="I910" s="403" t="s">
        <v>172</v>
      </c>
      <c r="J910" s="403" t="s">
        <v>1839</v>
      </c>
      <c r="K910" s="404">
        <v>41981</v>
      </c>
      <c r="L910" s="404">
        <v>41985</v>
      </c>
      <c r="M910" s="403" t="s">
        <v>152</v>
      </c>
      <c r="N910" s="403" t="s">
        <v>109</v>
      </c>
      <c r="O910" s="403">
        <v>1</v>
      </c>
      <c r="P910" s="403" t="s">
        <v>1571</v>
      </c>
      <c r="Q910" s="403">
        <v>2</v>
      </c>
    </row>
    <row r="911" spans="1:17" x14ac:dyDescent="0.2">
      <c r="A911" s="403">
        <v>55422</v>
      </c>
      <c r="B911" s="403">
        <v>114823</v>
      </c>
      <c r="C911" s="403">
        <v>10007623</v>
      </c>
      <c r="D911" s="403" t="s">
        <v>1138</v>
      </c>
      <c r="E911" s="403" t="s">
        <v>1573</v>
      </c>
      <c r="F911" s="403" t="s">
        <v>15</v>
      </c>
      <c r="G911" s="403" t="s">
        <v>409</v>
      </c>
      <c r="H911" s="403" t="s">
        <v>172</v>
      </c>
      <c r="I911" s="403" t="s">
        <v>172</v>
      </c>
      <c r="J911" s="403" t="s">
        <v>1841</v>
      </c>
      <c r="K911" s="404">
        <v>41975</v>
      </c>
      <c r="L911" s="404">
        <v>41978</v>
      </c>
      <c r="M911" s="403" t="s">
        <v>152</v>
      </c>
      <c r="N911" s="403" t="s">
        <v>109</v>
      </c>
      <c r="O911" s="403">
        <v>3</v>
      </c>
      <c r="P911" s="403" t="s">
        <v>1571</v>
      </c>
      <c r="Q911" s="403">
        <v>2</v>
      </c>
    </row>
    <row r="912" spans="1:17" x14ac:dyDescent="0.2">
      <c r="A912" s="403">
        <v>55459</v>
      </c>
      <c r="B912" s="403">
        <v>115776</v>
      </c>
      <c r="C912" s="403">
        <v>10000525</v>
      </c>
      <c r="D912" s="403" t="s">
        <v>1843</v>
      </c>
      <c r="E912" s="403" t="s">
        <v>1569</v>
      </c>
      <c r="F912" s="403" t="s">
        <v>14</v>
      </c>
      <c r="G912" s="403" t="s">
        <v>178</v>
      </c>
      <c r="H912" s="403" t="s">
        <v>107</v>
      </c>
      <c r="I912" s="403" t="s">
        <v>107</v>
      </c>
      <c r="J912" s="403" t="s">
        <v>1844</v>
      </c>
      <c r="K912" s="404">
        <v>41967</v>
      </c>
      <c r="L912" s="404">
        <v>41971</v>
      </c>
      <c r="M912" s="403" t="s">
        <v>147</v>
      </c>
      <c r="N912" s="403" t="s">
        <v>109</v>
      </c>
      <c r="O912" s="403">
        <v>4</v>
      </c>
      <c r="P912" s="403" t="s">
        <v>1571</v>
      </c>
      <c r="Q912" s="403">
        <v>3</v>
      </c>
    </row>
    <row r="913" spans="1:17" x14ac:dyDescent="0.2">
      <c r="A913" s="403">
        <v>56817</v>
      </c>
      <c r="B913" s="403">
        <v>119809</v>
      </c>
      <c r="C913" s="403">
        <v>10033129</v>
      </c>
      <c r="D913" s="403" t="s">
        <v>1145</v>
      </c>
      <c r="E913" s="403" t="s">
        <v>1569</v>
      </c>
      <c r="F913" s="403" t="s">
        <v>14</v>
      </c>
      <c r="G913" s="403" t="s">
        <v>241</v>
      </c>
      <c r="H913" s="403" t="s">
        <v>94</v>
      </c>
      <c r="I913" s="403" t="s">
        <v>95</v>
      </c>
      <c r="J913" s="403" t="s">
        <v>1846</v>
      </c>
      <c r="K913" s="404">
        <v>41891</v>
      </c>
      <c r="L913" s="404">
        <v>41894</v>
      </c>
      <c r="M913" s="403" t="s">
        <v>147</v>
      </c>
      <c r="N913" s="403" t="s">
        <v>109</v>
      </c>
      <c r="O913" s="403">
        <v>3</v>
      </c>
      <c r="P913" s="403" t="s">
        <v>1571</v>
      </c>
      <c r="Q913" s="403">
        <v>3</v>
      </c>
    </row>
    <row r="914" spans="1:17" x14ac:dyDescent="0.2">
      <c r="A914" s="403">
        <v>57598</v>
      </c>
      <c r="B914" s="403">
        <v>105852</v>
      </c>
      <c r="C914" s="403">
        <v>10007405</v>
      </c>
      <c r="D914" s="403" t="s">
        <v>315</v>
      </c>
      <c r="E914" s="403" t="s">
        <v>1597</v>
      </c>
      <c r="F914" s="403" t="s">
        <v>15</v>
      </c>
      <c r="G914" s="403" t="s">
        <v>316</v>
      </c>
      <c r="H914" s="403" t="s">
        <v>199</v>
      </c>
      <c r="I914" s="403" t="s">
        <v>95</v>
      </c>
      <c r="J914" s="403" t="s">
        <v>318</v>
      </c>
      <c r="K914" s="404">
        <v>42086</v>
      </c>
      <c r="L914" s="404">
        <v>42090</v>
      </c>
      <c r="M914" s="403" t="s">
        <v>102</v>
      </c>
      <c r="N914" s="403" t="s">
        <v>109</v>
      </c>
      <c r="O914" s="403">
        <v>3</v>
      </c>
      <c r="P914" s="403" t="s">
        <v>1571</v>
      </c>
      <c r="Q914" s="403">
        <v>2</v>
      </c>
    </row>
    <row r="915" spans="1:17" x14ac:dyDescent="0.2">
      <c r="A915" s="403">
        <v>57680</v>
      </c>
      <c r="B915" s="403">
        <v>116239</v>
      </c>
      <c r="C915" s="403">
        <v>10000421</v>
      </c>
      <c r="D915" s="403" t="s">
        <v>408</v>
      </c>
      <c r="E915" s="403" t="s">
        <v>1569</v>
      </c>
      <c r="F915" s="403" t="s">
        <v>14</v>
      </c>
      <c r="G915" s="403" t="s">
        <v>409</v>
      </c>
      <c r="H915" s="403" t="s">
        <v>172</v>
      </c>
      <c r="I915" s="403" t="s">
        <v>172</v>
      </c>
      <c r="J915" s="403" t="s">
        <v>411</v>
      </c>
      <c r="K915" s="404">
        <v>42023</v>
      </c>
      <c r="L915" s="404">
        <v>42027</v>
      </c>
      <c r="M915" s="403" t="s">
        <v>147</v>
      </c>
      <c r="N915" s="403" t="s">
        <v>109</v>
      </c>
      <c r="O915" s="403">
        <v>3</v>
      </c>
      <c r="P915" s="403" t="s">
        <v>1571</v>
      </c>
      <c r="Q915" s="403">
        <v>3</v>
      </c>
    </row>
    <row r="916" spans="1:17" x14ac:dyDescent="0.2">
      <c r="A916" s="403">
        <v>57838</v>
      </c>
      <c r="B916" s="403">
        <v>118489</v>
      </c>
      <c r="C916" s="403">
        <v>10018344</v>
      </c>
      <c r="D916" s="403" t="s">
        <v>1149</v>
      </c>
      <c r="E916" s="403" t="s">
        <v>1569</v>
      </c>
      <c r="F916" s="403" t="s">
        <v>14</v>
      </c>
      <c r="G916" s="403" t="s">
        <v>251</v>
      </c>
      <c r="H916" s="403" t="s">
        <v>190</v>
      </c>
      <c r="I916" s="403" t="s">
        <v>190</v>
      </c>
      <c r="J916" s="403" t="s">
        <v>1850</v>
      </c>
      <c r="K916" s="404">
        <v>41947</v>
      </c>
      <c r="L916" s="404">
        <v>41950</v>
      </c>
      <c r="M916" s="403" t="s">
        <v>132</v>
      </c>
      <c r="N916" s="403" t="s">
        <v>109</v>
      </c>
      <c r="O916" s="403">
        <v>3</v>
      </c>
      <c r="P916" s="403" t="s">
        <v>1571</v>
      </c>
      <c r="Q916" s="403" t="s">
        <v>210</v>
      </c>
    </row>
    <row r="917" spans="1:17" x14ac:dyDescent="0.2">
      <c r="A917" s="403">
        <v>57860</v>
      </c>
      <c r="B917" s="403">
        <v>117920</v>
      </c>
      <c r="C917" s="403">
        <v>10012467</v>
      </c>
      <c r="D917" s="403" t="s">
        <v>1852</v>
      </c>
      <c r="E917" s="403" t="s">
        <v>1569</v>
      </c>
      <c r="F917" s="403" t="s">
        <v>14</v>
      </c>
      <c r="G917" s="403" t="s">
        <v>274</v>
      </c>
      <c r="H917" s="403" t="s">
        <v>190</v>
      </c>
      <c r="I917" s="403" t="s">
        <v>190</v>
      </c>
      <c r="J917" s="403" t="s">
        <v>1853</v>
      </c>
      <c r="K917" s="404">
        <v>42177</v>
      </c>
      <c r="L917" s="404">
        <v>42181</v>
      </c>
      <c r="M917" s="403" t="s">
        <v>102</v>
      </c>
      <c r="N917" s="403" t="s">
        <v>109</v>
      </c>
      <c r="O917" s="403">
        <v>2</v>
      </c>
      <c r="P917" s="403" t="s">
        <v>1571</v>
      </c>
      <c r="Q917" s="403">
        <v>2</v>
      </c>
    </row>
    <row r="918" spans="1:17" x14ac:dyDescent="0.2">
      <c r="A918" s="403">
        <v>57877</v>
      </c>
      <c r="B918" s="403">
        <v>118188</v>
      </c>
      <c r="C918" s="403">
        <v>10013539</v>
      </c>
      <c r="D918" s="403" t="s">
        <v>1855</v>
      </c>
      <c r="E918" s="403" t="s">
        <v>1569</v>
      </c>
      <c r="F918" s="403" t="s">
        <v>14</v>
      </c>
      <c r="G918" s="403" t="s">
        <v>473</v>
      </c>
      <c r="H918" s="403" t="s">
        <v>94</v>
      </c>
      <c r="I918" s="403" t="s">
        <v>95</v>
      </c>
      <c r="J918" s="403" t="s">
        <v>1856</v>
      </c>
      <c r="K918" s="404">
        <v>42059</v>
      </c>
      <c r="L918" s="404">
        <v>42062</v>
      </c>
      <c r="M918" s="403" t="s">
        <v>132</v>
      </c>
      <c r="N918" s="403" t="s">
        <v>109</v>
      </c>
      <c r="O918" s="403">
        <v>2</v>
      </c>
      <c r="P918" s="403" t="s">
        <v>1571</v>
      </c>
      <c r="Q918" s="403">
        <v>3</v>
      </c>
    </row>
    <row r="919" spans="1:17" x14ac:dyDescent="0.2">
      <c r="A919" s="403">
        <v>58132</v>
      </c>
      <c r="B919" s="403">
        <v>115798</v>
      </c>
      <c r="C919" s="403">
        <v>10007722</v>
      </c>
      <c r="D919" s="403" t="s">
        <v>1858</v>
      </c>
      <c r="E919" s="403" t="s">
        <v>1569</v>
      </c>
      <c r="F919" s="403" t="s">
        <v>14</v>
      </c>
      <c r="G919" s="403" t="s">
        <v>549</v>
      </c>
      <c r="H919" s="403" t="s">
        <v>199</v>
      </c>
      <c r="I919" s="403" t="s">
        <v>95</v>
      </c>
      <c r="J919" s="403" t="s">
        <v>1859</v>
      </c>
      <c r="K919" s="404">
        <v>42156</v>
      </c>
      <c r="L919" s="404">
        <v>42160</v>
      </c>
      <c r="M919" s="403" t="s">
        <v>147</v>
      </c>
      <c r="N919" s="403" t="s">
        <v>109</v>
      </c>
      <c r="O919" s="403">
        <v>2</v>
      </c>
      <c r="P919" s="403" t="s">
        <v>1571</v>
      </c>
      <c r="Q919" s="403">
        <v>3</v>
      </c>
    </row>
    <row r="920" spans="1:17" x14ac:dyDescent="0.2">
      <c r="A920" s="403">
        <v>58168</v>
      </c>
      <c r="B920" s="403">
        <v>117900</v>
      </c>
      <c r="C920" s="403">
        <v>10010939</v>
      </c>
      <c r="D920" s="403" t="s">
        <v>1861</v>
      </c>
      <c r="E920" s="403" t="s">
        <v>1569</v>
      </c>
      <c r="F920" s="403" t="s">
        <v>14</v>
      </c>
      <c r="G920" s="403" t="s">
        <v>255</v>
      </c>
      <c r="H920" s="403" t="s">
        <v>161</v>
      </c>
      <c r="I920" s="403" t="s">
        <v>161</v>
      </c>
      <c r="J920" s="403" t="s">
        <v>1862</v>
      </c>
      <c r="K920" s="404">
        <v>41911</v>
      </c>
      <c r="L920" s="404">
        <v>41915</v>
      </c>
      <c r="M920" s="403" t="s">
        <v>147</v>
      </c>
      <c r="N920" s="403" t="s">
        <v>109</v>
      </c>
      <c r="O920" s="403">
        <v>2</v>
      </c>
      <c r="P920" s="403" t="s">
        <v>1571</v>
      </c>
      <c r="Q920" s="403">
        <v>3</v>
      </c>
    </row>
    <row r="921" spans="1:17" x14ac:dyDescent="0.2">
      <c r="A921" s="403">
        <v>58170</v>
      </c>
      <c r="B921" s="403">
        <v>117936</v>
      </c>
      <c r="C921" s="403">
        <v>10013208</v>
      </c>
      <c r="D921" s="403" t="s">
        <v>1864</v>
      </c>
      <c r="E921" s="403" t="s">
        <v>1569</v>
      </c>
      <c r="F921" s="403" t="s">
        <v>14</v>
      </c>
      <c r="G921" s="403" t="s">
        <v>283</v>
      </c>
      <c r="H921" s="403" t="s">
        <v>140</v>
      </c>
      <c r="I921" s="403" t="s">
        <v>140</v>
      </c>
      <c r="J921" s="403" t="s">
        <v>1865</v>
      </c>
      <c r="K921" s="404">
        <v>42163</v>
      </c>
      <c r="L921" s="404">
        <v>42167</v>
      </c>
      <c r="M921" s="403" t="s">
        <v>102</v>
      </c>
      <c r="N921" s="403" t="s">
        <v>109</v>
      </c>
      <c r="O921" s="403">
        <v>4</v>
      </c>
      <c r="P921" s="403" t="s">
        <v>1571</v>
      </c>
      <c r="Q921" s="403">
        <v>2</v>
      </c>
    </row>
    <row r="922" spans="1:17" x14ac:dyDescent="0.2">
      <c r="A922" s="403">
        <v>58179</v>
      </c>
      <c r="B922" s="403">
        <v>118006</v>
      </c>
      <c r="C922" s="403">
        <v>10014199</v>
      </c>
      <c r="D922" s="403" t="s">
        <v>1867</v>
      </c>
      <c r="E922" s="403" t="s">
        <v>1651</v>
      </c>
      <c r="F922" s="403" t="s">
        <v>14</v>
      </c>
      <c r="G922" s="403" t="s">
        <v>150</v>
      </c>
      <c r="H922" s="403" t="s">
        <v>122</v>
      </c>
      <c r="I922" s="403" t="s">
        <v>122</v>
      </c>
      <c r="J922" s="403" t="s">
        <v>1868</v>
      </c>
      <c r="K922" s="404">
        <v>42114</v>
      </c>
      <c r="L922" s="404">
        <v>42118</v>
      </c>
      <c r="M922" s="403" t="s">
        <v>147</v>
      </c>
      <c r="N922" s="403" t="s">
        <v>109</v>
      </c>
      <c r="O922" s="403">
        <v>3</v>
      </c>
      <c r="P922" s="403" t="s">
        <v>1571</v>
      </c>
      <c r="Q922" s="403">
        <v>3</v>
      </c>
    </row>
    <row r="923" spans="1:17" x14ac:dyDescent="0.2">
      <c r="A923" s="403">
        <v>58182</v>
      </c>
      <c r="B923" s="403">
        <v>118025</v>
      </c>
      <c r="C923" s="403">
        <v>10022654</v>
      </c>
      <c r="D923" s="403" t="s">
        <v>1870</v>
      </c>
      <c r="E923" s="403" t="s">
        <v>1569</v>
      </c>
      <c r="F923" s="403" t="s">
        <v>14</v>
      </c>
      <c r="G923" s="403" t="s">
        <v>775</v>
      </c>
      <c r="H923" s="403" t="s">
        <v>122</v>
      </c>
      <c r="I923" s="403" t="s">
        <v>122</v>
      </c>
      <c r="J923" s="403" t="s">
        <v>1871</v>
      </c>
      <c r="K923" s="404">
        <v>41918</v>
      </c>
      <c r="L923" s="404">
        <v>41922</v>
      </c>
      <c r="M923" s="403" t="s">
        <v>102</v>
      </c>
      <c r="N923" s="403" t="s">
        <v>109</v>
      </c>
      <c r="O923" s="403">
        <v>1</v>
      </c>
      <c r="P923" s="403" t="s">
        <v>1571</v>
      </c>
      <c r="Q923" s="403">
        <v>2</v>
      </c>
    </row>
    <row r="924" spans="1:17" x14ac:dyDescent="0.2">
      <c r="A924" s="403">
        <v>58184</v>
      </c>
      <c r="B924" s="403">
        <v>119388</v>
      </c>
      <c r="C924" s="403">
        <v>10032145</v>
      </c>
      <c r="D924" s="403" t="s">
        <v>1873</v>
      </c>
      <c r="E924" s="403" t="s">
        <v>1651</v>
      </c>
      <c r="F924" s="403" t="s">
        <v>14</v>
      </c>
      <c r="G924" s="403" t="s">
        <v>135</v>
      </c>
      <c r="H924" s="403" t="s">
        <v>107</v>
      </c>
      <c r="I924" s="403" t="s">
        <v>107</v>
      </c>
      <c r="J924" s="403" t="s">
        <v>1874</v>
      </c>
      <c r="K924" s="404">
        <v>42086</v>
      </c>
      <c r="L924" s="404">
        <v>42090</v>
      </c>
      <c r="M924" s="403" t="s">
        <v>102</v>
      </c>
      <c r="N924" s="403" t="s">
        <v>109</v>
      </c>
      <c r="O924" s="403">
        <v>1</v>
      </c>
      <c r="P924" s="403" t="s">
        <v>1571</v>
      </c>
      <c r="Q924" s="403">
        <v>2</v>
      </c>
    </row>
    <row r="925" spans="1:17" x14ac:dyDescent="0.2">
      <c r="A925" s="403">
        <v>58229</v>
      </c>
      <c r="B925" s="403">
        <v>118047</v>
      </c>
      <c r="C925" s="403">
        <v>10019026</v>
      </c>
      <c r="D925" s="403" t="s">
        <v>1876</v>
      </c>
      <c r="E925" s="403" t="s">
        <v>1569</v>
      </c>
      <c r="F925" s="403" t="s">
        <v>14</v>
      </c>
      <c r="G925" s="403" t="s">
        <v>475</v>
      </c>
      <c r="H925" s="403" t="s">
        <v>94</v>
      </c>
      <c r="I925" s="403" t="s">
        <v>95</v>
      </c>
      <c r="J925" s="403" t="s">
        <v>1877</v>
      </c>
      <c r="K925" s="404">
        <v>42023</v>
      </c>
      <c r="L925" s="404">
        <v>42027</v>
      </c>
      <c r="M925" s="403" t="s">
        <v>102</v>
      </c>
      <c r="N925" s="403" t="s">
        <v>109</v>
      </c>
      <c r="O925" s="403">
        <v>2</v>
      </c>
      <c r="P925" s="403" t="s">
        <v>1571</v>
      </c>
      <c r="Q925" s="403">
        <v>2</v>
      </c>
    </row>
    <row r="926" spans="1:17" x14ac:dyDescent="0.2">
      <c r="A926" s="403">
        <v>58314</v>
      </c>
      <c r="B926" s="403">
        <v>115209</v>
      </c>
      <c r="C926" s="403">
        <v>10006245</v>
      </c>
      <c r="D926" s="403" t="s">
        <v>1879</v>
      </c>
      <c r="E926" s="403" t="s">
        <v>1597</v>
      </c>
      <c r="F926" s="403" t="s">
        <v>15</v>
      </c>
      <c r="G926" s="403" t="s">
        <v>186</v>
      </c>
      <c r="H926" s="403" t="s">
        <v>172</v>
      </c>
      <c r="I926" s="403" t="s">
        <v>172</v>
      </c>
      <c r="J926" s="403" t="s">
        <v>1880</v>
      </c>
      <c r="K926" s="404">
        <v>42158</v>
      </c>
      <c r="L926" s="404">
        <v>42160</v>
      </c>
      <c r="M926" s="403" t="s">
        <v>152</v>
      </c>
      <c r="N926" s="403" t="s">
        <v>109</v>
      </c>
      <c r="O926" s="403">
        <v>2</v>
      </c>
      <c r="P926" s="403" t="s">
        <v>1571</v>
      </c>
      <c r="Q926" s="403" t="s">
        <v>210</v>
      </c>
    </row>
    <row r="927" spans="1:17" x14ac:dyDescent="0.2">
      <c r="A927" s="403">
        <v>58323</v>
      </c>
      <c r="B927" s="403">
        <v>118246</v>
      </c>
      <c r="C927" s="403">
        <v>10016742</v>
      </c>
      <c r="D927" s="403" t="s">
        <v>1882</v>
      </c>
      <c r="E927" s="403" t="s">
        <v>1569</v>
      </c>
      <c r="F927" s="403" t="s">
        <v>14</v>
      </c>
      <c r="G927" s="403" t="s">
        <v>234</v>
      </c>
      <c r="H927" s="403" t="s">
        <v>190</v>
      </c>
      <c r="I927" s="403" t="s">
        <v>190</v>
      </c>
      <c r="J927" s="403" t="s">
        <v>1883</v>
      </c>
      <c r="K927" s="404">
        <v>42031</v>
      </c>
      <c r="L927" s="404">
        <v>42034</v>
      </c>
      <c r="M927" s="403" t="s">
        <v>132</v>
      </c>
      <c r="N927" s="403" t="s">
        <v>109</v>
      </c>
      <c r="O927" s="403">
        <v>4</v>
      </c>
      <c r="P927" s="403" t="s">
        <v>1571</v>
      </c>
      <c r="Q927" s="403">
        <v>2</v>
      </c>
    </row>
    <row r="928" spans="1:17" x14ac:dyDescent="0.2">
      <c r="A928" s="403">
        <v>58340</v>
      </c>
      <c r="B928" s="403">
        <v>118131</v>
      </c>
      <c r="C928" s="403">
        <v>10012834</v>
      </c>
      <c r="D928" s="403" t="s">
        <v>628</v>
      </c>
      <c r="E928" s="403" t="s">
        <v>1569</v>
      </c>
      <c r="F928" s="403" t="s">
        <v>14</v>
      </c>
      <c r="G928" s="403" t="s">
        <v>744</v>
      </c>
      <c r="H928" s="403" t="s">
        <v>122</v>
      </c>
      <c r="I928" s="403" t="s">
        <v>122</v>
      </c>
      <c r="J928" s="403" t="s">
        <v>629</v>
      </c>
      <c r="K928" s="404">
        <v>41925</v>
      </c>
      <c r="L928" s="404">
        <v>41929</v>
      </c>
      <c r="M928" s="403" t="s">
        <v>147</v>
      </c>
      <c r="N928" s="403" t="s">
        <v>109</v>
      </c>
      <c r="O928" s="403">
        <v>3</v>
      </c>
      <c r="P928" s="403" t="s">
        <v>1571</v>
      </c>
      <c r="Q928" s="403">
        <v>3</v>
      </c>
    </row>
    <row r="929" spans="1:17" x14ac:dyDescent="0.2">
      <c r="A929" s="403">
        <v>58362</v>
      </c>
      <c r="B929" s="403">
        <v>117665</v>
      </c>
      <c r="C929" s="403">
        <v>10009491</v>
      </c>
      <c r="D929" s="403" t="s">
        <v>1886</v>
      </c>
      <c r="E929" s="403" t="s">
        <v>1569</v>
      </c>
      <c r="F929" s="403" t="s">
        <v>14</v>
      </c>
      <c r="G929" s="403" t="s">
        <v>237</v>
      </c>
      <c r="H929" s="403" t="s">
        <v>190</v>
      </c>
      <c r="I929" s="403" t="s">
        <v>190</v>
      </c>
      <c r="J929" s="403" t="s">
        <v>1887</v>
      </c>
      <c r="K929" s="404">
        <v>41974</v>
      </c>
      <c r="L929" s="404">
        <v>41978</v>
      </c>
      <c r="M929" s="403" t="s">
        <v>102</v>
      </c>
      <c r="N929" s="403" t="s">
        <v>109</v>
      </c>
      <c r="O929" s="403">
        <v>2</v>
      </c>
      <c r="P929" s="403" t="s">
        <v>1571</v>
      </c>
      <c r="Q929" s="403">
        <v>2</v>
      </c>
    </row>
    <row r="930" spans="1:17" x14ac:dyDescent="0.2">
      <c r="A930" s="403">
        <v>58370</v>
      </c>
      <c r="B930" s="403">
        <v>118169</v>
      </c>
      <c r="C930" s="403">
        <v>10018328</v>
      </c>
      <c r="D930" s="403" t="s">
        <v>1889</v>
      </c>
      <c r="E930" s="403" t="s">
        <v>1569</v>
      </c>
      <c r="F930" s="403" t="s">
        <v>14</v>
      </c>
      <c r="G930" s="403" t="s">
        <v>493</v>
      </c>
      <c r="H930" s="403" t="s">
        <v>122</v>
      </c>
      <c r="I930" s="403" t="s">
        <v>122</v>
      </c>
      <c r="J930" s="403" t="s">
        <v>1890</v>
      </c>
      <c r="K930" s="404">
        <v>41939</v>
      </c>
      <c r="L930" s="404">
        <v>41943</v>
      </c>
      <c r="M930" s="403" t="s">
        <v>132</v>
      </c>
      <c r="N930" s="403" t="s">
        <v>109</v>
      </c>
      <c r="O930" s="403">
        <v>2</v>
      </c>
      <c r="P930" s="403" t="s">
        <v>1571</v>
      </c>
      <c r="Q930" s="403">
        <v>2</v>
      </c>
    </row>
    <row r="931" spans="1:17" x14ac:dyDescent="0.2">
      <c r="A931" s="403">
        <v>58383</v>
      </c>
      <c r="B931" s="403">
        <v>115411</v>
      </c>
      <c r="C931" s="403">
        <v>10005521</v>
      </c>
      <c r="D931" s="403" t="s">
        <v>564</v>
      </c>
      <c r="E931" s="403" t="s">
        <v>1597</v>
      </c>
      <c r="F931" s="403" t="s">
        <v>15</v>
      </c>
      <c r="G931" s="403" t="s">
        <v>237</v>
      </c>
      <c r="H931" s="403" t="s">
        <v>190</v>
      </c>
      <c r="I931" s="403" t="s">
        <v>190</v>
      </c>
      <c r="J931" s="403" t="s">
        <v>565</v>
      </c>
      <c r="K931" s="404">
        <v>42066</v>
      </c>
      <c r="L931" s="404">
        <v>42069</v>
      </c>
      <c r="M931" s="403" t="s">
        <v>147</v>
      </c>
      <c r="N931" s="403" t="s">
        <v>109</v>
      </c>
      <c r="O931" s="403">
        <v>3</v>
      </c>
      <c r="P931" s="403" t="s">
        <v>1571</v>
      </c>
      <c r="Q931" s="403">
        <v>3</v>
      </c>
    </row>
    <row r="932" spans="1:17" x14ac:dyDescent="0.2">
      <c r="A932" s="403">
        <v>58397</v>
      </c>
      <c r="B932" s="403">
        <v>118211</v>
      </c>
      <c r="C932" s="403">
        <v>10021018</v>
      </c>
      <c r="D932" s="403" t="s">
        <v>1893</v>
      </c>
      <c r="E932" s="403" t="s">
        <v>1569</v>
      </c>
      <c r="F932" s="403" t="s">
        <v>14</v>
      </c>
      <c r="G932" s="403" t="s">
        <v>297</v>
      </c>
      <c r="H932" s="403" t="s">
        <v>161</v>
      </c>
      <c r="I932" s="403" t="s">
        <v>161</v>
      </c>
      <c r="J932" s="403" t="s">
        <v>1894</v>
      </c>
      <c r="K932" s="404">
        <v>42213</v>
      </c>
      <c r="L932" s="404">
        <v>42216</v>
      </c>
      <c r="M932" s="403" t="s">
        <v>1895</v>
      </c>
      <c r="N932" s="403" t="s">
        <v>109</v>
      </c>
      <c r="O932" s="403">
        <v>2</v>
      </c>
      <c r="P932" s="403" t="s">
        <v>1571</v>
      </c>
      <c r="Q932" s="403">
        <v>4</v>
      </c>
    </row>
    <row r="933" spans="1:17" x14ac:dyDescent="0.2">
      <c r="A933" s="403">
        <v>58397</v>
      </c>
      <c r="B933" s="403">
        <v>118211</v>
      </c>
      <c r="C933" s="403">
        <v>10021018</v>
      </c>
      <c r="D933" s="403" t="s">
        <v>1893</v>
      </c>
      <c r="E933" s="403" t="s">
        <v>1569</v>
      </c>
      <c r="F933" s="403" t="s">
        <v>14</v>
      </c>
      <c r="G933" s="403" t="s">
        <v>297</v>
      </c>
      <c r="H933" s="403" t="s">
        <v>161</v>
      </c>
      <c r="I933" s="403" t="s">
        <v>161</v>
      </c>
      <c r="J933" s="403" t="s">
        <v>1896</v>
      </c>
      <c r="K933" s="404">
        <v>42045</v>
      </c>
      <c r="L933" s="404">
        <v>42048</v>
      </c>
      <c r="M933" s="403" t="s">
        <v>132</v>
      </c>
      <c r="N933" s="403" t="s">
        <v>109</v>
      </c>
      <c r="O933" s="403">
        <v>4</v>
      </c>
      <c r="P933" s="403" t="s">
        <v>1571</v>
      </c>
      <c r="Q933" s="403">
        <v>2</v>
      </c>
    </row>
    <row r="934" spans="1:17" x14ac:dyDescent="0.2">
      <c r="A934" s="403">
        <v>58403</v>
      </c>
      <c r="B934" s="403">
        <v>112415</v>
      </c>
      <c r="C934" s="403">
        <v>10033438</v>
      </c>
      <c r="D934" s="403" t="s">
        <v>1898</v>
      </c>
      <c r="E934" s="403" t="s">
        <v>1651</v>
      </c>
      <c r="F934" s="403" t="s">
        <v>14</v>
      </c>
      <c r="G934" s="403" t="s">
        <v>234</v>
      </c>
      <c r="H934" s="403" t="s">
        <v>190</v>
      </c>
      <c r="I934" s="403" t="s">
        <v>190</v>
      </c>
      <c r="J934" s="403" t="s">
        <v>1899</v>
      </c>
      <c r="K934" s="404">
        <v>42072</v>
      </c>
      <c r="L934" s="404">
        <v>42076</v>
      </c>
      <c r="M934" s="403" t="s">
        <v>132</v>
      </c>
      <c r="N934" s="403" t="s">
        <v>109</v>
      </c>
      <c r="O934" s="403">
        <v>2</v>
      </c>
      <c r="P934" s="403" t="s">
        <v>1571</v>
      </c>
      <c r="Q934" s="403">
        <v>2</v>
      </c>
    </row>
    <row r="935" spans="1:17" x14ac:dyDescent="0.2">
      <c r="A935" s="403">
        <v>58437</v>
      </c>
      <c r="B935" s="403">
        <v>124707</v>
      </c>
      <c r="C935" s="403">
        <v>10038112</v>
      </c>
      <c r="D935" s="403" t="s">
        <v>277</v>
      </c>
      <c r="E935" s="403" t="s">
        <v>1597</v>
      </c>
      <c r="F935" s="403" t="s">
        <v>15</v>
      </c>
      <c r="G935" s="403" t="s">
        <v>279</v>
      </c>
      <c r="H935" s="403" t="s">
        <v>166</v>
      </c>
      <c r="I935" s="403" t="s">
        <v>166</v>
      </c>
      <c r="J935" s="403" t="s">
        <v>281</v>
      </c>
      <c r="K935" s="404">
        <v>41932</v>
      </c>
      <c r="L935" s="404">
        <v>41936</v>
      </c>
      <c r="M935" s="403" t="s">
        <v>147</v>
      </c>
      <c r="N935" s="403" t="s">
        <v>109</v>
      </c>
      <c r="O935" s="403">
        <v>2</v>
      </c>
      <c r="P935" s="403" t="s">
        <v>1571</v>
      </c>
      <c r="Q935" s="403">
        <v>3</v>
      </c>
    </row>
    <row r="936" spans="1:17" x14ac:dyDescent="0.2">
      <c r="A936" s="403">
        <v>58467</v>
      </c>
      <c r="B936" s="403">
        <v>118364</v>
      </c>
      <c r="C936" s="403">
        <v>10022788</v>
      </c>
      <c r="D936" s="403" t="s">
        <v>1902</v>
      </c>
      <c r="E936" s="403" t="s">
        <v>1569</v>
      </c>
      <c r="F936" s="403" t="s">
        <v>14</v>
      </c>
      <c r="G936" s="403" t="s">
        <v>416</v>
      </c>
      <c r="H936" s="403" t="s">
        <v>190</v>
      </c>
      <c r="I936" s="403" t="s">
        <v>190</v>
      </c>
      <c r="J936" s="403" t="s">
        <v>1903</v>
      </c>
      <c r="K936" s="404">
        <v>42023</v>
      </c>
      <c r="L936" s="404">
        <v>42026</v>
      </c>
      <c r="M936" s="403" t="s">
        <v>132</v>
      </c>
      <c r="N936" s="403" t="s">
        <v>109</v>
      </c>
      <c r="O936" s="403">
        <v>2</v>
      </c>
      <c r="P936" s="403" t="s">
        <v>1571</v>
      </c>
      <c r="Q936" s="403" t="s">
        <v>210</v>
      </c>
    </row>
    <row r="937" spans="1:17" x14ac:dyDescent="0.2">
      <c r="A937" s="403">
        <v>58507</v>
      </c>
      <c r="B937" s="403">
        <v>115564</v>
      </c>
      <c r="C937" s="403">
        <v>10004665</v>
      </c>
      <c r="D937" s="403" t="s">
        <v>256</v>
      </c>
      <c r="E937" s="403" t="s">
        <v>1569</v>
      </c>
      <c r="F937" s="403" t="s">
        <v>14</v>
      </c>
      <c r="G937" s="403" t="s">
        <v>154</v>
      </c>
      <c r="H937" s="403" t="s">
        <v>140</v>
      </c>
      <c r="I937" s="403" t="s">
        <v>140</v>
      </c>
      <c r="J937" s="403" t="s">
        <v>620</v>
      </c>
      <c r="K937" s="404">
        <v>41953</v>
      </c>
      <c r="L937" s="404">
        <v>41955</v>
      </c>
      <c r="M937" s="403" t="s">
        <v>102</v>
      </c>
      <c r="N937" s="403" t="s">
        <v>109</v>
      </c>
      <c r="O937" s="403">
        <v>2</v>
      </c>
      <c r="P937" s="403" t="s">
        <v>1571</v>
      </c>
      <c r="Q937" s="403" t="s">
        <v>210</v>
      </c>
    </row>
    <row r="938" spans="1:17" x14ac:dyDescent="0.2">
      <c r="A938" s="403">
        <v>58515</v>
      </c>
      <c r="B938" s="403">
        <v>116433</v>
      </c>
      <c r="C938" s="403">
        <v>10006519</v>
      </c>
      <c r="D938" s="403" t="s">
        <v>1184</v>
      </c>
      <c r="E938" s="403" t="s">
        <v>1569</v>
      </c>
      <c r="F938" s="403" t="s">
        <v>14</v>
      </c>
      <c r="G938" s="403" t="s">
        <v>1087</v>
      </c>
      <c r="H938" s="403" t="s">
        <v>140</v>
      </c>
      <c r="I938" s="403" t="s">
        <v>140</v>
      </c>
      <c r="J938" s="403" t="s">
        <v>1906</v>
      </c>
      <c r="K938" s="404">
        <v>41939</v>
      </c>
      <c r="L938" s="404">
        <v>41943</v>
      </c>
      <c r="M938" s="403" t="s">
        <v>132</v>
      </c>
      <c r="N938" s="403" t="s">
        <v>109</v>
      </c>
      <c r="O938" s="403">
        <v>3</v>
      </c>
      <c r="P938" s="403" t="s">
        <v>1571</v>
      </c>
      <c r="Q938" s="403">
        <v>2</v>
      </c>
    </row>
    <row r="939" spans="1:17" x14ac:dyDescent="0.2">
      <c r="A939" s="403">
        <v>58570</v>
      </c>
      <c r="B939" s="403">
        <v>124505</v>
      </c>
      <c r="C939" s="403">
        <v>10022405</v>
      </c>
      <c r="D939" s="403" t="s">
        <v>1908</v>
      </c>
      <c r="E939" s="403" t="s">
        <v>1569</v>
      </c>
      <c r="F939" s="403" t="s">
        <v>14</v>
      </c>
      <c r="G939" s="403" t="s">
        <v>602</v>
      </c>
      <c r="H939" s="403" t="s">
        <v>199</v>
      </c>
      <c r="I939" s="403" t="s">
        <v>95</v>
      </c>
      <c r="J939" s="403" t="s">
        <v>1909</v>
      </c>
      <c r="K939" s="404">
        <v>42178</v>
      </c>
      <c r="L939" s="404">
        <v>42181</v>
      </c>
      <c r="M939" s="403" t="s">
        <v>132</v>
      </c>
      <c r="N939" s="403" t="s">
        <v>109</v>
      </c>
      <c r="O939" s="403">
        <v>2</v>
      </c>
      <c r="P939" s="403" t="s">
        <v>1571</v>
      </c>
      <c r="Q939" s="403" t="s">
        <v>210</v>
      </c>
    </row>
    <row r="940" spans="1:17" x14ac:dyDescent="0.2">
      <c r="A940" s="403">
        <v>58611</v>
      </c>
      <c r="B940" s="403">
        <v>118798</v>
      </c>
      <c r="C940" s="403">
        <v>10021684</v>
      </c>
      <c r="D940" s="403" t="s">
        <v>1911</v>
      </c>
      <c r="E940" s="403" t="s">
        <v>1597</v>
      </c>
      <c r="F940" s="403" t="s">
        <v>15</v>
      </c>
      <c r="G940" s="403" t="s">
        <v>553</v>
      </c>
      <c r="H940" s="403" t="s">
        <v>122</v>
      </c>
      <c r="I940" s="403" t="s">
        <v>122</v>
      </c>
      <c r="J940" s="403" t="s">
        <v>1912</v>
      </c>
      <c r="K940" s="404">
        <v>41967</v>
      </c>
      <c r="L940" s="404">
        <v>41971</v>
      </c>
      <c r="M940" s="403" t="s">
        <v>147</v>
      </c>
      <c r="N940" s="403" t="s">
        <v>109</v>
      </c>
      <c r="O940" s="403">
        <v>2</v>
      </c>
      <c r="P940" s="403" t="s">
        <v>1571</v>
      </c>
      <c r="Q940" s="403">
        <v>3</v>
      </c>
    </row>
    <row r="941" spans="1:17" x14ac:dyDescent="0.2">
      <c r="A941" s="403">
        <v>58614</v>
      </c>
      <c r="B941" s="403">
        <v>110023</v>
      </c>
      <c r="C941" s="403">
        <v>10023047</v>
      </c>
      <c r="D941" s="403" t="s">
        <v>1914</v>
      </c>
      <c r="E941" s="403" t="s">
        <v>1569</v>
      </c>
      <c r="F941" s="403" t="s">
        <v>14</v>
      </c>
      <c r="G941" s="403" t="s">
        <v>217</v>
      </c>
      <c r="H941" s="403" t="s">
        <v>161</v>
      </c>
      <c r="I941" s="403" t="s">
        <v>161</v>
      </c>
      <c r="J941" s="403" t="s">
        <v>1915</v>
      </c>
      <c r="K941" s="404">
        <v>41960</v>
      </c>
      <c r="L941" s="404">
        <v>41964</v>
      </c>
      <c r="M941" s="403" t="s">
        <v>147</v>
      </c>
      <c r="N941" s="403" t="s">
        <v>109</v>
      </c>
      <c r="O941" s="403">
        <v>2</v>
      </c>
      <c r="P941" s="403" t="s">
        <v>1571</v>
      </c>
      <c r="Q941" s="403">
        <v>3</v>
      </c>
    </row>
    <row r="942" spans="1:17" x14ac:dyDescent="0.2">
      <c r="A942" s="403">
        <v>58731</v>
      </c>
      <c r="B942" s="403">
        <v>118543</v>
      </c>
      <c r="C942" s="403">
        <v>10023793</v>
      </c>
      <c r="D942" s="403" t="s">
        <v>1214</v>
      </c>
      <c r="E942" s="403" t="s">
        <v>1651</v>
      </c>
      <c r="F942" s="403" t="s">
        <v>14</v>
      </c>
      <c r="G942" s="403" t="s">
        <v>160</v>
      </c>
      <c r="H942" s="403" t="s">
        <v>161</v>
      </c>
      <c r="I942" s="403" t="s">
        <v>161</v>
      </c>
      <c r="J942" s="403" t="s">
        <v>1917</v>
      </c>
      <c r="K942" s="404">
        <v>42024</v>
      </c>
      <c r="L942" s="404">
        <v>42027</v>
      </c>
      <c r="M942" s="403" t="s">
        <v>132</v>
      </c>
      <c r="N942" s="403" t="s">
        <v>109</v>
      </c>
      <c r="O942" s="403">
        <v>3</v>
      </c>
      <c r="P942" s="403" t="s">
        <v>1571</v>
      </c>
      <c r="Q942" s="403">
        <v>2</v>
      </c>
    </row>
    <row r="943" spans="1:17" x14ac:dyDescent="0.2">
      <c r="A943" s="403">
        <v>58781</v>
      </c>
      <c r="B943" s="403">
        <v>118729</v>
      </c>
      <c r="C943" s="403">
        <v>10013112</v>
      </c>
      <c r="D943" s="403" t="s">
        <v>1919</v>
      </c>
      <c r="E943" s="403" t="s">
        <v>1569</v>
      </c>
      <c r="F943" s="403" t="s">
        <v>14</v>
      </c>
      <c r="G943" s="403" t="s">
        <v>592</v>
      </c>
      <c r="H943" s="403" t="s">
        <v>122</v>
      </c>
      <c r="I943" s="403" t="s">
        <v>122</v>
      </c>
      <c r="J943" s="403" t="s">
        <v>1920</v>
      </c>
      <c r="K943" s="404">
        <v>42171</v>
      </c>
      <c r="L943" s="404">
        <v>42173</v>
      </c>
      <c r="M943" s="403" t="s">
        <v>147</v>
      </c>
      <c r="N943" s="403" t="s">
        <v>109</v>
      </c>
      <c r="O943" s="403">
        <v>2</v>
      </c>
      <c r="P943" s="403" t="s">
        <v>1571</v>
      </c>
      <c r="Q943" s="403">
        <v>3</v>
      </c>
    </row>
    <row r="944" spans="1:17" x14ac:dyDescent="0.2">
      <c r="A944" s="403">
        <v>58805</v>
      </c>
      <c r="B944" s="403">
        <v>118703</v>
      </c>
      <c r="C944" s="403">
        <v>10024317</v>
      </c>
      <c r="D944" s="403" t="s">
        <v>1922</v>
      </c>
      <c r="E944" s="403" t="s">
        <v>1651</v>
      </c>
      <c r="F944" s="403" t="s">
        <v>14</v>
      </c>
      <c r="G944" s="403" t="s">
        <v>186</v>
      </c>
      <c r="H944" s="403" t="s">
        <v>172</v>
      </c>
      <c r="I944" s="403" t="s">
        <v>172</v>
      </c>
      <c r="J944" s="403" t="s">
        <v>1923</v>
      </c>
      <c r="K944" s="404">
        <v>41953</v>
      </c>
      <c r="L944" s="404">
        <v>41957</v>
      </c>
      <c r="M944" s="403" t="s">
        <v>147</v>
      </c>
      <c r="N944" s="403" t="s">
        <v>109</v>
      </c>
      <c r="O944" s="403">
        <v>2</v>
      </c>
      <c r="P944" s="403" t="s">
        <v>1571</v>
      </c>
      <c r="Q944" s="403">
        <v>3</v>
      </c>
    </row>
    <row r="945" spans="1:17" x14ac:dyDescent="0.2">
      <c r="A945" s="403">
        <v>58820</v>
      </c>
      <c r="B945" s="403">
        <v>118589</v>
      </c>
      <c r="C945" s="403">
        <v>10024124</v>
      </c>
      <c r="D945" s="403" t="s">
        <v>1925</v>
      </c>
      <c r="E945" s="403" t="s">
        <v>1569</v>
      </c>
      <c r="F945" s="403" t="s">
        <v>14</v>
      </c>
      <c r="G945" s="403" t="s">
        <v>1926</v>
      </c>
      <c r="H945" s="403" t="s">
        <v>1204</v>
      </c>
      <c r="I945" s="403" t="s">
        <v>166</v>
      </c>
      <c r="J945" s="403" t="s">
        <v>1927</v>
      </c>
      <c r="K945" s="404">
        <v>42177</v>
      </c>
      <c r="L945" s="404">
        <v>42181</v>
      </c>
      <c r="M945" s="403" t="s">
        <v>102</v>
      </c>
      <c r="N945" s="403" t="s">
        <v>109</v>
      </c>
      <c r="O945" s="403">
        <v>3</v>
      </c>
      <c r="P945" s="403" t="s">
        <v>1571</v>
      </c>
      <c r="Q945" s="403">
        <v>1</v>
      </c>
    </row>
    <row r="946" spans="1:17" x14ac:dyDescent="0.2">
      <c r="A946" s="403">
        <v>58841</v>
      </c>
      <c r="B946" s="403">
        <v>118467</v>
      </c>
      <c r="C946" s="403">
        <v>10019383</v>
      </c>
      <c r="D946" s="403" t="s">
        <v>1929</v>
      </c>
      <c r="E946" s="403" t="s">
        <v>1597</v>
      </c>
      <c r="F946" s="403" t="s">
        <v>15</v>
      </c>
      <c r="G946" s="403" t="s">
        <v>144</v>
      </c>
      <c r="H946" s="403" t="s">
        <v>122</v>
      </c>
      <c r="I946" s="403" t="s">
        <v>122</v>
      </c>
      <c r="J946" s="403" t="s">
        <v>1930</v>
      </c>
      <c r="K946" s="404">
        <v>42079</v>
      </c>
      <c r="L946" s="404">
        <v>42082</v>
      </c>
      <c r="M946" s="403" t="s">
        <v>132</v>
      </c>
      <c r="N946" s="403" t="s">
        <v>109</v>
      </c>
      <c r="O946" s="403">
        <v>2</v>
      </c>
      <c r="P946" s="403" t="s">
        <v>1571</v>
      </c>
      <c r="Q946" s="403">
        <v>1</v>
      </c>
    </row>
    <row r="947" spans="1:17" x14ac:dyDescent="0.2">
      <c r="A947" s="403">
        <v>58913</v>
      </c>
      <c r="B947" s="403">
        <v>116225</v>
      </c>
      <c r="C947" s="403">
        <v>10001777</v>
      </c>
      <c r="D947" s="403" t="s">
        <v>529</v>
      </c>
      <c r="E947" s="403" t="s">
        <v>1597</v>
      </c>
      <c r="F947" s="403" t="s">
        <v>15</v>
      </c>
      <c r="G947" s="403" t="s">
        <v>139</v>
      </c>
      <c r="H947" s="403" t="s">
        <v>140</v>
      </c>
      <c r="I947" s="403" t="s">
        <v>140</v>
      </c>
      <c r="J947" s="403" t="s">
        <v>530</v>
      </c>
      <c r="K947" s="404">
        <v>42073</v>
      </c>
      <c r="L947" s="404">
        <v>42075</v>
      </c>
      <c r="M947" s="403" t="s">
        <v>152</v>
      </c>
      <c r="N947" s="403" t="s">
        <v>109</v>
      </c>
      <c r="O947" s="403">
        <v>3</v>
      </c>
      <c r="P947" s="403" t="s">
        <v>1571</v>
      </c>
      <c r="Q947" s="403" t="s">
        <v>210</v>
      </c>
    </row>
    <row r="948" spans="1:17" x14ac:dyDescent="0.2">
      <c r="A948" s="403">
        <v>58930</v>
      </c>
      <c r="B948" s="403">
        <v>118685</v>
      </c>
      <c r="C948" s="403">
        <v>10024294</v>
      </c>
      <c r="D948" s="403" t="s">
        <v>1933</v>
      </c>
      <c r="E948" s="403" t="s">
        <v>1573</v>
      </c>
      <c r="F948" s="403" t="s">
        <v>15</v>
      </c>
      <c r="G948" s="403" t="s">
        <v>334</v>
      </c>
      <c r="H948" s="403" t="s">
        <v>140</v>
      </c>
      <c r="I948" s="403" t="s">
        <v>140</v>
      </c>
      <c r="J948" s="403" t="s">
        <v>1934</v>
      </c>
      <c r="K948" s="404">
        <v>42080</v>
      </c>
      <c r="L948" s="404">
        <v>42083</v>
      </c>
      <c r="M948" s="403" t="s">
        <v>374</v>
      </c>
      <c r="N948" s="403" t="s">
        <v>109</v>
      </c>
      <c r="O948" s="403">
        <v>2</v>
      </c>
      <c r="P948" s="403" t="s">
        <v>1571</v>
      </c>
      <c r="Q948" s="403">
        <v>2</v>
      </c>
    </row>
    <row r="949" spans="1:17" x14ac:dyDescent="0.2">
      <c r="A949" s="403">
        <v>58933</v>
      </c>
      <c r="B949" s="403">
        <v>118804</v>
      </c>
      <c r="C949" s="403">
        <v>10022320</v>
      </c>
      <c r="D949" s="403" t="s">
        <v>548</v>
      </c>
      <c r="E949" s="403" t="s">
        <v>1569</v>
      </c>
      <c r="F949" s="403" t="s">
        <v>14</v>
      </c>
      <c r="G949" s="403" t="s">
        <v>549</v>
      </c>
      <c r="H949" s="403" t="s">
        <v>199</v>
      </c>
      <c r="I949" s="403" t="s">
        <v>95</v>
      </c>
      <c r="J949" s="403" t="s">
        <v>550</v>
      </c>
      <c r="K949" s="404">
        <v>41968</v>
      </c>
      <c r="L949" s="404">
        <v>41971</v>
      </c>
      <c r="M949" s="403" t="s">
        <v>132</v>
      </c>
      <c r="N949" s="403" t="s">
        <v>109</v>
      </c>
      <c r="O949" s="403">
        <v>3</v>
      </c>
      <c r="P949" s="403" t="s">
        <v>1571</v>
      </c>
      <c r="Q949" s="403">
        <v>2</v>
      </c>
    </row>
    <row r="950" spans="1:17" x14ac:dyDescent="0.2">
      <c r="A950" s="403">
        <v>58938</v>
      </c>
      <c r="B950" s="403">
        <v>117689</v>
      </c>
      <c r="C950" s="403">
        <v>10010572</v>
      </c>
      <c r="D950" s="403" t="s">
        <v>1232</v>
      </c>
      <c r="E950" s="403" t="s">
        <v>1569</v>
      </c>
      <c r="F950" s="403" t="s">
        <v>14</v>
      </c>
      <c r="G950" s="403" t="s">
        <v>255</v>
      </c>
      <c r="H950" s="403" t="s">
        <v>161</v>
      </c>
      <c r="I950" s="403" t="s">
        <v>161</v>
      </c>
      <c r="J950" s="403" t="s">
        <v>1937</v>
      </c>
      <c r="K950" s="404">
        <v>41975</v>
      </c>
      <c r="L950" s="404">
        <v>41978</v>
      </c>
      <c r="M950" s="403" t="s">
        <v>132</v>
      </c>
      <c r="N950" s="403" t="s">
        <v>109</v>
      </c>
      <c r="O950" s="403">
        <v>3</v>
      </c>
      <c r="P950" s="403" t="s">
        <v>1571</v>
      </c>
      <c r="Q950" s="403" t="s">
        <v>210</v>
      </c>
    </row>
    <row r="951" spans="1:17" x14ac:dyDescent="0.2">
      <c r="A951" s="403">
        <v>59042</v>
      </c>
      <c r="B951" s="403">
        <v>119205</v>
      </c>
      <c r="C951" s="403">
        <v>10030520</v>
      </c>
      <c r="D951" s="403" t="s">
        <v>1939</v>
      </c>
      <c r="E951" s="403" t="s">
        <v>1651</v>
      </c>
      <c r="F951" s="403" t="s">
        <v>14</v>
      </c>
      <c r="G951" s="403" t="s">
        <v>121</v>
      </c>
      <c r="H951" s="403" t="s">
        <v>122</v>
      </c>
      <c r="I951" s="403" t="s">
        <v>122</v>
      </c>
      <c r="J951" s="403" t="s">
        <v>1940</v>
      </c>
      <c r="K951" s="404">
        <v>42177</v>
      </c>
      <c r="L951" s="404">
        <v>42180</v>
      </c>
      <c r="M951" s="403" t="s">
        <v>1895</v>
      </c>
      <c r="N951" s="403" t="s">
        <v>109</v>
      </c>
      <c r="O951" s="403">
        <v>2</v>
      </c>
      <c r="P951" s="403" t="s">
        <v>1571</v>
      </c>
      <c r="Q951" s="403">
        <v>4</v>
      </c>
    </row>
    <row r="952" spans="1:17" x14ac:dyDescent="0.2">
      <c r="A952" s="403">
        <v>59072</v>
      </c>
      <c r="B952" s="403">
        <v>109922</v>
      </c>
      <c r="C952" s="403">
        <v>10000588</v>
      </c>
      <c r="D952" s="403" t="s">
        <v>1942</v>
      </c>
      <c r="E952" s="403" t="s">
        <v>1597</v>
      </c>
      <c r="F952" s="403" t="s">
        <v>15</v>
      </c>
      <c r="G952" s="403" t="s">
        <v>409</v>
      </c>
      <c r="H952" s="403" t="s">
        <v>172</v>
      </c>
      <c r="I952" s="403" t="s">
        <v>172</v>
      </c>
      <c r="J952" s="403" t="s">
        <v>1943</v>
      </c>
      <c r="K952" s="404">
        <v>41905</v>
      </c>
      <c r="L952" s="404">
        <v>41908</v>
      </c>
      <c r="M952" s="403" t="s">
        <v>132</v>
      </c>
      <c r="N952" s="403" t="s">
        <v>109</v>
      </c>
      <c r="O952" s="403">
        <v>4</v>
      </c>
      <c r="P952" s="403" t="s">
        <v>1571</v>
      </c>
      <c r="Q952" s="403">
        <v>3</v>
      </c>
    </row>
    <row r="953" spans="1:17" x14ac:dyDescent="0.2">
      <c r="A953" s="403">
        <v>59075</v>
      </c>
      <c r="B953" s="403">
        <v>119419</v>
      </c>
      <c r="C953" s="403">
        <v>10032018</v>
      </c>
      <c r="D953" s="403" t="s">
        <v>1945</v>
      </c>
      <c r="E953" s="403" t="s">
        <v>1569</v>
      </c>
      <c r="F953" s="403" t="s">
        <v>14</v>
      </c>
      <c r="G953" s="403" t="s">
        <v>498</v>
      </c>
      <c r="H953" s="403" t="s">
        <v>172</v>
      </c>
      <c r="I953" s="403" t="s">
        <v>172</v>
      </c>
      <c r="J953" s="403" t="s">
        <v>1946</v>
      </c>
      <c r="K953" s="404">
        <v>42024</v>
      </c>
      <c r="L953" s="404">
        <v>42027</v>
      </c>
      <c r="M953" s="403" t="s">
        <v>147</v>
      </c>
      <c r="N953" s="403" t="s">
        <v>109</v>
      </c>
      <c r="O953" s="403">
        <v>2</v>
      </c>
      <c r="P953" s="403" t="s">
        <v>1571</v>
      </c>
      <c r="Q953" s="403">
        <v>3</v>
      </c>
    </row>
    <row r="954" spans="1:17" x14ac:dyDescent="0.2">
      <c r="A954" s="403">
        <v>59108</v>
      </c>
      <c r="B954" s="403">
        <v>119831</v>
      </c>
      <c r="C954" s="403">
        <v>10034058</v>
      </c>
      <c r="D954" s="403" t="s">
        <v>1948</v>
      </c>
      <c r="E954" s="403" t="s">
        <v>1651</v>
      </c>
      <c r="F954" s="403" t="s">
        <v>14</v>
      </c>
      <c r="G954" s="403" t="s">
        <v>413</v>
      </c>
      <c r="H954" s="403" t="s">
        <v>161</v>
      </c>
      <c r="I954" s="403" t="s">
        <v>161</v>
      </c>
      <c r="J954" s="403" t="s">
        <v>1949</v>
      </c>
      <c r="K954" s="404">
        <v>42065</v>
      </c>
      <c r="L954" s="404">
        <v>42069</v>
      </c>
      <c r="M954" s="403" t="s">
        <v>147</v>
      </c>
      <c r="N954" s="403" t="s">
        <v>109</v>
      </c>
      <c r="O954" s="403">
        <v>4</v>
      </c>
      <c r="P954" s="403" t="s">
        <v>1571</v>
      </c>
      <c r="Q954" s="403">
        <v>3</v>
      </c>
    </row>
    <row r="955" spans="1:17" x14ac:dyDescent="0.2">
      <c r="A955" s="403">
        <v>59113</v>
      </c>
      <c r="B955" s="403">
        <v>115714</v>
      </c>
      <c r="C955" s="403">
        <v>10006735</v>
      </c>
      <c r="D955" s="403" t="s">
        <v>1243</v>
      </c>
      <c r="E955" s="403" t="s">
        <v>1569</v>
      </c>
      <c r="F955" s="403" t="s">
        <v>14</v>
      </c>
      <c r="G955" s="403" t="s">
        <v>870</v>
      </c>
      <c r="H955" s="403" t="s">
        <v>166</v>
      </c>
      <c r="I955" s="403" t="s">
        <v>166</v>
      </c>
      <c r="J955" s="403" t="s">
        <v>1951</v>
      </c>
      <c r="K955" s="404">
        <v>41898</v>
      </c>
      <c r="L955" s="404">
        <v>41901</v>
      </c>
      <c r="M955" s="403" t="s">
        <v>132</v>
      </c>
      <c r="N955" s="403" t="s">
        <v>109</v>
      </c>
      <c r="O955" s="403">
        <v>3</v>
      </c>
      <c r="P955" s="403" t="s">
        <v>1571</v>
      </c>
      <c r="Q955" s="403" t="s">
        <v>210</v>
      </c>
    </row>
    <row r="956" spans="1:17" x14ac:dyDescent="0.2">
      <c r="A956" s="403">
        <v>59122</v>
      </c>
      <c r="B956" s="403">
        <v>118146</v>
      </c>
      <c r="C956" s="403">
        <v>10019227</v>
      </c>
      <c r="D956" s="403" t="s">
        <v>1953</v>
      </c>
      <c r="E956" s="403" t="s">
        <v>1569</v>
      </c>
      <c r="F956" s="403" t="s">
        <v>14</v>
      </c>
      <c r="G956" s="403" t="s">
        <v>1294</v>
      </c>
      <c r="H956" s="403" t="s">
        <v>122</v>
      </c>
      <c r="I956" s="403" t="s">
        <v>122</v>
      </c>
      <c r="J956" s="403" t="s">
        <v>1954</v>
      </c>
      <c r="K956" s="404">
        <v>42129</v>
      </c>
      <c r="L956" s="404">
        <v>42132</v>
      </c>
      <c r="M956" s="403" t="s">
        <v>147</v>
      </c>
      <c r="N956" s="403" t="s">
        <v>109</v>
      </c>
      <c r="O956" s="403">
        <v>3</v>
      </c>
      <c r="P956" s="403" t="s">
        <v>1571</v>
      </c>
      <c r="Q956" s="403">
        <v>3</v>
      </c>
    </row>
    <row r="957" spans="1:17" x14ac:dyDescent="0.2">
      <c r="A957" s="403">
        <v>59124</v>
      </c>
      <c r="B957" s="403">
        <v>121216</v>
      </c>
      <c r="C957" s="403">
        <v>10027693</v>
      </c>
      <c r="D957" s="403" t="s">
        <v>1956</v>
      </c>
      <c r="E957" s="403" t="s">
        <v>1569</v>
      </c>
      <c r="F957" s="403" t="s">
        <v>14</v>
      </c>
      <c r="G957" s="403" t="s">
        <v>114</v>
      </c>
      <c r="H957" s="403" t="s">
        <v>107</v>
      </c>
      <c r="I957" s="403" t="s">
        <v>107</v>
      </c>
      <c r="J957" s="403" t="s">
        <v>1957</v>
      </c>
      <c r="K957" s="404">
        <v>42109</v>
      </c>
      <c r="L957" s="404">
        <v>42111</v>
      </c>
      <c r="M957" s="403" t="s">
        <v>147</v>
      </c>
      <c r="N957" s="403" t="s">
        <v>109</v>
      </c>
      <c r="O957" s="403">
        <v>2</v>
      </c>
      <c r="P957" s="403" t="s">
        <v>1571</v>
      </c>
      <c r="Q957" s="403">
        <v>3</v>
      </c>
    </row>
    <row r="958" spans="1:17" x14ac:dyDescent="0.2">
      <c r="A958" s="403">
        <v>59129</v>
      </c>
      <c r="B958" s="403">
        <v>121497</v>
      </c>
      <c r="C958" s="403">
        <v>10027873</v>
      </c>
      <c r="D958" s="403" t="s">
        <v>1959</v>
      </c>
      <c r="E958" s="403" t="s">
        <v>1569</v>
      </c>
      <c r="F958" s="403" t="s">
        <v>14</v>
      </c>
      <c r="G958" s="403" t="s">
        <v>139</v>
      </c>
      <c r="H958" s="403" t="s">
        <v>140</v>
      </c>
      <c r="I958" s="403" t="s">
        <v>140</v>
      </c>
      <c r="J958" s="403" t="s">
        <v>1960</v>
      </c>
      <c r="K958" s="404">
        <v>42073</v>
      </c>
      <c r="L958" s="404">
        <v>42076</v>
      </c>
      <c r="M958" s="403" t="s">
        <v>147</v>
      </c>
      <c r="N958" s="403" t="s">
        <v>109</v>
      </c>
      <c r="O958" s="403">
        <v>2</v>
      </c>
      <c r="P958" s="403" t="s">
        <v>1571</v>
      </c>
      <c r="Q958" s="403">
        <v>3</v>
      </c>
    </row>
    <row r="959" spans="1:17" x14ac:dyDescent="0.2">
      <c r="A959" s="403">
        <v>59142</v>
      </c>
      <c r="B959" s="403">
        <v>123106</v>
      </c>
      <c r="C959" s="403">
        <v>10038911</v>
      </c>
      <c r="D959" s="403" t="s">
        <v>175</v>
      </c>
      <c r="E959" s="403" t="s">
        <v>1569</v>
      </c>
      <c r="F959" s="403" t="s">
        <v>14</v>
      </c>
      <c r="G959" s="403" t="s">
        <v>139</v>
      </c>
      <c r="H959" s="403" t="s">
        <v>140</v>
      </c>
      <c r="I959" s="403" t="s">
        <v>140</v>
      </c>
      <c r="J959" s="403" t="s">
        <v>176</v>
      </c>
      <c r="K959" s="404">
        <v>42142</v>
      </c>
      <c r="L959" s="404">
        <v>42146</v>
      </c>
      <c r="M959" s="403" t="s">
        <v>102</v>
      </c>
      <c r="N959" s="403" t="s">
        <v>109</v>
      </c>
      <c r="O959" s="403">
        <v>3</v>
      </c>
      <c r="P959" s="403" t="s">
        <v>1571</v>
      </c>
      <c r="Q959" s="403" t="s">
        <v>210</v>
      </c>
    </row>
    <row r="960" spans="1:17" x14ac:dyDescent="0.2">
      <c r="A960" s="403">
        <v>59147</v>
      </c>
      <c r="B960" s="403">
        <v>121553</v>
      </c>
      <c r="C960" s="403">
        <v>10030249</v>
      </c>
      <c r="D960" s="403" t="s">
        <v>1963</v>
      </c>
      <c r="E960" s="403" t="s">
        <v>1569</v>
      </c>
      <c r="F960" s="403" t="s">
        <v>14</v>
      </c>
      <c r="G960" s="403" t="s">
        <v>114</v>
      </c>
      <c r="H960" s="403" t="s">
        <v>107</v>
      </c>
      <c r="I960" s="403" t="s">
        <v>107</v>
      </c>
      <c r="J960" s="403" t="s">
        <v>1964</v>
      </c>
      <c r="K960" s="404">
        <v>42170</v>
      </c>
      <c r="L960" s="404">
        <v>42174</v>
      </c>
      <c r="M960" s="403" t="s">
        <v>102</v>
      </c>
      <c r="N960" s="403" t="s">
        <v>109</v>
      </c>
      <c r="O960" s="403">
        <v>2</v>
      </c>
      <c r="P960" s="403" t="s">
        <v>1571</v>
      </c>
      <c r="Q960" s="403" t="s">
        <v>210</v>
      </c>
    </row>
    <row r="961" spans="1:17" x14ac:dyDescent="0.2">
      <c r="A961" s="403">
        <v>59149</v>
      </c>
      <c r="B961" s="403">
        <v>121746</v>
      </c>
      <c r="C961" s="403">
        <v>10019919</v>
      </c>
      <c r="D961" s="403" t="s">
        <v>1966</v>
      </c>
      <c r="E961" s="403" t="s">
        <v>1569</v>
      </c>
      <c r="F961" s="403" t="s">
        <v>14</v>
      </c>
      <c r="G961" s="403" t="s">
        <v>283</v>
      </c>
      <c r="H961" s="403" t="s">
        <v>140</v>
      </c>
      <c r="I961" s="403" t="s">
        <v>140</v>
      </c>
      <c r="J961" s="403" t="s">
        <v>1967</v>
      </c>
      <c r="K961" s="404">
        <v>42135</v>
      </c>
      <c r="L961" s="404">
        <v>42138</v>
      </c>
      <c r="M961" s="403" t="s">
        <v>102</v>
      </c>
      <c r="N961" s="403" t="s">
        <v>109</v>
      </c>
      <c r="O961" s="403">
        <v>4</v>
      </c>
      <c r="P961" s="403" t="s">
        <v>1571</v>
      </c>
      <c r="Q961" s="403" t="s">
        <v>210</v>
      </c>
    </row>
    <row r="962" spans="1:17" x14ac:dyDescent="0.2">
      <c r="A962" s="403">
        <v>59150</v>
      </c>
      <c r="B962" s="403">
        <v>119347</v>
      </c>
      <c r="C962" s="403">
        <v>10023901</v>
      </c>
      <c r="D962" s="403" t="s">
        <v>1969</v>
      </c>
      <c r="E962" s="403" t="s">
        <v>1569</v>
      </c>
      <c r="F962" s="403" t="s">
        <v>14</v>
      </c>
      <c r="G962" s="403" t="s">
        <v>717</v>
      </c>
      <c r="H962" s="403" t="s">
        <v>122</v>
      </c>
      <c r="I962" s="403" t="s">
        <v>122</v>
      </c>
      <c r="J962" s="403" t="s">
        <v>1970</v>
      </c>
      <c r="K962" s="404">
        <v>42129</v>
      </c>
      <c r="L962" s="404">
        <v>42132</v>
      </c>
      <c r="M962" s="403" t="s">
        <v>132</v>
      </c>
      <c r="N962" s="403" t="s">
        <v>109</v>
      </c>
      <c r="O962" s="403">
        <v>3</v>
      </c>
      <c r="P962" s="403" t="s">
        <v>1571</v>
      </c>
      <c r="Q962" s="403" t="s">
        <v>210</v>
      </c>
    </row>
    <row r="963" spans="1:17" x14ac:dyDescent="0.2">
      <c r="A963" s="403">
        <v>59153</v>
      </c>
      <c r="B963" s="403">
        <v>121724</v>
      </c>
      <c r="C963" s="403">
        <v>10019314</v>
      </c>
      <c r="D963" s="403" t="s">
        <v>1972</v>
      </c>
      <c r="E963" s="403" t="s">
        <v>1569</v>
      </c>
      <c r="F963" s="403" t="s">
        <v>14</v>
      </c>
      <c r="G963" s="403" t="s">
        <v>291</v>
      </c>
      <c r="H963" s="403" t="s">
        <v>172</v>
      </c>
      <c r="I963" s="403" t="s">
        <v>172</v>
      </c>
      <c r="J963" s="403" t="s">
        <v>1973</v>
      </c>
      <c r="K963" s="404">
        <v>41899</v>
      </c>
      <c r="L963" s="404">
        <v>41901</v>
      </c>
      <c r="M963" s="403" t="s">
        <v>132</v>
      </c>
      <c r="N963" s="403" t="s">
        <v>109</v>
      </c>
      <c r="O963" s="403">
        <v>2</v>
      </c>
      <c r="P963" s="403" t="s">
        <v>1571</v>
      </c>
      <c r="Q963" s="403" t="s">
        <v>210</v>
      </c>
    </row>
    <row r="964" spans="1:17" x14ac:dyDescent="0.2">
      <c r="A964" s="403">
        <v>59155</v>
      </c>
      <c r="B964" s="403">
        <v>122978</v>
      </c>
      <c r="C964" s="403">
        <v>10034315</v>
      </c>
      <c r="D964" s="403" t="s">
        <v>363</v>
      </c>
      <c r="E964" s="403" t="s">
        <v>1569</v>
      </c>
      <c r="F964" s="403" t="s">
        <v>14</v>
      </c>
      <c r="G964" s="403" t="s">
        <v>364</v>
      </c>
      <c r="H964" s="403" t="s">
        <v>190</v>
      </c>
      <c r="I964" s="403" t="s">
        <v>190</v>
      </c>
      <c r="J964" s="403" t="s">
        <v>365</v>
      </c>
      <c r="K964" s="404">
        <v>42046</v>
      </c>
      <c r="L964" s="404">
        <v>42048</v>
      </c>
      <c r="M964" s="403" t="s">
        <v>102</v>
      </c>
      <c r="N964" s="403" t="s">
        <v>109</v>
      </c>
      <c r="O964" s="403">
        <v>3</v>
      </c>
      <c r="P964" s="403" t="s">
        <v>1571</v>
      </c>
      <c r="Q964" s="403" t="s">
        <v>210</v>
      </c>
    </row>
    <row r="965" spans="1:17" x14ac:dyDescent="0.2">
      <c r="A965" s="403">
        <v>59157</v>
      </c>
      <c r="B965" s="403">
        <v>124219</v>
      </c>
      <c r="C965" s="403">
        <v>10024404</v>
      </c>
      <c r="D965" s="403" t="s">
        <v>570</v>
      </c>
      <c r="E965" s="403" t="s">
        <v>1569</v>
      </c>
      <c r="F965" s="403" t="s">
        <v>14</v>
      </c>
      <c r="G965" s="403" t="s">
        <v>144</v>
      </c>
      <c r="H965" s="403" t="s">
        <v>122</v>
      </c>
      <c r="I965" s="403" t="s">
        <v>122</v>
      </c>
      <c r="J965" s="403" t="s">
        <v>571</v>
      </c>
      <c r="K965" s="404">
        <v>42067</v>
      </c>
      <c r="L965" s="404">
        <v>42069</v>
      </c>
      <c r="M965" s="403" t="s">
        <v>132</v>
      </c>
      <c r="N965" s="403" t="s">
        <v>109</v>
      </c>
      <c r="O965" s="403">
        <v>3</v>
      </c>
      <c r="P965" s="403" t="s">
        <v>1571</v>
      </c>
      <c r="Q965" s="403" t="s">
        <v>210</v>
      </c>
    </row>
    <row r="966" spans="1:17" x14ac:dyDescent="0.2">
      <c r="A966" s="403">
        <v>59159</v>
      </c>
      <c r="B966" s="403">
        <v>124284</v>
      </c>
      <c r="C966" s="403">
        <v>10033478</v>
      </c>
      <c r="D966" s="403" t="s">
        <v>1254</v>
      </c>
      <c r="E966" s="403" t="s">
        <v>1569</v>
      </c>
      <c r="F966" s="403" t="s">
        <v>14</v>
      </c>
      <c r="G966" s="403" t="s">
        <v>186</v>
      </c>
      <c r="H966" s="403" t="s">
        <v>172</v>
      </c>
      <c r="I966" s="403" t="s">
        <v>172</v>
      </c>
      <c r="J966" s="403" t="s">
        <v>1977</v>
      </c>
      <c r="K966" s="404">
        <v>41939</v>
      </c>
      <c r="L966" s="404">
        <v>41943</v>
      </c>
      <c r="M966" s="403" t="s">
        <v>102</v>
      </c>
      <c r="N966" s="403" t="s">
        <v>109</v>
      </c>
      <c r="O966" s="403">
        <v>3</v>
      </c>
      <c r="P966" s="403" t="s">
        <v>1571</v>
      </c>
      <c r="Q966" s="403" t="s">
        <v>210</v>
      </c>
    </row>
    <row r="967" spans="1:17" x14ac:dyDescent="0.2">
      <c r="A967" s="403">
        <v>59161</v>
      </c>
      <c r="B967" s="403">
        <v>124286</v>
      </c>
      <c r="C967" s="403">
        <v>10036578</v>
      </c>
      <c r="D967" s="403" t="s">
        <v>330</v>
      </c>
      <c r="E967" s="403" t="s">
        <v>1569</v>
      </c>
      <c r="F967" s="403" t="s">
        <v>14</v>
      </c>
      <c r="G967" s="403" t="s">
        <v>285</v>
      </c>
      <c r="H967" s="403" t="s">
        <v>140</v>
      </c>
      <c r="I967" s="403" t="s">
        <v>140</v>
      </c>
      <c r="J967" s="403" t="s">
        <v>332</v>
      </c>
      <c r="K967" s="404">
        <v>42073</v>
      </c>
      <c r="L967" s="404">
        <v>42076</v>
      </c>
      <c r="M967" s="403" t="s">
        <v>132</v>
      </c>
      <c r="N967" s="403" t="s">
        <v>109</v>
      </c>
      <c r="O967" s="403">
        <v>3</v>
      </c>
      <c r="P967" s="403" t="s">
        <v>1571</v>
      </c>
      <c r="Q967" s="403" t="s">
        <v>210</v>
      </c>
    </row>
    <row r="968" spans="1:17" x14ac:dyDescent="0.2">
      <c r="A968" s="403">
        <v>59162</v>
      </c>
      <c r="B968" s="403">
        <v>121344</v>
      </c>
      <c r="C968" s="403">
        <v>10030670</v>
      </c>
      <c r="D968" s="403" t="s">
        <v>1980</v>
      </c>
      <c r="E968" s="403" t="s">
        <v>1569</v>
      </c>
      <c r="F968" s="403" t="s">
        <v>14</v>
      </c>
      <c r="G968" s="403" t="s">
        <v>337</v>
      </c>
      <c r="H968" s="403" t="s">
        <v>172</v>
      </c>
      <c r="I968" s="403" t="s">
        <v>172</v>
      </c>
      <c r="J968" s="403" t="s">
        <v>1981</v>
      </c>
      <c r="K968" s="404">
        <v>42052</v>
      </c>
      <c r="L968" s="404">
        <v>42055</v>
      </c>
      <c r="M968" s="403" t="s">
        <v>102</v>
      </c>
      <c r="N968" s="403" t="s">
        <v>109</v>
      </c>
      <c r="O968" s="403">
        <v>2</v>
      </c>
      <c r="P968" s="403" t="s">
        <v>1571</v>
      </c>
      <c r="Q968" s="403" t="s">
        <v>210</v>
      </c>
    </row>
    <row r="969" spans="1:17" x14ac:dyDescent="0.2">
      <c r="A969" s="403">
        <v>59163</v>
      </c>
      <c r="B969" s="403">
        <v>122554</v>
      </c>
      <c r="C969" s="403">
        <v>10035270</v>
      </c>
      <c r="D969" s="403" t="s">
        <v>1983</v>
      </c>
      <c r="E969" s="403" t="s">
        <v>1569</v>
      </c>
      <c r="F969" s="403" t="s">
        <v>14</v>
      </c>
      <c r="G969" s="403" t="s">
        <v>1267</v>
      </c>
      <c r="H969" s="403" t="s">
        <v>122</v>
      </c>
      <c r="I969" s="403" t="s">
        <v>122</v>
      </c>
      <c r="J969" s="403" t="s">
        <v>1984</v>
      </c>
      <c r="K969" s="404">
        <v>42164</v>
      </c>
      <c r="L969" s="404">
        <v>42167</v>
      </c>
      <c r="M969" s="403" t="s">
        <v>132</v>
      </c>
      <c r="N969" s="403" t="s">
        <v>109</v>
      </c>
      <c r="O969" s="403">
        <v>3</v>
      </c>
      <c r="P969" s="403" t="s">
        <v>1571</v>
      </c>
      <c r="Q969" s="403" t="s">
        <v>210</v>
      </c>
    </row>
    <row r="970" spans="1:17" x14ac:dyDescent="0.2">
      <c r="A970" s="403">
        <v>59164</v>
      </c>
      <c r="B970" s="403">
        <v>121393</v>
      </c>
      <c r="C970" s="403">
        <v>10021850</v>
      </c>
      <c r="D970" s="403" t="s">
        <v>1986</v>
      </c>
      <c r="E970" s="403" t="s">
        <v>1569</v>
      </c>
      <c r="F970" s="403" t="s">
        <v>14</v>
      </c>
      <c r="G970" s="403" t="s">
        <v>270</v>
      </c>
      <c r="H970" s="403" t="s">
        <v>166</v>
      </c>
      <c r="I970" s="403" t="s">
        <v>166</v>
      </c>
      <c r="J970" s="403" t="s">
        <v>1987</v>
      </c>
      <c r="K970" s="404">
        <v>41912</v>
      </c>
      <c r="L970" s="404">
        <v>41915</v>
      </c>
      <c r="M970" s="403" t="s">
        <v>132</v>
      </c>
      <c r="N970" s="403" t="s">
        <v>109</v>
      </c>
      <c r="O970" s="403">
        <v>3</v>
      </c>
      <c r="P970" s="403" t="s">
        <v>1571</v>
      </c>
      <c r="Q970" s="403" t="s">
        <v>210</v>
      </c>
    </row>
    <row r="971" spans="1:17" x14ac:dyDescent="0.2">
      <c r="A971" s="403">
        <v>59166</v>
      </c>
      <c r="B971" s="403">
        <v>118760</v>
      </c>
      <c r="C971" s="403">
        <v>10021021</v>
      </c>
      <c r="D971" s="403" t="s">
        <v>1989</v>
      </c>
      <c r="E971" s="403" t="s">
        <v>1597</v>
      </c>
      <c r="F971" s="403" t="s">
        <v>15</v>
      </c>
      <c r="G971" s="403" t="s">
        <v>517</v>
      </c>
      <c r="H971" s="403" t="s">
        <v>122</v>
      </c>
      <c r="I971" s="403" t="s">
        <v>122</v>
      </c>
      <c r="J971" s="403" t="s">
        <v>1990</v>
      </c>
      <c r="K971" s="404">
        <v>42156</v>
      </c>
      <c r="L971" s="404">
        <v>42158</v>
      </c>
      <c r="M971" s="403" t="s">
        <v>132</v>
      </c>
      <c r="N971" s="403" t="s">
        <v>109</v>
      </c>
      <c r="O971" s="403">
        <v>3</v>
      </c>
      <c r="P971" s="403" t="s">
        <v>1571</v>
      </c>
      <c r="Q971" s="403" t="s">
        <v>210</v>
      </c>
    </row>
    <row r="972" spans="1:17" x14ac:dyDescent="0.2">
      <c r="A972" s="403">
        <v>59167</v>
      </c>
      <c r="B972" s="403">
        <v>112490</v>
      </c>
      <c r="C972" s="403">
        <v>10005109</v>
      </c>
      <c r="D972" s="403" t="s">
        <v>1256</v>
      </c>
      <c r="E972" s="403" t="s">
        <v>1569</v>
      </c>
      <c r="F972" s="403" t="s">
        <v>14</v>
      </c>
      <c r="G972" s="403" t="s">
        <v>325</v>
      </c>
      <c r="H972" s="403" t="s">
        <v>161</v>
      </c>
      <c r="I972" s="403" t="s">
        <v>161</v>
      </c>
      <c r="J972" s="403" t="s">
        <v>1992</v>
      </c>
      <c r="K972" s="404">
        <v>42031</v>
      </c>
      <c r="L972" s="404">
        <v>42033</v>
      </c>
      <c r="M972" s="403" t="s">
        <v>132</v>
      </c>
      <c r="N972" s="403" t="s">
        <v>109</v>
      </c>
      <c r="O972" s="403">
        <v>3</v>
      </c>
      <c r="P972" s="403" t="s">
        <v>1571</v>
      </c>
      <c r="Q972" s="403" t="s">
        <v>210</v>
      </c>
    </row>
    <row r="973" spans="1:17" x14ac:dyDescent="0.2">
      <c r="A973" s="403">
        <v>59168</v>
      </c>
      <c r="B973" s="403">
        <v>121525</v>
      </c>
      <c r="C973" s="403">
        <v>10020307</v>
      </c>
      <c r="D973" s="403" t="s">
        <v>1994</v>
      </c>
      <c r="E973" s="403" t="s">
        <v>1569</v>
      </c>
      <c r="F973" s="403" t="s">
        <v>14</v>
      </c>
      <c r="G973" s="403" t="s">
        <v>736</v>
      </c>
      <c r="H973" s="403" t="s">
        <v>122</v>
      </c>
      <c r="I973" s="403" t="s">
        <v>122</v>
      </c>
      <c r="J973" s="403" t="s">
        <v>1995</v>
      </c>
      <c r="K973" s="404">
        <v>42087</v>
      </c>
      <c r="L973" s="404">
        <v>42090</v>
      </c>
      <c r="M973" s="403" t="s">
        <v>132</v>
      </c>
      <c r="N973" s="403" t="s">
        <v>109</v>
      </c>
      <c r="O973" s="403">
        <v>2</v>
      </c>
      <c r="P973" s="403" t="s">
        <v>1571</v>
      </c>
      <c r="Q973" s="403" t="s">
        <v>210</v>
      </c>
    </row>
    <row r="974" spans="1:17" x14ac:dyDescent="0.2">
      <c r="A974" s="403">
        <v>59173</v>
      </c>
      <c r="B974" s="403">
        <v>122920</v>
      </c>
      <c r="C974" s="403">
        <v>10036431</v>
      </c>
      <c r="D974" s="403" t="s">
        <v>1997</v>
      </c>
      <c r="E974" s="403" t="s">
        <v>1569</v>
      </c>
      <c r="F974" s="403" t="s">
        <v>14</v>
      </c>
      <c r="G974" s="403" t="s">
        <v>607</v>
      </c>
      <c r="H974" s="403" t="s">
        <v>122</v>
      </c>
      <c r="I974" s="403" t="s">
        <v>122</v>
      </c>
      <c r="J974" s="403" t="s">
        <v>1998</v>
      </c>
      <c r="K974" s="404">
        <v>42037</v>
      </c>
      <c r="L974" s="404">
        <v>42041</v>
      </c>
      <c r="M974" s="403" t="s">
        <v>102</v>
      </c>
      <c r="N974" s="403" t="s">
        <v>109</v>
      </c>
      <c r="O974" s="403">
        <v>2</v>
      </c>
      <c r="P974" s="403" t="s">
        <v>1571</v>
      </c>
      <c r="Q974" s="403" t="s">
        <v>210</v>
      </c>
    </row>
    <row r="975" spans="1:17" x14ac:dyDescent="0.2">
      <c r="A975" s="403">
        <v>59176</v>
      </c>
      <c r="B975" s="403">
        <v>121544</v>
      </c>
      <c r="C975" s="403">
        <v>10021793</v>
      </c>
      <c r="D975" s="403" t="s">
        <v>613</v>
      </c>
      <c r="E975" s="403" t="s">
        <v>1569</v>
      </c>
      <c r="F975" s="403" t="s">
        <v>14</v>
      </c>
      <c r="G975" s="403" t="s">
        <v>186</v>
      </c>
      <c r="H975" s="403" t="s">
        <v>172</v>
      </c>
      <c r="I975" s="403" t="s">
        <v>172</v>
      </c>
      <c r="J975" s="403" t="s">
        <v>614</v>
      </c>
      <c r="K975" s="404">
        <v>42157</v>
      </c>
      <c r="L975" s="404">
        <v>42160</v>
      </c>
      <c r="M975" s="403" t="s">
        <v>132</v>
      </c>
      <c r="N975" s="403" t="s">
        <v>109</v>
      </c>
      <c r="O975" s="403">
        <v>3</v>
      </c>
      <c r="P975" s="403" t="s">
        <v>1571</v>
      </c>
      <c r="Q975" s="403" t="s">
        <v>210</v>
      </c>
    </row>
    <row r="976" spans="1:17" x14ac:dyDescent="0.2">
      <c r="A976" s="403">
        <v>59178</v>
      </c>
      <c r="B976" s="403">
        <v>121482</v>
      </c>
      <c r="C976" s="403">
        <v>10022311</v>
      </c>
      <c r="D976" s="403" t="s">
        <v>2001</v>
      </c>
      <c r="E976" s="403" t="s">
        <v>1569</v>
      </c>
      <c r="F976" s="403" t="s">
        <v>14</v>
      </c>
      <c r="G976" s="403" t="s">
        <v>481</v>
      </c>
      <c r="H976" s="403" t="s">
        <v>122</v>
      </c>
      <c r="I976" s="403" t="s">
        <v>122</v>
      </c>
      <c r="J976" s="403" t="s">
        <v>2002</v>
      </c>
      <c r="K976" s="404">
        <v>41967</v>
      </c>
      <c r="L976" s="404">
        <v>41971</v>
      </c>
      <c r="M976" s="403" t="s">
        <v>132</v>
      </c>
      <c r="N976" s="403" t="s">
        <v>109</v>
      </c>
      <c r="O976" s="403">
        <v>4</v>
      </c>
      <c r="P976" s="403" t="s">
        <v>1571</v>
      </c>
      <c r="Q976" s="403" t="s">
        <v>210</v>
      </c>
    </row>
    <row r="977" spans="1:17" x14ac:dyDescent="0.2">
      <c r="A977" s="403">
        <v>59179</v>
      </c>
      <c r="B977" s="403">
        <v>121797</v>
      </c>
      <c r="C977" s="403">
        <v>10022503</v>
      </c>
      <c r="D977" s="403" t="s">
        <v>2004</v>
      </c>
      <c r="E977" s="403" t="s">
        <v>1569</v>
      </c>
      <c r="F977" s="403" t="s">
        <v>14</v>
      </c>
      <c r="G977" s="403" t="s">
        <v>425</v>
      </c>
      <c r="H977" s="403" t="s">
        <v>172</v>
      </c>
      <c r="I977" s="403" t="s">
        <v>172</v>
      </c>
      <c r="J977" s="403" t="s">
        <v>2005</v>
      </c>
      <c r="K977" s="404">
        <v>42157</v>
      </c>
      <c r="L977" s="404">
        <v>42160</v>
      </c>
      <c r="M977" s="403" t="s">
        <v>132</v>
      </c>
      <c r="N977" s="403" t="s">
        <v>109</v>
      </c>
      <c r="O977" s="403">
        <v>2</v>
      </c>
      <c r="P977" s="403" t="s">
        <v>1571</v>
      </c>
      <c r="Q977" s="403" t="s">
        <v>210</v>
      </c>
    </row>
    <row r="978" spans="1:17" x14ac:dyDescent="0.2">
      <c r="A978" s="403">
        <v>59180</v>
      </c>
      <c r="B978" s="403">
        <v>126234</v>
      </c>
      <c r="C978" s="403">
        <v>10040519</v>
      </c>
      <c r="D978" s="403" t="s">
        <v>2007</v>
      </c>
      <c r="E978" s="403" t="s">
        <v>1651</v>
      </c>
      <c r="F978" s="403" t="s">
        <v>14</v>
      </c>
      <c r="G978" s="403" t="s">
        <v>413</v>
      </c>
      <c r="H978" s="403" t="s">
        <v>161</v>
      </c>
      <c r="I978" s="403" t="s">
        <v>161</v>
      </c>
      <c r="J978" s="403" t="s">
        <v>2008</v>
      </c>
      <c r="K978" s="404">
        <v>42191</v>
      </c>
      <c r="L978" s="404">
        <v>42195</v>
      </c>
      <c r="M978" s="403" t="s">
        <v>102</v>
      </c>
      <c r="N978" s="403" t="s">
        <v>109</v>
      </c>
      <c r="O978" s="403">
        <v>4</v>
      </c>
      <c r="P978" s="403" t="s">
        <v>1571</v>
      </c>
      <c r="Q978" s="403" t="s">
        <v>210</v>
      </c>
    </row>
    <row r="979" spans="1:17" x14ac:dyDescent="0.2">
      <c r="A979" s="403">
        <v>59181</v>
      </c>
      <c r="B979" s="403">
        <v>121420</v>
      </c>
      <c r="C979" s="403">
        <v>10024603</v>
      </c>
      <c r="D979" s="403" t="s">
        <v>2010</v>
      </c>
      <c r="E979" s="403" t="s">
        <v>1569</v>
      </c>
      <c r="F979" s="403" t="s">
        <v>14</v>
      </c>
      <c r="G979" s="403" t="s">
        <v>135</v>
      </c>
      <c r="H979" s="403" t="s">
        <v>107</v>
      </c>
      <c r="I979" s="403" t="s">
        <v>107</v>
      </c>
      <c r="J979" s="403" t="s">
        <v>2011</v>
      </c>
      <c r="K979" s="404">
        <v>42142</v>
      </c>
      <c r="L979" s="404">
        <v>42146</v>
      </c>
      <c r="M979" s="403" t="s">
        <v>132</v>
      </c>
      <c r="N979" s="403" t="s">
        <v>109</v>
      </c>
      <c r="O979" s="403">
        <v>2</v>
      </c>
      <c r="P979" s="403" t="s">
        <v>1571</v>
      </c>
      <c r="Q979" s="403" t="s">
        <v>210</v>
      </c>
    </row>
    <row r="980" spans="1:17" x14ac:dyDescent="0.2">
      <c r="A980" s="403">
        <v>59182</v>
      </c>
      <c r="B980" s="403">
        <v>121647</v>
      </c>
      <c r="C980" s="403">
        <v>10027766</v>
      </c>
      <c r="D980" s="403" t="s">
        <v>2013</v>
      </c>
      <c r="E980" s="403" t="s">
        <v>1569</v>
      </c>
      <c r="F980" s="403" t="s">
        <v>14</v>
      </c>
      <c r="G980" s="403" t="s">
        <v>369</v>
      </c>
      <c r="H980" s="403" t="s">
        <v>199</v>
      </c>
      <c r="I980" s="403" t="s">
        <v>95</v>
      </c>
      <c r="J980" s="403" t="s">
        <v>2014</v>
      </c>
      <c r="K980" s="404">
        <v>42157</v>
      </c>
      <c r="L980" s="404">
        <v>42160</v>
      </c>
      <c r="M980" s="403" t="s">
        <v>132</v>
      </c>
      <c r="N980" s="403" t="s">
        <v>109</v>
      </c>
      <c r="O980" s="403">
        <v>2</v>
      </c>
      <c r="P980" s="403" t="s">
        <v>1571</v>
      </c>
      <c r="Q980" s="403" t="s">
        <v>210</v>
      </c>
    </row>
    <row r="981" spans="1:17" x14ac:dyDescent="0.2">
      <c r="A981" s="403">
        <v>59184</v>
      </c>
      <c r="B981" s="403">
        <v>121319</v>
      </c>
      <c r="C981" s="403">
        <v>10031146</v>
      </c>
      <c r="D981" s="403" t="s">
        <v>2016</v>
      </c>
      <c r="E981" s="403" t="s">
        <v>1569</v>
      </c>
      <c r="F981" s="403" t="s">
        <v>14</v>
      </c>
      <c r="G981" s="403" t="s">
        <v>160</v>
      </c>
      <c r="H981" s="403" t="s">
        <v>161</v>
      </c>
      <c r="I981" s="403" t="s">
        <v>161</v>
      </c>
      <c r="J981" s="403" t="s">
        <v>2017</v>
      </c>
      <c r="K981" s="404">
        <v>42157</v>
      </c>
      <c r="L981" s="404">
        <v>42160</v>
      </c>
      <c r="M981" s="403" t="s">
        <v>132</v>
      </c>
      <c r="N981" s="403" t="s">
        <v>109</v>
      </c>
      <c r="O981" s="403">
        <v>3</v>
      </c>
      <c r="P981" s="403" t="s">
        <v>1571</v>
      </c>
      <c r="Q981" s="403" t="s">
        <v>210</v>
      </c>
    </row>
    <row r="982" spans="1:17" x14ac:dyDescent="0.2">
      <c r="A982" s="403">
        <v>59185</v>
      </c>
      <c r="B982" s="403">
        <v>121269</v>
      </c>
      <c r="C982" s="403">
        <v>10031241</v>
      </c>
      <c r="D982" s="403" t="s">
        <v>2019</v>
      </c>
      <c r="E982" s="403" t="s">
        <v>1569</v>
      </c>
      <c r="F982" s="403" t="s">
        <v>14</v>
      </c>
      <c r="G982" s="403" t="s">
        <v>325</v>
      </c>
      <c r="H982" s="403" t="s">
        <v>161</v>
      </c>
      <c r="I982" s="403" t="s">
        <v>161</v>
      </c>
      <c r="J982" s="403" t="s">
        <v>2020</v>
      </c>
      <c r="K982" s="404">
        <v>41932</v>
      </c>
      <c r="L982" s="404">
        <v>41936</v>
      </c>
      <c r="M982" s="403" t="s">
        <v>132</v>
      </c>
      <c r="N982" s="403" t="s">
        <v>109</v>
      </c>
      <c r="O982" s="403">
        <v>1</v>
      </c>
      <c r="P982" s="403" t="s">
        <v>1571</v>
      </c>
      <c r="Q982" s="403" t="s">
        <v>210</v>
      </c>
    </row>
    <row r="983" spans="1:17" x14ac:dyDescent="0.2">
      <c r="A983" s="403">
        <v>59186</v>
      </c>
      <c r="B983" s="403">
        <v>121251</v>
      </c>
      <c r="C983" s="403">
        <v>10031408</v>
      </c>
      <c r="D983" s="403" t="s">
        <v>2022</v>
      </c>
      <c r="E983" s="403" t="s">
        <v>1569</v>
      </c>
      <c r="F983" s="403" t="s">
        <v>14</v>
      </c>
      <c r="G983" s="403" t="s">
        <v>731</v>
      </c>
      <c r="H983" s="403" t="s">
        <v>161</v>
      </c>
      <c r="I983" s="403" t="s">
        <v>161</v>
      </c>
      <c r="J983" s="403" t="s">
        <v>2023</v>
      </c>
      <c r="K983" s="404">
        <v>42136</v>
      </c>
      <c r="L983" s="404">
        <v>42139</v>
      </c>
      <c r="M983" s="403" t="s">
        <v>132</v>
      </c>
      <c r="N983" s="403" t="s">
        <v>109</v>
      </c>
      <c r="O983" s="403">
        <v>2</v>
      </c>
      <c r="P983" s="403" t="s">
        <v>1571</v>
      </c>
      <c r="Q983" s="403" t="s">
        <v>210</v>
      </c>
    </row>
    <row r="984" spans="1:17" x14ac:dyDescent="0.2">
      <c r="A984" s="403">
        <v>59187</v>
      </c>
      <c r="B984" s="403">
        <v>121737</v>
      </c>
      <c r="C984" s="403">
        <v>10023896</v>
      </c>
      <c r="D984" s="403" t="s">
        <v>2025</v>
      </c>
      <c r="E984" s="403" t="s">
        <v>1569</v>
      </c>
      <c r="F984" s="403" t="s">
        <v>14</v>
      </c>
      <c r="G984" s="403" t="s">
        <v>178</v>
      </c>
      <c r="H984" s="403" t="s">
        <v>107</v>
      </c>
      <c r="I984" s="403" t="s">
        <v>107</v>
      </c>
      <c r="J984" s="403" t="s">
        <v>2026</v>
      </c>
      <c r="K984" s="404">
        <v>42171</v>
      </c>
      <c r="L984" s="404">
        <v>42174</v>
      </c>
      <c r="M984" s="403" t="s">
        <v>132</v>
      </c>
      <c r="N984" s="403" t="s">
        <v>109</v>
      </c>
      <c r="O984" s="403">
        <v>3</v>
      </c>
      <c r="P984" s="403" t="s">
        <v>1571</v>
      </c>
      <c r="Q984" s="403" t="s">
        <v>210</v>
      </c>
    </row>
    <row r="985" spans="1:17" x14ac:dyDescent="0.2">
      <c r="A985" s="403">
        <v>59189</v>
      </c>
      <c r="B985" s="403">
        <v>118484</v>
      </c>
      <c r="C985" s="403">
        <v>10019581</v>
      </c>
      <c r="D985" s="403" t="s">
        <v>2028</v>
      </c>
      <c r="E985" s="403" t="s">
        <v>1569</v>
      </c>
      <c r="F985" s="403" t="s">
        <v>14</v>
      </c>
      <c r="G985" s="403" t="s">
        <v>785</v>
      </c>
      <c r="H985" s="403" t="s">
        <v>107</v>
      </c>
      <c r="I985" s="403" t="s">
        <v>107</v>
      </c>
      <c r="J985" s="403" t="s">
        <v>2029</v>
      </c>
      <c r="K985" s="404">
        <v>42129</v>
      </c>
      <c r="L985" s="404">
        <v>42131</v>
      </c>
      <c r="M985" s="403" t="s">
        <v>132</v>
      </c>
      <c r="N985" s="403" t="s">
        <v>109</v>
      </c>
      <c r="O985" s="403">
        <v>3</v>
      </c>
      <c r="P985" s="403" t="s">
        <v>1571</v>
      </c>
      <c r="Q985" s="403" t="s">
        <v>210</v>
      </c>
    </row>
    <row r="986" spans="1:17" x14ac:dyDescent="0.2">
      <c r="A986" s="403">
        <v>59190</v>
      </c>
      <c r="B986" s="403">
        <v>124393</v>
      </c>
      <c r="C986" s="403">
        <v>10039882</v>
      </c>
      <c r="D986" s="403" t="s">
        <v>1258</v>
      </c>
      <c r="E986" s="403" t="s">
        <v>1651</v>
      </c>
      <c r="F986" s="403" t="s">
        <v>14</v>
      </c>
      <c r="G986" s="403" t="s">
        <v>731</v>
      </c>
      <c r="H986" s="403" t="s">
        <v>161</v>
      </c>
      <c r="I986" s="403" t="s">
        <v>161</v>
      </c>
      <c r="J986" s="403" t="s">
        <v>2031</v>
      </c>
      <c r="K986" s="404">
        <v>42017</v>
      </c>
      <c r="L986" s="404">
        <v>42020</v>
      </c>
      <c r="M986" s="403" t="s">
        <v>132</v>
      </c>
      <c r="N986" s="403" t="s">
        <v>109</v>
      </c>
      <c r="O986" s="403">
        <v>3</v>
      </c>
      <c r="P986" s="403" t="s">
        <v>1571</v>
      </c>
      <c r="Q986" s="403" t="s">
        <v>210</v>
      </c>
    </row>
    <row r="987" spans="1:17" x14ac:dyDescent="0.2">
      <c r="A987" s="403">
        <v>59191</v>
      </c>
      <c r="B987" s="403">
        <v>121596</v>
      </c>
      <c r="C987" s="403">
        <v>10029823</v>
      </c>
      <c r="D987" s="403" t="s">
        <v>2033</v>
      </c>
      <c r="E987" s="403" t="s">
        <v>1569</v>
      </c>
      <c r="F987" s="403" t="s">
        <v>14</v>
      </c>
      <c r="G987" s="403" t="s">
        <v>261</v>
      </c>
      <c r="H987" s="403" t="s">
        <v>190</v>
      </c>
      <c r="I987" s="403" t="s">
        <v>190</v>
      </c>
      <c r="J987" s="403" t="s">
        <v>2034</v>
      </c>
      <c r="K987" s="404">
        <v>42115</v>
      </c>
      <c r="L987" s="404">
        <v>42118</v>
      </c>
      <c r="M987" s="403" t="s">
        <v>132</v>
      </c>
      <c r="N987" s="403" t="s">
        <v>109</v>
      </c>
      <c r="O987" s="403">
        <v>3</v>
      </c>
      <c r="P987" s="403" t="s">
        <v>1571</v>
      </c>
      <c r="Q987" s="403" t="s">
        <v>210</v>
      </c>
    </row>
    <row r="988" spans="1:17" x14ac:dyDescent="0.2">
      <c r="A988" s="403">
        <v>59193</v>
      </c>
      <c r="B988" s="403">
        <v>123194</v>
      </c>
      <c r="C988" s="403">
        <v>10038231</v>
      </c>
      <c r="D988" s="403" t="s">
        <v>2036</v>
      </c>
      <c r="E988" s="403" t="s">
        <v>1597</v>
      </c>
      <c r="F988" s="403" t="s">
        <v>15</v>
      </c>
      <c r="G988" s="403" t="s">
        <v>2037</v>
      </c>
      <c r="H988" s="403" t="s">
        <v>1162</v>
      </c>
      <c r="I988" s="403" t="s">
        <v>190</v>
      </c>
      <c r="J988" s="403" t="s">
        <v>2038</v>
      </c>
      <c r="K988" s="404">
        <v>42137</v>
      </c>
      <c r="L988" s="404">
        <v>42139</v>
      </c>
      <c r="M988" s="403" t="s">
        <v>374</v>
      </c>
      <c r="N988" s="403" t="s">
        <v>109</v>
      </c>
      <c r="O988" s="403">
        <v>3</v>
      </c>
      <c r="P988" s="403" t="s">
        <v>1571</v>
      </c>
      <c r="Q988" s="403" t="s">
        <v>210</v>
      </c>
    </row>
    <row r="989" spans="1:17" x14ac:dyDescent="0.2">
      <c r="A989" s="403">
        <v>59194</v>
      </c>
      <c r="B989" s="403">
        <v>124985</v>
      </c>
      <c r="C989" s="403">
        <v>10038913</v>
      </c>
      <c r="D989" s="403" t="s">
        <v>2040</v>
      </c>
      <c r="E989" s="403" t="s">
        <v>1569</v>
      </c>
      <c r="F989" s="403" t="s">
        <v>14</v>
      </c>
      <c r="G989" s="403" t="s">
        <v>413</v>
      </c>
      <c r="H989" s="403" t="s">
        <v>161</v>
      </c>
      <c r="I989" s="403" t="s">
        <v>161</v>
      </c>
      <c r="J989" s="403" t="s">
        <v>2041</v>
      </c>
      <c r="K989" s="404">
        <v>42072</v>
      </c>
      <c r="L989" s="404">
        <v>42076</v>
      </c>
      <c r="M989" s="403" t="s">
        <v>102</v>
      </c>
      <c r="N989" s="403" t="s">
        <v>109</v>
      </c>
      <c r="O989" s="403">
        <v>2</v>
      </c>
      <c r="P989" s="403" t="s">
        <v>1571</v>
      </c>
      <c r="Q989" s="403" t="s">
        <v>210</v>
      </c>
    </row>
    <row r="990" spans="1:17" x14ac:dyDescent="0.2">
      <c r="A990" s="403">
        <v>59195</v>
      </c>
      <c r="B990" s="403">
        <v>124800</v>
      </c>
      <c r="C990" s="403">
        <v>10041332</v>
      </c>
      <c r="D990" s="403" t="s">
        <v>2043</v>
      </c>
      <c r="E990" s="403" t="s">
        <v>1569</v>
      </c>
      <c r="F990" s="403" t="s">
        <v>14</v>
      </c>
      <c r="G990" s="403" t="s">
        <v>473</v>
      </c>
      <c r="H990" s="403" t="s">
        <v>94</v>
      </c>
      <c r="I990" s="403" t="s">
        <v>95</v>
      </c>
      <c r="J990" s="403" t="s">
        <v>2044</v>
      </c>
      <c r="K990" s="404">
        <v>42079</v>
      </c>
      <c r="L990" s="404">
        <v>42082</v>
      </c>
      <c r="M990" s="403" t="s">
        <v>132</v>
      </c>
      <c r="N990" s="403" t="s">
        <v>109</v>
      </c>
      <c r="O990" s="403">
        <v>2</v>
      </c>
      <c r="P990" s="403" t="s">
        <v>1571</v>
      </c>
      <c r="Q990" s="403" t="s">
        <v>210</v>
      </c>
    </row>
    <row r="991" spans="1:17" x14ac:dyDescent="0.2">
      <c r="A991" s="403">
        <v>59196</v>
      </c>
      <c r="B991" s="403">
        <v>129468</v>
      </c>
      <c r="C991" s="403">
        <v>10044028</v>
      </c>
      <c r="D991" s="403" t="s">
        <v>2046</v>
      </c>
      <c r="E991" s="403" t="s">
        <v>1569</v>
      </c>
      <c r="F991" s="403" t="s">
        <v>14</v>
      </c>
      <c r="G991" s="403" t="s">
        <v>1383</v>
      </c>
      <c r="H991" s="403" t="s">
        <v>140</v>
      </c>
      <c r="I991" s="403" t="s">
        <v>140</v>
      </c>
      <c r="J991" s="403" t="s">
        <v>2047</v>
      </c>
      <c r="K991" s="404">
        <v>42184</v>
      </c>
      <c r="L991" s="404">
        <v>42188</v>
      </c>
      <c r="M991" s="403" t="s">
        <v>102</v>
      </c>
      <c r="N991" s="403" t="s">
        <v>109</v>
      </c>
      <c r="O991" s="403">
        <v>3</v>
      </c>
      <c r="P991" s="403" t="s">
        <v>1571</v>
      </c>
      <c r="Q991" s="403" t="s">
        <v>210</v>
      </c>
    </row>
    <row r="992" spans="1:17" x14ac:dyDescent="0.2">
      <c r="A992" s="403">
        <v>59216</v>
      </c>
      <c r="B992" s="403">
        <v>131271</v>
      </c>
      <c r="C992" s="403">
        <v>10010905</v>
      </c>
      <c r="D992" s="403" t="s">
        <v>2049</v>
      </c>
      <c r="E992" s="403" t="s">
        <v>1569</v>
      </c>
      <c r="F992" s="403" t="s">
        <v>14</v>
      </c>
      <c r="G992" s="403" t="s">
        <v>198</v>
      </c>
      <c r="H992" s="403" t="s">
        <v>199</v>
      </c>
      <c r="I992" s="403" t="s">
        <v>95</v>
      </c>
      <c r="J992" s="403" t="s">
        <v>2050</v>
      </c>
      <c r="K992" s="404">
        <v>42184</v>
      </c>
      <c r="L992" s="404">
        <v>42188</v>
      </c>
      <c r="M992" s="403" t="s">
        <v>132</v>
      </c>
      <c r="N992" s="403" t="s">
        <v>109</v>
      </c>
      <c r="O992" s="403">
        <v>3</v>
      </c>
      <c r="P992" s="403" t="s">
        <v>1571</v>
      </c>
      <c r="Q992" s="403" t="s">
        <v>210</v>
      </c>
    </row>
    <row r="993" spans="1:17" x14ac:dyDescent="0.2">
      <c r="A993" s="403">
        <v>121777</v>
      </c>
      <c r="B993" s="403">
        <v>114857</v>
      </c>
      <c r="C993" s="403">
        <v>10012814</v>
      </c>
      <c r="D993" s="403" t="s">
        <v>2052</v>
      </c>
      <c r="E993" s="403" t="s">
        <v>2053</v>
      </c>
      <c r="F993" s="403" t="s">
        <v>13</v>
      </c>
      <c r="G993" s="403" t="s">
        <v>602</v>
      </c>
      <c r="H993" s="403" t="s">
        <v>2054</v>
      </c>
      <c r="I993" s="403" t="s">
        <v>95</v>
      </c>
      <c r="J993" s="403" t="s">
        <v>2055</v>
      </c>
      <c r="K993" s="404">
        <v>42136</v>
      </c>
      <c r="L993" s="404">
        <v>42138</v>
      </c>
      <c r="M993" s="403" t="s">
        <v>136</v>
      </c>
      <c r="N993" s="403" t="s">
        <v>109</v>
      </c>
      <c r="O993" s="403">
        <v>3</v>
      </c>
      <c r="P993" s="403" t="s">
        <v>1571</v>
      </c>
      <c r="Q993" s="403">
        <v>2</v>
      </c>
    </row>
    <row r="994" spans="1:17" x14ac:dyDescent="0.2">
      <c r="A994" s="403">
        <v>129383</v>
      </c>
      <c r="B994" s="403">
        <v>117454</v>
      </c>
      <c r="C994" s="403">
        <v>10001744</v>
      </c>
      <c r="D994" s="403" t="s">
        <v>566</v>
      </c>
      <c r="E994" s="403" t="s">
        <v>113</v>
      </c>
      <c r="F994" s="403" t="s">
        <v>12</v>
      </c>
      <c r="G994" s="403" t="s">
        <v>274</v>
      </c>
      <c r="H994" s="403" t="s">
        <v>190</v>
      </c>
      <c r="I994" s="403" t="s">
        <v>190</v>
      </c>
      <c r="J994" s="403" t="s">
        <v>567</v>
      </c>
      <c r="K994" s="404">
        <v>41932</v>
      </c>
      <c r="L994" s="404">
        <v>41936</v>
      </c>
      <c r="M994" s="403" t="s">
        <v>155</v>
      </c>
      <c r="N994" s="403" t="s">
        <v>109</v>
      </c>
      <c r="O994" s="403">
        <v>3</v>
      </c>
      <c r="P994" s="403" t="s">
        <v>1571</v>
      </c>
      <c r="Q994" s="403">
        <v>3</v>
      </c>
    </row>
    <row r="995" spans="1:17" x14ac:dyDescent="0.2">
      <c r="A995" s="403">
        <v>130404</v>
      </c>
      <c r="B995" s="403">
        <v>108351</v>
      </c>
      <c r="C995" s="403">
        <v>10007875</v>
      </c>
      <c r="D995" s="403" t="s">
        <v>2058</v>
      </c>
      <c r="E995" s="403" t="s">
        <v>2059</v>
      </c>
      <c r="F995" s="403" t="s">
        <v>15</v>
      </c>
      <c r="G995" s="403" t="s">
        <v>121</v>
      </c>
      <c r="H995" s="403" t="s">
        <v>122</v>
      </c>
      <c r="I995" s="403" t="s">
        <v>122</v>
      </c>
      <c r="J995" s="403" t="s">
        <v>2060</v>
      </c>
      <c r="K995" s="404">
        <v>42023</v>
      </c>
      <c r="L995" s="404">
        <v>42027</v>
      </c>
      <c r="M995" s="403" t="s">
        <v>152</v>
      </c>
      <c r="N995" s="403" t="s">
        <v>109</v>
      </c>
      <c r="O995" s="403">
        <v>2</v>
      </c>
      <c r="P995" s="403" t="s">
        <v>1571</v>
      </c>
      <c r="Q995" s="403">
        <v>2</v>
      </c>
    </row>
    <row r="996" spans="1:17" x14ac:dyDescent="0.2">
      <c r="A996" s="403">
        <v>130405</v>
      </c>
      <c r="B996" s="403">
        <v>108473</v>
      </c>
      <c r="C996" s="403">
        <v>10002780</v>
      </c>
      <c r="D996" s="403" t="s">
        <v>1281</v>
      </c>
      <c r="E996" s="403" t="s">
        <v>113</v>
      </c>
      <c r="F996" s="403" t="s">
        <v>12</v>
      </c>
      <c r="G996" s="403" t="s">
        <v>717</v>
      </c>
      <c r="H996" s="403" t="s">
        <v>122</v>
      </c>
      <c r="I996" s="403" t="s">
        <v>122</v>
      </c>
      <c r="J996" s="403" t="s">
        <v>2062</v>
      </c>
      <c r="K996" s="404">
        <v>41953</v>
      </c>
      <c r="L996" s="404">
        <v>41957</v>
      </c>
      <c r="M996" s="403" t="s">
        <v>155</v>
      </c>
      <c r="N996" s="403" t="s">
        <v>109</v>
      </c>
      <c r="O996" s="403">
        <v>4</v>
      </c>
      <c r="P996" s="403" t="s">
        <v>1571</v>
      </c>
      <c r="Q996" s="403">
        <v>3</v>
      </c>
    </row>
    <row r="997" spans="1:17" x14ac:dyDescent="0.2">
      <c r="A997" s="403">
        <v>130410</v>
      </c>
      <c r="B997" s="403">
        <v>108322</v>
      </c>
      <c r="C997" s="403">
        <v>10003564</v>
      </c>
      <c r="D997" s="403" t="s">
        <v>218</v>
      </c>
      <c r="E997" s="403" t="s">
        <v>113</v>
      </c>
      <c r="F997" s="403" t="s">
        <v>12</v>
      </c>
      <c r="G997" s="403" t="s">
        <v>219</v>
      </c>
      <c r="H997" s="403" t="s">
        <v>122</v>
      </c>
      <c r="I997" s="403" t="s">
        <v>122</v>
      </c>
      <c r="J997" s="403" t="s">
        <v>220</v>
      </c>
      <c r="K997" s="404">
        <v>42157</v>
      </c>
      <c r="L997" s="404">
        <v>42160</v>
      </c>
      <c r="M997" s="403" t="s">
        <v>155</v>
      </c>
      <c r="N997" s="403" t="s">
        <v>109</v>
      </c>
      <c r="O997" s="403">
        <v>3</v>
      </c>
      <c r="P997" s="403" t="s">
        <v>1571</v>
      </c>
      <c r="Q997" s="403">
        <v>3</v>
      </c>
    </row>
    <row r="998" spans="1:17" x14ac:dyDescent="0.2">
      <c r="A998" s="403">
        <v>130413</v>
      </c>
      <c r="B998" s="403">
        <v>106790</v>
      </c>
      <c r="C998" s="403">
        <v>10003755</v>
      </c>
      <c r="D998" s="403" t="s">
        <v>492</v>
      </c>
      <c r="E998" s="403" t="s">
        <v>113</v>
      </c>
      <c r="F998" s="403" t="s">
        <v>12</v>
      </c>
      <c r="G998" s="403" t="s">
        <v>493</v>
      </c>
      <c r="H998" s="403" t="s">
        <v>122</v>
      </c>
      <c r="I998" s="403" t="s">
        <v>122</v>
      </c>
      <c r="J998" s="403" t="s">
        <v>494</v>
      </c>
      <c r="K998" s="404">
        <v>41981</v>
      </c>
      <c r="L998" s="404">
        <v>41985</v>
      </c>
      <c r="M998" s="403" t="s">
        <v>155</v>
      </c>
      <c r="N998" s="403" t="s">
        <v>109</v>
      </c>
      <c r="O998" s="403">
        <v>3</v>
      </c>
      <c r="P998" s="403" t="s">
        <v>1571</v>
      </c>
      <c r="Q998" s="403">
        <v>3</v>
      </c>
    </row>
    <row r="999" spans="1:17" x14ac:dyDescent="0.2">
      <c r="A999" s="403">
        <v>130414</v>
      </c>
      <c r="B999" s="403">
        <v>108352</v>
      </c>
      <c r="C999" s="403">
        <v>10004204</v>
      </c>
      <c r="D999" s="403" t="s">
        <v>1290</v>
      </c>
      <c r="E999" s="403" t="s">
        <v>2059</v>
      </c>
      <c r="F999" s="403" t="s">
        <v>15</v>
      </c>
      <c r="G999" s="403" t="s">
        <v>493</v>
      </c>
      <c r="H999" s="403" t="s">
        <v>122</v>
      </c>
      <c r="I999" s="403" t="s">
        <v>122</v>
      </c>
      <c r="J999" s="403" t="s">
        <v>2066</v>
      </c>
      <c r="K999" s="404">
        <v>41920</v>
      </c>
      <c r="L999" s="404">
        <v>41922</v>
      </c>
      <c r="M999" s="403" t="s">
        <v>152</v>
      </c>
      <c r="N999" s="403" t="s">
        <v>109</v>
      </c>
      <c r="O999" s="403">
        <v>4</v>
      </c>
      <c r="P999" s="403" t="s">
        <v>1571</v>
      </c>
      <c r="Q999" s="403">
        <v>2</v>
      </c>
    </row>
    <row r="1000" spans="1:17" x14ac:dyDescent="0.2">
      <c r="A1000" s="403">
        <v>130415</v>
      </c>
      <c r="B1000" s="403">
        <v>105674</v>
      </c>
      <c r="C1000" s="403">
        <v>10003894</v>
      </c>
      <c r="D1000" s="403" t="s">
        <v>2068</v>
      </c>
      <c r="E1000" s="403" t="s">
        <v>113</v>
      </c>
      <c r="F1000" s="403" t="s">
        <v>12</v>
      </c>
      <c r="G1000" s="403" t="s">
        <v>1294</v>
      </c>
      <c r="H1000" s="403" t="s">
        <v>122</v>
      </c>
      <c r="I1000" s="403" t="s">
        <v>122</v>
      </c>
      <c r="J1000" s="403" t="s">
        <v>2069</v>
      </c>
      <c r="K1000" s="404">
        <v>42037</v>
      </c>
      <c r="L1000" s="404">
        <v>42041</v>
      </c>
      <c r="M1000" s="403" t="s">
        <v>232</v>
      </c>
      <c r="N1000" s="403" t="s">
        <v>109</v>
      </c>
      <c r="O1000" s="403">
        <v>4</v>
      </c>
      <c r="P1000" s="403" t="s">
        <v>1571</v>
      </c>
      <c r="Q1000" s="403">
        <v>4</v>
      </c>
    </row>
    <row r="1001" spans="1:17" x14ac:dyDescent="0.2">
      <c r="A1001" s="403">
        <v>130452</v>
      </c>
      <c r="B1001" s="403">
        <v>108407</v>
      </c>
      <c r="C1001" s="403">
        <v>10004608</v>
      </c>
      <c r="D1001" s="403" t="s">
        <v>1315</v>
      </c>
      <c r="E1001" s="403" t="s">
        <v>105</v>
      </c>
      <c r="F1001" s="403" t="s">
        <v>12</v>
      </c>
      <c r="G1001" s="403" t="s">
        <v>481</v>
      </c>
      <c r="H1001" s="403" t="s">
        <v>122</v>
      </c>
      <c r="I1001" s="403" t="s">
        <v>122</v>
      </c>
      <c r="J1001" s="403" t="s">
        <v>2071</v>
      </c>
      <c r="K1001" s="404">
        <v>41897</v>
      </c>
      <c r="L1001" s="404">
        <v>41901</v>
      </c>
      <c r="M1001" s="403" t="s">
        <v>108</v>
      </c>
      <c r="N1001" s="403" t="s">
        <v>109</v>
      </c>
      <c r="O1001" s="403">
        <v>3</v>
      </c>
      <c r="P1001" s="403" t="s">
        <v>1571</v>
      </c>
      <c r="Q1001" s="403">
        <v>2</v>
      </c>
    </row>
    <row r="1002" spans="1:17" x14ac:dyDescent="0.2">
      <c r="A1002" s="403">
        <v>130456</v>
      </c>
      <c r="B1002" s="403">
        <v>108478</v>
      </c>
      <c r="C1002" s="403">
        <v>10007321</v>
      </c>
      <c r="D1002" s="403" t="s">
        <v>429</v>
      </c>
      <c r="E1002" s="403" t="s">
        <v>113</v>
      </c>
      <c r="F1002" s="403" t="s">
        <v>12</v>
      </c>
      <c r="G1002" s="403" t="s">
        <v>430</v>
      </c>
      <c r="H1002" s="403" t="s">
        <v>122</v>
      </c>
      <c r="I1002" s="403" t="s">
        <v>122</v>
      </c>
      <c r="J1002" s="403" t="s">
        <v>431</v>
      </c>
      <c r="K1002" s="404">
        <v>41925</v>
      </c>
      <c r="L1002" s="404">
        <v>41929</v>
      </c>
      <c r="M1002" s="403" t="s">
        <v>155</v>
      </c>
      <c r="N1002" s="403" t="s">
        <v>109</v>
      </c>
      <c r="O1002" s="403">
        <v>3</v>
      </c>
      <c r="P1002" s="403" t="s">
        <v>1571</v>
      </c>
      <c r="Q1002" s="403">
        <v>3</v>
      </c>
    </row>
    <row r="1003" spans="1:17" x14ac:dyDescent="0.2">
      <c r="A1003" s="403">
        <v>130466</v>
      </c>
      <c r="B1003" s="403">
        <v>106368</v>
      </c>
      <c r="C1003" s="403">
        <v>10006442</v>
      </c>
      <c r="D1003" s="403" t="s">
        <v>185</v>
      </c>
      <c r="E1003" s="403" t="s">
        <v>113</v>
      </c>
      <c r="F1003" s="403" t="s">
        <v>12</v>
      </c>
      <c r="G1003" s="403" t="s">
        <v>186</v>
      </c>
      <c r="H1003" s="403" t="s">
        <v>172</v>
      </c>
      <c r="I1003" s="403" t="s">
        <v>172</v>
      </c>
      <c r="J1003" s="403" t="s">
        <v>187</v>
      </c>
      <c r="K1003" s="404">
        <v>42142</v>
      </c>
      <c r="L1003" s="404">
        <v>42146</v>
      </c>
      <c r="M1003" s="403" t="s">
        <v>115</v>
      </c>
      <c r="N1003" s="403" t="s">
        <v>109</v>
      </c>
      <c r="O1003" s="403">
        <v>3</v>
      </c>
      <c r="P1003" s="403" t="s">
        <v>1571</v>
      </c>
      <c r="Q1003" s="403">
        <v>2</v>
      </c>
    </row>
    <row r="1004" spans="1:17" x14ac:dyDescent="0.2">
      <c r="A1004" s="403">
        <v>130468</v>
      </c>
      <c r="B1004" s="403">
        <v>108413</v>
      </c>
      <c r="C1004" s="403">
        <v>10003511</v>
      </c>
      <c r="D1004" s="403" t="s">
        <v>2075</v>
      </c>
      <c r="E1004" s="403" t="s">
        <v>105</v>
      </c>
      <c r="F1004" s="403" t="s">
        <v>12</v>
      </c>
      <c r="G1004" s="403" t="s">
        <v>186</v>
      </c>
      <c r="H1004" s="403" t="s">
        <v>172</v>
      </c>
      <c r="I1004" s="403" t="s">
        <v>172</v>
      </c>
      <c r="J1004" s="403" t="s">
        <v>2076</v>
      </c>
      <c r="K1004" s="404">
        <v>41898</v>
      </c>
      <c r="L1004" s="404">
        <v>41901</v>
      </c>
      <c r="M1004" s="403" t="s">
        <v>155</v>
      </c>
      <c r="N1004" s="403" t="s">
        <v>109</v>
      </c>
      <c r="O1004" s="403">
        <v>2</v>
      </c>
      <c r="P1004" s="403" t="s">
        <v>1571</v>
      </c>
      <c r="Q1004" s="403">
        <v>3</v>
      </c>
    </row>
    <row r="1005" spans="1:17" x14ac:dyDescent="0.2">
      <c r="A1005" s="403">
        <v>130474</v>
      </c>
      <c r="B1005" s="403">
        <v>108472</v>
      </c>
      <c r="C1005" s="403">
        <v>10003029</v>
      </c>
      <c r="D1005" s="403" t="s">
        <v>366</v>
      </c>
      <c r="E1005" s="403" t="s">
        <v>113</v>
      </c>
      <c r="F1005" s="403" t="s">
        <v>12</v>
      </c>
      <c r="G1005" s="403" t="s">
        <v>291</v>
      </c>
      <c r="H1005" s="403" t="s">
        <v>172</v>
      </c>
      <c r="I1005" s="403" t="s">
        <v>172</v>
      </c>
      <c r="J1005" s="403" t="s">
        <v>572</v>
      </c>
      <c r="K1005" s="404">
        <v>42031</v>
      </c>
      <c r="L1005" s="404">
        <v>42034</v>
      </c>
      <c r="M1005" s="403" t="s">
        <v>155</v>
      </c>
      <c r="N1005" s="403" t="s">
        <v>109</v>
      </c>
      <c r="O1005" s="403">
        <v>2</v>
      </c>
      <c r="P1005" s="403" t="s">
        <v>1571</v>
      </c>
      <c r="Q1005" s="403">
        <v>3</v>
      </c>
    </row>
    <row r="1006" spans="1:17" x14ac:dyDescent="0.2">
      <c r="A1006" s="403">
        <v>130481</v>
      </c>
      <c r="B1006" s="403">
        <v>106366</v>
      </c>
      <c r="C1006" s="403">
        <v>10005946</v>
      </c>
      <c r="D1006" s="403" t="s">
        <v>497</v>
      </c>
      <c r="E1006" s="403" t="s">
        <v>113</v>
      </c>
      <c r="F1006" s="403" t="s">
        <v>12</v>
      </c>
      <c r="G1006" s="403" t="s">
        <v>498</v>
      </c>
      <c r="H1006" s="403" t="s">
        <v>172</v>
      </c>
      <c r="I1006" s="403" t="s">
        <v>172</v>
      </c>
      <c r="J1006" s="403" t="s">
        <v>499</v>
      </c>
      <c r="K1006" s="404">
        <v>42072</v>
      </c>
      <c r="L1006" s="404">
        <v>42076</v>
      </c>
      <c r="M1006" s="403" t="s">
        <v>115</v>
      </c>
      <c r="N1006" s="403" t="s">
        <v>109</v>
      </c>
      <c r="O1006" s="403">
        <v>3</v>
      </c>
      <c r="P1006" s="403" t="s">
        <v>1571</v>
      </c>
      <c r="Q1006" s="403">
        <v>2</v>
      </c>
    </row>
    <row r="1007" spans="1:17" x14ac:dyDescent="0.2">
      <c r="A1007" s="403">
        <v>130484</v>
      </c>
      <c r="B1007" s="403">
        <v>106388</v>
      </c>
      <c r="C1007" s="403">
        <v>10007578</v>
      </c>
      <c r="D1007" s="403" t="s">
        <v>2080</v>
      </c>
      <c r="E1007" s="403" t="s">
        <v>113</v>
      </c>
      <c r="F1007" s="403" t="s">
        <v>12</v>
      </c>
      <c r="G1007" s="403" t="s">
        <v>1838</v>
      </c>
      <c r="H1007" s="403" t="s">
        <v>172</v>
      </c>
      <c r="I1007" s="403" t="s">
        <v>172</v>
      </c>
      <c r="J1007" s="403" t="s">
        <v>2081</v>
      </c>
      <c r="K1007" s="404">
        <v>41932</v>
      </c>
      <c r="L1007" s="404">
        <v>41936</v>
      </c>
      <c r="M1007" s="403" t="s">
        <v>155</v>
      </c>
      <c r="N1007" s="403" t="s">
        <v>109</v>
      </c>
      <c r="O1007" s="403">
        <v>2</v>
      </c>
      <c r="P1007" s="403" t="s">
        <v>1571</v>
      </c>
      <c r="Q1007" s="403">
        <v>3</v>
      </c>
    </row>
    <row r="1008" spans="1:17" x14ac:dyDescent="0.2">
      <c r="A1008" s="403">
        <v>130490</v>
      </c>
      <c r="B1008" s="403">
        <v>106900</v>
      </c>
      <c r="C1008" s="403">
        <v>10003193</v>
      </c>
      <c r="D1008" s="403" t="s">
        <v>2083</v>
      </c>
      <c r="E1008" s="403" t="s">
        <v>113</v>
      </c>
      <c r="F1008" s="403" t="s">
        <v>12</v>
      </c>
      <c r="G1008" s="403" t="s">
        <v>790</v>
      </c>
      <c r="H1008" s="403" t="s">
        <v>140</v>
      </c>
      <c r="I1008" s="403" t="s">
        <v>140</v>
      </c>
      <c r="J1008" s="403" t="s">
        <v>2084</v>
      </c>
      <c r="K1008" s="404">
        <v>42037</v>
      </c>
      <c r="L1008" s="404">
        <v>42041</v>
      </c>
      <c r="M1008" s="403" t="s">
        <v>115</v>
      </c>
      <c r="N1008" s="403" t="s">
        <v>109</v>
      </c>
      <c r="O1008" s="403">
        <v>2</v>
      </c>
      <c r="P1008" s="403" t="s">
        <v>1571</v>
      </c>
      <c r="Q1008" s="403">
        <v>2</v>
      </c>
    </row>
    <row r="1009" spans="1:17" x14ac:dyDescent="0.2">
      <c r="A1009" s="403">
        <v>130492</v>
      </c>
      <c r="B1009" s="403">
        <v>109307</v>
      </c>
      <c r="C1009" s="403">
        <v>10003640</v>
      </c>
      <c r="D1009" s="403" t="s">
        <v>1334</v>
      </c>
      <c r="E1009" s="403" t="s">
        <v>105</v>
      </c>
      <c r="F1009" s="403" t="s">
        <v>12</v>
      </c>
      <c r="G1009" s="403" t="s">
        <v>790</v>
      </c>
      <c r="H1009" s="403" t="s">
        <v>140</v>
      </c>
      <c r="I1009" s="403" t="s">
        <v>140</v>
      </c>
      <c r="J1009" s="403" t="s">
        <v>2086</v>
      </c>
      <c r="K1009" s="404">
        <v>41898</v>
      </c>
      <c r="L1009" s="404">
        <v>41901</v>
      </c>
      <c r="M1009" s="403" t="s">
        <v>108</v>
      </c>
      <c r="N1009" s="403" t="s">
        <v>109</v>
      </c>
      <c r="O1009" s="403">
        <v>4</v>
      </c>
      <c r="P1009" s="403" t="s">
        <v>1571</v>
      </c>
      <c r="Q1009" s="403">
        <v>2</v>
      </c>
    </row>
    <row r="1010" spans="1:17" x14ac:dyDescent="0.2">
      <c r="A1010" s="403">
        <v>130495</v>
      </c>
      <c r="B1010" s="403">
        <v>106815</v>
      </c>
      <c r="C1010" s="403">
        <v>10000794</v>
      </c>
      <c r="D1010" s="403" t="s">
        <v>201</v>
      </c>
      <c r="E1010" s="403" t="s">
        <v>113</v>
      </c>
      <c r="F1010" s="403" t="s">
        <v>12</v>
      </c>
      <c r="G1010" s="403" t="s">
        <v>202</v>
      </c>
      <c r="H1010" s="403" t="s">
        <v>140</v>
      </c>
      <c r="I1010" s="403" t="s">
        <v>140</v>
      </c>
      <c r="J1010" s="403" t="s">
        <v>203</v>
      </c>
      <c r="K1010" s="404">
        <v>42079</v>
      </c>
      <c r="L1010" s="404">
        <v>42083</v>
      </c>
      <c r="M1010" s="403" t="s">
        <v>115</v>
      </c>
      <c r="N1010" s="403" t="s">
        <v>109</v>
      </c>
      <c r="O1010" s="403">
        <v>3</v>
      </c>
      <c r="P1010" s="403" t="s">
        <v>1571</v>
      </c>
      <c r="Q1010" s="403">
        <v>2</v>
      </c>
    </row>
    <row r="1011" spans="1:17" x14ac:dyDescent="0.2">
      <c r="A1011" s="403">
        <v>130505</v>
      </c>
      <c r="B1011" s="403">
        <v>110734</v>
      </c>
      <c r="C1011" s="403">
        <v>10006770</v>
      </c>
      <c r="D1011" s="403" t="s">
        <v>282</v>
      </c>
      <c r="E1011" s="403" t="s">
        <v>113</v>
      </c>
      <c r="F1011" s="403" t="s">
        <v>12</v>
      </c>
      <c r="G1011" s="403" t="s">
        <v>283</v>
      </c>
      <c r="H1011" s="403" t="s">
        <v>140</v>
      </c>
      <c r="I1011" s="403" t="s">
        <v>140</v>
      </c>
      <c r="J1011" s="403" t="s">
        <v>284</v>
      </c>
      <c r="K1011" s="404">
        <v>42135</v>
      </c>
      <c r="L1011" s="404">
        <v>42139</v>
      </c>
      <c r="M1011" s="403" t="s">
        <v>115</v>
      </c>
      <c r="N1011" s="403" t="s">
        <v>109</v>
      </c>
      <c r="O1011" s="403">
        <v>3</v>
      </c>
      <c r="P1011" s="403" t="s">
        <v>1571</v>
      </c>
      <c r="Q1011" s="403">
        <v>1</v>
      </c>
    </row>
    <row r="1012" spans="1:17" x14ac:dyDescent="0.2">
      <c r="A1012" s="403">
        <v>130512</v>
      </c>
      <c r="B1012" s="403">
        <v>106863</v>
      </c>
      <c r="C1012" s="403">
        <v>10006331</v>
      </c>
      <c r="D1012" s="403" t="s">
        <v>350</v>
      </c>
      <c r="E1012" s="403" t="s">
        <v>113</v>
      </c>
      <c r="F1012" s="403" t="s">
        <v>12</v>
      </c>
      <c r="G1012" s="403" t="s">
        <v>320</v>
      </c>
      <c r="H1012" s="403" t="s">
        <v>140</v>
      </c>
      <c r="I1012" s="403" t="s">
        <v>140</v>
      </c>
      <c r="J1012" s="403" t="s">
        <v>560</v>
      </c>
      <c r="K1012" s="404">
        <v>41981</v>
      </c>
      <c r="L1012" s="404">
        <v>41985</v>
      </c>
      <c r="M1012" s="403" t="s">
        <v>232</v>
      </c>
      <c r="N1012" s="403" t="s">
        <v>109</v>
      </c>
      <c r="O1012" s="403">
        <v>3</v>
      </c>
      <c r="P1012" s="403" t="s">
        <v>1571</v>
      </c>
      <c r="Q1012" s="403">
        <v>4</v>
      </c>
    </row>
    <row r="1013" spans="1:17" x14ac:dyDescent="0.2">
      <c r="A1013" s="403">
        <v>130516</v>
      </c>
      <c r="B1013" s="403">
        <v>106868</v>
      </c>
      <c r="C1013" s="403">
        <v>10006494</v>
      </c>
      <c r="D1013" s="403" t="s">
        <v>153</v>
      </c>
      <c r="E1013" s="403" t="s">
        <v>113</v>
      </c>
      <c r="F1013" s="403" t="s">
        <v>12</v>
      </c>
      <c r="G1013" s="403" t="s">
        <v>154</v>
      </c>
      <c r="H1013" s="403" t="s">
        <v>140</v>
      </c>
      <c r="I1013" s="403" t="s">
        <v>140</v>
      </c>
      <c r="J1013" s="403" t="s">
        <v>156</v>
      </c>
      <c r="K1013" s="404">
        <v>42065</v>
      </c>
      <c r="L1013" s="404">
        <v>42069</v>
      </c>
      <c r="M1013" s="403" t="s">
        <v>115</v>
      </c>
      <c r="N1013" s="403" t="s">
        <v>109</v>
      </c>
      <c r="O1013" s="403">
        <v>3</v>
      </c>
      <c r="P1013" s="403" t="s">
        <v>1571</v>
      </c>
      <c r="Q1013" s="403">
        <v>2</v>
      </c>
    </row>
    <row r="1014" spans="1:17" x14ac:dyDescent="0.2">
      <c r="A1014" s="403">
        <v>130519</v>
      </c>
      <c r="B1014" s="403">
        <v>108484</v>
      </c>
      <c r="C1014" s="403">
        <v>10005998</v>
      </c>
      <c r="D1014" s="403" t="s">
        <v>2092</v>
      </c>
      <c r="E1014" s="403" t="s">
        <v>113</v>
      </c>
      <c r="F1014" s="403" t="s">
        <v>12</v>
      </c>
      <c r="G1014" s="403" t="s">
        <v>1059</v>
      </c>
      <c r="H1014" s="403" t="s">
        <v>140</v>
      </c>
      <c r="I1014" s="403" t="s">
        <v>140</v>
      </c>
      <c r="J1014" s="403" t="s">
        <v>2093</v>
      </c>
      <c r="K1014" s="404">
        <v>42023</v>
      </c>
      <c r="L1014" s="404">
        <v>42027</v>
      </c>
      <c r="M1014" s="403" t="s">
        <v>115</v>
      </c>
      <c r="N1014" s="403" t="s">
        <v>109</v>
      </c>
      <c r="O1014" s="403">
        <v>2</v>
      </c>
      <c r="P1014" s="403" t="s">
        <v>1571</v>
      </c>
      <c r="Q1014" s="403">
        <v>1</v>
      </c>
    </row>
    <row r="1015" spans="1:17" x14ac:dyDescent="0.2">
      <c r="A1015" s="403">
        <v>130521</v>
      </c>
      <c r="B1015" s="403">
        <v>107785</v>
      </c>
      <c r="C1015" s="403">
        <v>10007500</v>
      </c>
      <c r="D1015" s="403" t="s">
        <v>500</v>
      </c>
      <c r="E1015" s="403" t="s">
        <v>113</v>
      </c>
      <c r="F1015" s="403" t="s">
        <v>12</v>
      </c>
      <c r="G1015" s="403" t="s">
        <v>158</v>
      </c>
      <c r="H1015" s="403" t="s">
        <v>140</v>
      </c>
      <c r="I1015" s="403" t="s">
        <v>140</v>
      </c>
      <c r="J1015" s="403" t="s">
        <v>501</v>
      </c>
      <c r="K1015" s="404">
        <v>42072</v>
      </c>
      <c r="L1015" s="404">
        <v>42076</v>
      </c>
      <c r="M1015" s="403" t="s">
        <v>115</v>
      </c>
      <c r="N1015" s="403" t="s">
        <v>109</v>
      </c>
      <c r="O1015" s="403">
        <v>3</v>
      </c>
      <c r="P1015" s="403" t="s">
        <v>1571</v>
      </c>
      <c r="Q1015" s="403">
        <v>2</v>
      </c>
    </row>
    <row r="1016" spans="1:17" x14ac:dyDescent="0.2">
      <c r="A1016" s="403">
        <v>130532</v>
      </c>
      <c r="B1016" s="403">
        <v>108311</v>
      </c>
      <c r="C1016" s="403">
        <v>10000840</v>
      </c>
      <c r="D1016" s="403" t="s">
        <v>2096</v>
      </c>
      <c r="E1016" s="403" t="s">
        <v>113</v>
      </c>
      <c r="F1016" s="403" t="s">
        <v>12</v>
      </c>
      <c r="G1016" s="403" t="s">
        <v>380</v>
      </c>
      <c r="H1016" s="403" t="s">
        <v>2054</v>
      </c>
      <c r="I1016" s="403" t="s">
        <v>95</v>
      </c>
      <c r="J1016" s="403" t="s">
        <v>2097</v>
      </c>
      <c r="K1016" s="404">
        <v>41904</v>
      </c>
      <c r="L1016" s="404">
        <v>41908</v>
      </c>
      <c r="M1016" s="403" t="s">
        <v>115</v>
      </c>
      <c r="N1016" s="403" t="s">
        <v>109</v>
      </c>
      <c r="O1016" s="403">
        <v>2</v>
      </c>
      <c r="P1016" s="403" t="s">
        <v>1571</v>
      </c>
      <c r="Q1016" s="403">
        <v>2</v>
      </c>
    </row>
    <row r="1017" spans="1:17" x14ac:dyDescent="0.2">
      <c r="A1017" s="403">
        <v>130551</v>
      </c>
      <c r="B1017" s="403">
        <v>108458</v>
      </c>
      <c r="C1017" s="403">
        <v>10002638</v>
      </c>
      <c r="D1017" s="403" t="s">
        <v>2099</v>
      </c>
      <c r="E1017" s="403" t="s">
        <v>113</v>
      </c>
      <c r="F1017" s="403" t="s">
        <v>12</v>
      </c>
      <c r="G1017" s="403" t="s">
        <v>93</v>
      </c>
      <c r="H1017" s="403" t="s">
        <v>94</v>
      </c>
      <c r="I1017" s="403" t="s">
        <v>95</v>
      </c>
      <c r="J1017" s="403" t="s">
        <v>2100</v>
      </c>
      <c r="K1017" s="404">
        <v>42163</v>
      </c>
      <c r="L1017" s="404">
        <v>42167</v>
      </c>
      <c r="M1017" s="403" t="s">
        <v>155</v>
      </c>
      <c r="N1017" s="403" t="s">
        <v>109</v>
      </c>
      <c r="O1017" s="403">
        <v>1</v>
      </c>
      <c r="P1017" s="403" t="s">
        <v>1571</v>
      </c>
      <c r="Q1017" s="403">
        <v>3</v>
      </c>
    </row>
    <row r="1018" spans="1:17" x14ac:dyDescent="0.2">
      <c r="A1018" s="403">
        <v>130568</v>
      </c>
      <c r="B1018" s="403">
        <v>108423</v>
      </c>
      <c r="C1018" s="403">
        <v>10002918</v>
      </c>
      <c r="D1018" s="403" t="s">
        <v>1355</v>
      </c>
      <c r="E1018" s="403" t="s">
        <v>105</v>
      </c>
      <c r="F1018" s="403" t="s">
        <v>12</v>
      </c>
      <c r="G1018" s="403" t="s">
        <v>1356</v>
      </c>
      <c r="H1018" s="403" t="s">
        <v>94</v>
      </c>
      <c r="I1018" s="403" t="s">
        <v>95</v>
      </c>
      <c r="J1018" s="403" t="s">
        <v>2102</v>
      </c>
      <c r="K1018" s="404">
        <v>41905</v>
      </c>
      <c r="L1018" s="404">
        <v>41908</v>
      </c>
      <c r="M1018" s="403" t="s">
        <v>108</v>
      </c>
      <c r="N1018" s="403" t="s">
        <v>109</v>
      </c>
      <c r="O1018" s="403">
        <v>4</v>
      </c>
      <c r="P1018" s="403" t="s">
        <v>1571</v>
      </c>
      <c r="Q1018" s="403">
        <v>2</v>
      </c>
    </row>
    <row r="1019" spans="1:17" x14ac:dyDescent="0.2">
      <c r="A1019" s="403">
        <v>130575</v>
      </c>
      <c r="B1019" s="403">
        <v>108403</v>
      </c>
      <c r="C1019" s="403">
        <v>10005220</v>
      </c>
      <c r="D1019" s="403" t="s">
        <v>2104</v>
      </c>
      <c r="E1019" s="403" t="s">
        <v>105</v>
      </c>
      <c r="F1019" s="403" t="s">
        <v>12</v>
      </c>
      <c r="G1019" s="403" t="s">
        <v>1359</v>
      </c>
      <c r="H1019" s="403" t="s">
        <v>94</v>
      </c>
      <c r="I1019" s="403" t="s">
        <v>95</v>
      </c>
      <c r="J1019" s="403" t="s">
        <v>2105</v>
      </c>
      <c r="K1019" s="404">
        <v>42066</v>
      </c>
      <c r="L1019" s="404">
        <v>42069</v>
      </c>
      <c r="M1019" s="403" t="s">
        <v>559</v>
      </c>
      <c r="N1019" s="403" t="s">
        <v>109</v>
      </c>
      <c r="O1019" s="403">
        <v>2</v>
      </c>
      <c r="P1019" s="403" t="s">
        <v>1571</v>
      </c>
      <c r="Q1019" s="403">
        <v>4</v>
      </c>
    </row>
    <row r="1020" spans="1:17" x14ac:dyDescent="0.2">
      <c r="A1020" s="403">
        <v>130580</v>
      </c>
      <c r="B1020" s="403">
        <v>108321</v>
      </c>
      <c r="C1020" s="403">
        <v>10007503</v>
      </c>
      <c r="D1020" s="403" t="s">
        <v>2107</v>
      </c>
      <c r="E1020" s="403" t="s">
        <v>105</v>
      </c>
      <c r="F1020" s="403" t="s">
        <v>12</v>
      </c>
      <c r="G1020" s="403" t="s">
        <v>404</v>
      </c>
      <c r="H1020" s="403" t="s">
        <v>2054</v>
      </c>
      <c r="I1020" s="403" t="s">
        <v>95</v>
      </c>
      <c r="J1020" s="403" t="s">
        <v>2108</v>
      </c>
      <c r="K1020" s="404">
        <v>42122</v>
      </c>
      <c r="L1020" s="404">
        <v>42125</v>
      </c>
      <c r="M1020" s="403" t="s">
        <v>268</v>
      </c>
      <c r="N1020" s="403" t="s">
        <v>109</v>
      </c>
      <c r="O1020" s="403">
        <v>2</v>
      </c>
      <c r="P1020" s="403" t="s">
        <v>1571</v>
      </c>
      <c r="Q1020" s="403">
        <v>3</v>
      </c>
    </row>
    <row r="1021" spans="1:17" x14ac:dyDescent="0.2">
      <c r="A1021" s="403">
        <v>130599</v>
      </c>
      <c r="B1021" s="403">
        <v>105000</v>
      </c>
      <c r="C1021" s="403">
        <v>10000534</v>
      </c>
      <c r="D1021" s="403" t="s">
        <v>1369</v>
      </c>
      <c r="E1021" s="403" t="s">
        <v>113</v>
      </c>
      <c r="F1021" s="403" t="s">
        <v>12</v>
      </c>
      <c r="G1021" s="403" t="s">
        <v>1119</v>
      </c>
      <c r="H1021" s="403" t="s">
        <v>107</v>
      </c>
      <c r="I1021" s="403" t="s">
        <v>107</v>
      </c>
      <c r="J1021" s="403" t="s">
        <v>2110</v>
      </c>
      <c r="K1021" s="404">
        <v>41960</v>
      </c>
      <c r="L1021" s="404">
        <v>41964</v>
      </c>
      <c r="M1021" s="403" t="s">
        <v>115</v>
      </c>
      <c r="N1021" s="403" t="s">
        <v>109</v>
      </c>
      <c r="O1021" s="403">
        <v>4</v>
      </c>
      <c r="P1021" s="403" t="s">
        <v>1571</v>
      </c>
      <c r="Q1021" s="403">
        <v>3</v>
      </c>
    </row>
    <row r="1022" spans="1:17" x14ac:dyDescent="0.2">
      <c r="A1022" s="403">
        <v>130602</v>
      </c>
      <c r="B1022" s="403">
        <v>110221</v>
      </c>
      <c r="C1022" s="403">
        <v>10004596</v>
      </c>
      <c r="D1022" s="403" t="s">
        <v>2112</v>
      </c>
      <c r="E1022" s="403" t="s">
        <v>113</v>
      </c>
      <c r="F1022" s="403" t="s">
        <v>12</v>
      </c>
      <c r="G1022" s="403" t="s">
        <v>348</v>
      </c>
      <c r="H1022" s="403" t="s">
        <v>190</v>
      </c>
      <c r="I1022" s="403" t="s">
        <v>190</v>
      </c>
      <c r="J1022" s="403" t="s">
        <v>2113</v>
      </c>
      <c r="K1022" s="404">
        <v>42031</v>
      </c>
      <c r="L1022" s="404">
        <v>42034</v>
      </c>
      <c r="M1022" s="403" t="s">
        <v>115</v>
      </c>
      <c r="N1022" s="403" t="s">
        <v>109</v>
      </c>
      <c r="O1022" s="403">
        <v>2</v>
      </c>
      <c r="P1022" s="403" t="s">
        <v>1571</v>
      </c>
      <c r="Q1022" s="403">
        <v>2</v>
      </c>
    </row>
    <row r="1023" spans="1:17" x14ac:dyDescent="0.2">
      <c r="A1023" s="403">
        <v>130606</v>
      </c>
      <c r="B1023" s="403">
        <v>105023</v>
      </c>
      <c r="C1023" s="403">
        <v>10000654</v>
      </c>
      <c r="D1023" s="403" t="s">
        <v>2115</v>
      </c>
      <c r="E1023" s="403" t="s">
        <v>293</v>
      </c>
      <c r="F1023" s="403" t="s">
        <v>12</v>
      </c>
      <c r="G1023" s="403" t="s">
        <v>2116</v>
      </c>
      <c r="H1023" s="403" t="s">
        <v>190</v>
      </c>
      <c r="I1023" s="403" t="s">
        <v>190</v>
      </c>
      <c r="J1023" s="403" t="s">
        <v>2117</v>
      </c>
      <c r="K1023" s="404">
        <v>42164</v>
      </c>
      <c r="L1023" s="404">
        <v>42167</v>
      </c>
      <c r="M1023" s="403" t="s">
        <v>155</v>
      </c>
      <c r="N1023" s="403" t="s">
        <v>109</v>
      </c>
      <c r="O1023" s="403">
        <v>2</v>
      </c>
      <c r="P1023" s="403" t="s">
        <v>1571</v>
      </c>
      <c r="Q1023" s="403">
        <v>3</v>
      </c>
    </row>
    <row r="1024" spans="1:17" x14ac:dyDescent="0.2">
      <c r="A1024" s="403">
        <v>130608</v>
      </c>
      <c r="B1024" s="403">
        <v>105019</v>
      </c>
      <c r="C1024" s="403">
        <v>10000275</v>
      </c>
      <c r="D1024" s="403" t="s">
        <v>188</v>
      </c>
      <c r="E1024" s="403" t="s">
        <v>113</v>
      </c>
      <c r="F1024" s="403" t="s">
        <v>12</v>
      </c>
      <c r="G1024" s="403" t="s">
        <v>189</v>
      </c>
      <c r="H1024" s="403" t="s">
        <v>190</v>
      </c>
      <c r="I1024" s="403" t="s">
        <v>190</v>
      </c>
      <c r="J1024" s="403" t="s">
        <v>2119</v>
      </c>
      <c r="K1024" s="404">
        <v>41946</v>
      </c>
      <c r="L1024" s="404">
        <v>41950</v>
      </c>
      <c r="M1024" s="403" t="s">
        <v>155</v>
      </c>
      <c r="N1024" s="403" t="s">
        <v>109</v>
      </c>
      <c r="O1024" s="403">
        <v>3</v>
      </c>
      <c r="P1024" s="403" t="s">
        <v>1571</v>
      </c>
      <c r="Q1024" s="403">
        <v>3</v>
      </c>
    </row>
    <row r="1025" spans="1:17" x14ac:dyDescent="0.2">
      <c r="A1025" s="403">
        <v>130609</v>
      </c>
      <c r="B1025" s="403">
        <v>108653</v>
      </c>
      <c r="C1025" s="403">
        <v>10004375</v>
      </c>
      <c r="D1025" s="403" t="s">
        <v>2121</v>
      </c>
      <c r="E1025" s="403" t="s">
        <v>113</v>
      </c>
      <c r="F1025" s="403" t="s">
        <v>12</v>
      </c>
      <c r="G1025" s="403" t="s">
        <v>644</v>
      </c>
      <c r="H1025" s="403" t="s">
        <v>190</v>
      </c>
      <c r="I1025" s="403" t="s">
        <v>190</v>
      </c>
      <c r="J1025" s="403" t="s">
        <v>2122</v>
      </c>
      <c r="K1025" s="404">
        <v>42163</v>
      </c>
      <c r="L1025" s="404">
        <v>42167</v>
      </c>
      <c r="M1025" s="403" t="s">
        <v>155</v>
      </c>
      <c r="N1025" s="403" t="s">
        <v>109</v>
      </c>
      <c r="O1025" s="403">
        <v>3</v>
      </c>
      <c r="P1025" s="403" t="s">
        <v>1571</v>
      </c>
      <c r="Q1025" s="403">
        <v>3</v>
      </c>
    </row>
    <row r="1026" spans="1:17" x14ac:dyDescent="0.2">
      <c r="A1026" s="403">
        <v>130612</v>
      </c>
      <c r="B1026" s="403">
        <v>106402</v>
      </c>
      <c r="C1026" s="403">
        <v>10007949</v>
      </c>
      <c r="D1026" s="403" t="s">
        <v>575</v>
      </c>
      <c r="E1026" s="403" t="s">
        <v>113</v>
      </c>
      <c r="F1026" s="403" t="s">
        <v>12</v>
      </c>
      <c r="G1026" s="403" t="s">
        <v>106</v>
      </c>
      <c r="H1026" s="403" t="s">
        <v>107</v>
      </c>
      <c r="I1026" s="403" t="s">
        <v>107</v>
      </c>
      <c r="J1026" s="403" t="s">
        <v>576</v>
      </c>
      <c r="K1026" s="404">
        <v>41960</v>
      </c>
      <c r="L1026" s="404">
        <v>41964</v>
      </c>
      <c r="M1026" s="403" t="s">
        <v>155</v>
      </c>
      <c r="N1026" s="403" t="s">
        <v>109</v>
      </c>
      <c r="O1026" s="403">
        <v>3</v>
      </c>
      <c r="P1026" s="403" t="s">
        <v>1571</v>
      </c>
      <c r="Q1026" s="403">
        <v>3</v>
      </c>
    </row>
    <row r="1027" spans="1:17" x14ac:dyDescent="0.2">
      <c r="A1027" s="403">
        <v>130617</v>
      </c>
      <c r="B1027" s="403">
        <v>106427</v>
      </c>
      <c r="C1027" s="403">
        <v>10007339</v>
      </c>
      <c r="D1027" s="403" t="s">
        <v>1372</v>
      </c>
      <c r="E1027" s="403" t="s">
        <v>113</v>
      </c>
      <c r="F1027" s="403" t="s">
        <v>12</v>
      </c>
      <c r="G1027" s="403" t="s">
        <v>1373</v>
      </c>
      <c r="H1027" s="403" t="s">
        <v>140</v>
      </c>
      <c r="I1027" s="403" t="s">
        <v>140</v>
      </c>
      <c r="J1027" s="403" t="s">
        <v>2125</v>
      </c>
      <c r="K1027" s="404">
        <v>41932</v>
      </c>
      <c r="L1027" s="404">
        <v>41936</v>
      </c>
      <c r="M1027" s="403" t="s">
        <v>115</v>
      </c>
      <c r="N1027" s="403" t="s">
        <v>109</v>
      </c>
      <c r="O1027" s="403">
        <v>3</v>
      </c>
      <c r="P1027" s="403" t="s">
        <v>1571</v>
      </c>
      <c r="Q1027" s="403">
        <v>2</v>
      </c>
    </row>
    <row r="1028" spans="1:17" x14ac:dyDescent="0.2">
      <c r="A1028" s="403">
        <v>130633</v>
      </c>
      <c r="B1028" s="403">
        <v>106457</v>
      </c>
      <c r="C1028" s="403">
        <v>10002599</v>
      </c>
      <c r="D1028" s="403" t="s">
        <v>2127</v>
      </c>
      <c r="E1028" s="403" t="s">
        <v>113</v>
      </c>
      <c r="F1028" s="403" t="s">
        <v>12</v>
      </c>
      <c r="G1028" s="403" t="s">
        <v>532</v>
      </c>
      <c r="H1028" s="403" t="s">
        <v>140</v>
      </c>
      <c r="I1028" s="403" t="s">
        <v>140</v>
      </c>
      <c r="J1028" s="403" t="s">
        <v>2128</v>
      </c>
      <c r="K1028" s="404">
        <v>42087</v>
      </c>
      <c r="L1028" s="404">
        <v>42090</v>
      </c>
      <c r="M1028" s="403" t="s">
        <v>115</v>
      </c>
      <c r="N1028" s="403" t="s">
        <v>109</v>
      </c>
      <c r="O1028" s="403">
        <v>2</v>
      </c>
      <c r="P1028" s="403" t="s">
        <v>1571</v>
      </c>
      <c r="Q1028" s="403">
        <v>2</v>
      </c>
    </row>
    <row r="1029" spans="1:17" x14ac:dyDescent="0.2">
      <c r="A1029" s="403">
        <v>130637</v>
      </c>
      <c r="B1029" s="403">
        <v>108438</v>
      </c>
      <c r="C1029" s="403">
        <v>10000546</v>
      </c>
      <c r="D1029" s="403" t="s">
        <v>2130</v>
      </c>
      <c r="E1029" s="403" t="s">
        <v>105</v>
      </c>
      <c r="F1029" s="403" t="s">
        <v>12</v>
      </c>
      <c r="G1029" s="403" t="s">
        <v>532</v>
      </c>
      <c r="H1029" s="403" t="s">
        <v>140</v>
      </c>
      <c r="I1029" s="403" t="s">
        <v>140</v>
      </c>
      <c r="J1029" s="403" t="s">
        <v>2131</v>
      </c>
      <c r="K1029" s="404">
        <v>42108</v>
      </c>
      <c r="L1029" s="404">
        <v>42111</v>
      </c>
      <c r="M1029" s="403" t="s">
        <v>268</v>
      </c>
      <c r="N1029" s="403" t="s">
        <v>109</v>
      </c>
      <c r="O1029" s="403">
        <v>2</v>
      </c>
      <c r="P1029" s="403" t="s">
        <v>1571</v>
      </c>
      <c r="Q1029" s="403">
        <v>3</v>
      </c>
    </row>
    <row r="1030" spans="1:17" x14ac:dyDescent="0.2">
      <c r="A1030" s="403">
        <v>130653</v>
      </c>
      <c r="B1030" s="403">
        <v>106540</v>
      </c>
      <c r="C1030" s="403">
        <v>10007469</v>
      </c>
      <c r="D1030" s="403" t="s">
        <v>1399</v>
      </c>
      <c r="E1030" s="403" t="s">
        <v>113</v>
      </c>
      <c r="F1030" s="403" t="s">
        <v>12</v>
      </c>
      <c r="G1030" s="403" t="s">
        <v>597</v>
      </c>
      <c r="H1030" s="403" t="s">
        <v>166</v>
      </c>
      <c r="I1030" s="403" t="s">
        <v>166</v>
      </c>
      <c r="J1030" s="403" t="s">
        <v>2133</v>
      </c>
      <c r="K1030" s="404">
        <v>42017</v>
      </c>
      <c r="L1030" s="404">
        <v>42020</v>
      </c>
      <c r="M1030" s="403" t="s">
        <v>155</v>
      </c>
      <c r="N1030" s="403" t="s">
        <v>109</v>
      </c>
      <c r="O1030" s="403">
        <v>4</v>
      </c>
      <c r="P1030" s="403" t="s">
        <v>1571</v>
      </c>
      <c r="Q1030" s="403">
        <v>3</v>
      </c>
    </row>
    <row r="1031" spans="1:17" x14ac:dyDescent="0.2">
      <c r="A1031" s="403">
        <v>130655</v>
      </c>
      <c r="B1031" s="403">
        <v>106536</v>
      </c>
      <c r="C1031" s="403">
        <v>10003676</v>
      </c>
      <c r="D1031" s="403" t="s">
        <v>2135</v>
      </c>
      <c r="E1031" s="403" t="s">
        <v>293</v>
      </c>
      <c r="F1031" s="403" t="s">
        <v>12</v>
      </c>
      <c r="G1031" s="403" t="s">
        <v>597</v>
      </c>
      <c r="H1031" s="403" t="s">
        <v>166</v>
      </c>
      <c r="I1031" s="403" t="s">
        <v>166</v>
      </c>
      <c r="J1031" s="403" t="s">
        <v>2136</v>
      </c>
      <c r="K1031" s="404">
        <v>41912</v>
      </c>
      <c r="L1031" s="404">
        <v>41915</v>
      </c>
      <c r="M1031" s="403" t="s">
        <v>155</v>
      </c>
      <c r="N1031" s="403" t="s">
        <v>109</v>
      </c>
      <c r="O1031" s="403">
        <v>2</v>
      </c>
      <c r="P1031" s="403" t="s">
        <v>1571</v>
      </c>
      <c r="Q1031" s="403">
        <v>3</v>
      </c>
    </row>
    <row r="1032" spans="1:17" x14ac:dyDescent="0.2">
      <c r="A1032" s="403">
        <v>130656</v>
      </c>
      <c r="B1032" s="403">
        <v>105941</v>
      </c>
      <c r="C1032" s="403">
        <v>10001850</v>
      </c>
      <c r="D1032" s="403" t="s">
        <v>1401</v>
      </c>
      <c r="E1032" s="403" t="s">
        <v>113</v>
      </c>
      <c r="F1032" s="403" t="s">
        <v>12</v>
      </c>
      <c r="G1032" s="403" t="s">
        <v>525</v>
      </c>
      <c r="H1032" s="403" t="s">
        <v>94</v>
      </c>
      <c r="I1032" s="403" t="s">
        <v>95</v>
      </c>
      <c r="J1032" s="403" t="s">
        <v>2138</v>
      </c>
      <c r="K1032" s="404">
        <v>42044</v>
      </c>
      <c r="L1032" s="404">
        <v>42048</v>
      </c>
      <c r="M1032" s="403" t="s">
        <v>115</v>
      </c>
      <c r="N1032" s="403" t="s">
        <v>109</v>
      </c>
      <c r="O1032" s="403">
        <v>4</v>
      </c>
      <c r="P1032" s="403" t="s">
        <v>1571</v>
      </c>
      <c r="Q1032" s="403">
        <v>1</v>
      </c>
    </row>
    <row r="1033" spans="1:17" x14ac:dyDescent="0.2">
      <c r="A1033" s="403">
        <v>130672</v>
      </c>
      <c r="B1033" s="403">
        <v>106569</v>
      </c>
      <c r="C1033" s="403">
        <v>10005981</v>
      </c>
      <c r="D1033" s="403" t="s">
        <v>2140</v>
      </c>
      <c r="E1033" s="403" t="s">
        <v>113</v>
      </c>
      <c r="F1033" s="403" t="s">
        <v>12</v>
      </c>
      <c r="G1033" s="403" t="s">
        <v>523</v>
      </c>
      <c r="H1033" s="403" t="s">
        <v>107</v>
      </c>
      <c r="I1033" s="403" t="s">
        <v>107</v>
      </c>
      <c r="J1033" s="403" t="s">
        <v>2141</v>
      </c>
      <c r="K1033" s="404">
        <v>42135</v>
      </c>
      <c r="L1033" s="404">
        <v>42139</v>
      </c>
      <c r="M1033" s="403" t="s">
        <v>155</v>
      </c>
      <c r="N1033" s="403" t="s">
        <v>109</v>
      </c>
      <c r="O1033" s="403">
        <v>3</v>
      </c>
      <c r="P1033" s="403" t="s">
        <v>1571</v>
      </c>
      <c r="Q1033" s="403">
        <v>3</v>
      </c>
    </row>
    <row r="1034" spans="1:17" x14ac:dyDescent="0.2">
      <c r="A1034" s="403">
        <v>130677</v>
      </c>
      <c r="B1034" s="403">
        <v>108461</v>
      </c>
      <c r="C1034" s="403">
        <v>10002297</v>
      </c>
      <c r="D1034" s="403" t="s">
        <v>177</v>
      </c>
      <c r="E1034" s="403" t="s">
        <v>113</v>
      </c>
      <c r="F1034" s="403" t="s">
        <v>12</v>
      </c>
      <c r="G1034" s="403" t="s">
        <v>178</v>
      </c>
      <c r="H1034" s="403" t="s">
        <v>107</v>
      </c>
      <c r="I1034" s="403" t="s">
        <v>107</v>
      </c>
      <c r="J1034" s="403" t="s">
        <v>444</v>
      </c>
      <c r="K1034" s="404">
        <v>41932</v>
      </c>
      <c r="L1034" s="404">
        <v>41936</v>
      </c>
      <c r="M1034" s="403" t="s">
        <v>155</v>
      </c>
      <c r="N1034" s="403" t="s">
        <v>109</v>
      </c>
      <c r="O1034" s="403">
        <v>3</v>
      </c>
      <c r="P1034" s="403" t="s">
        <v>1571</v>
      </c>
      <c r="Q1034" s="403">
        <v>3</v>
      </c>
    </row>
    <row r="1035" spans="1:17" x14ac:dyDescent="0.2">
      <c r="A1035" s="403">
        <v>130681</v>
      </c>
      <c r="B1035" s="403">
        <v>108340</v>
      </c>
      <c r="C1035" s="403">
        <v>10005736</v>
      </c>
      <c r="D1035" s="403" t="s">
        <v>342</v>
      </c>
      <c r="E1035" s="403" t="s">
        <v>113</v>
      </c>
      <c r="F1035" s="403" t="s">
        <v>12</v>
      </c>
      <c r="G1035" s="403" t="s">
        <v>178</v>
      </c>
      <c r="H1035" s="403" t="s">
        <v>107</v>
      </c>
      <c r="I1035" s="403" t="s">
        <v>107</v>
      </c>
      <c r="J1035" s="403" t="s">
        <v>343</v>
      </c>
      <c r="K1035" s="404">
        <v>41911</v>
      </c>
      <c r="L1035" s="404">
        <v>41915</v>
      </c>
      <c r="M1035" s="403" t="s">
        <v>155</v>
      </c>
      <c r="N1035" s="403" t="s">
        <v>109</v>
      </c>
      <c r="O1035" s="403">
        <v>3</v>
      </c>
      <c r="P1035" s="403" t="s">
        <v>1571</v>
      </c>
      <c r="Q1035" s="403">
        <v>3</v>
      </c>
    </row>
    <row r="1036" spans="1:17" x14ac:dyDescent="0.2">
      <c r="A1036" s="403">
        <v>130687</v>
      </c>
      <c r="B1036" s="403">
        <v>106586</v>
      </c>
      <c r="C1036" s="403">
        <v>10002919</v>
      </c>
      <c r="D1036" s="403" t="s">
        <v>2145</v>
      </c>
      <c r="E1036" s="403" t="s">
        <v>293</v>
      </c>
      <c r="F1036" s="403" t="s">
        <v>12</v>
      </c>
      <c r="G1036" s="403" t="s">
        <v>362</v>
      </c>
      <c r="H1036" s="403" t="s">
        <v>166</v>
      </c>
      <c r="I1036" s="403" t="s">
        <v>166</v>
      </c>
      <c r="J1036" s="403" t="s">
        <v>2146</v>
      </c>
      <c r="K1036" s="404">
        <v>42080</v>
      </c>
      <c r="L1036" s="404">
        <v>42083</v>
      </c>
      <c r="M1036" s="403" t="s">
        <v>115</v>
      </c>
      <c r="N1036" s="403" t="s">
        <v>109</v>
      </c>
      <c r="O1036" s="403">
        <v>2</v>
      </c>
      <c r="P1036" s="403" t="s">
        <v>1571</v>
      </c>
      <c r="Q1036" s="403">
        <v>1</v>
      </c>
    </row>
    <row r="1037" spans="1:17" x14ac:dyDescent="0.2">
      <c r="A1037" s="403">
        <v>130699</v>
      </c>
      <c r="B1037" s="403">
        <v>108382</v>
      </c>
      <c r="C1037" s="403">
        <v>10006958</v>
      </c>
      <c r="D1037" s="403" t="s">
        <v>2148</v>
      </c>
      <c r="E1037" s="403" t="s">
        <v>105</v>
      </c>
      <c r="F1037" s="403" t="s">
        <v>12</v>
      </c>
      <c r="G1037" s="403" t="s">
        <v>234</v>
      </c>
      <c r="H1037" s="403" t="s">
        <v>190</v>
      </c>
      <c r="I1037" s="403" t="s">
        <v>190</v>
      </c>
      <c r="J1037" s="403" t="s">
        <v>2149</v>
      </c>
      <c r="K1037" s="404">
        <v>42122</v>
      </c>
      <c r="L1037" s="404">
        <v>42125</v>
      </c>
      <c r="M1037" s="403" t="s">
        <v>1430</v>
      </c>
      <c r="N1037" s="403" t="s">
        <v>109</v>
      </c>
      <c r="O1037" s="403">
        <v>4</v>
      </c>
      <c r="P1037" s="403" t="s">
        <v>1571</v>
      </c>
      <c r="Q1037" s="403">
        <v>3</v>
      </c>
    </row>
    <row r="1038" spans="1:17" x14ac:dyDescent="0.2">
      <c r="A1038" s="403">
        <v>130726</v>
      </c>
      <c r="B1038" s="403">
        <v>106733</v>
      </c>
      <c r="C1038" s="403">
        <v>10004340</v>
      </c>
      <c r="D1038" s="403" t="s">
        <v>243</v>
      </c>
      <c r="E1038" s="403" t="s">
        <v>113</v>
      </c>
      <c r="F1038" s="403" t="s">
        <v>12</v>
      </c>
      <c r="G1038" s="403" t="s">
        <v>244</v>
      </c>
      <c r="H1038" s="403" t="s">
        <v>190</v>
      </c>
      <c r="I1038" s="403" t="s">
        <v>190</v>
      </c>
      <c r="J1038" s="403" t="s">
        <v>245</v>
      </c>
      <c r="K1038" s="404">
        <v>42065</v>
      </c>
      <c r="L1038" s="404">
        <v>42069</v>
      </c>
      <c r="M1038" s="403" t="s">
        <v>115</v>
      </c>
      <c r="N1038" s="403" t="s">
        <v>109</v>
      </c>
      <c r="O1038" s="403">
        <v>3</v>
      </c>
      <c r="P1038" s="403" t="s">
        <v>1571</v>
      </c>
      <c r="Q1038" s="403">
        <v>2</v>
      </c>
    </row>
    <row r="1039" spans="1:17" x14ac:dyDescent="0.2">
      <c r="A1039" s="403">
        <v>130730</v>
      </c>
      <c r="B1039" s="403">
        <v>106717</v>
      </c>
      <c r="C1039" s="403">
        <v>10001144</v>
      </c>
      <c r="D1039" s="403" t="s">
        <v>2152</v>
      </c>
      <c r="E1039" s="403" t="s">
        <v>113</v>
      </c>
      <c r="F1039" s="403" t="s">
        <v>12</v>
      </c>
      <c r="G1039" s="403" t="s">
        <v>237</v>
      </c>
      <c r="H1039" s="403" t="s">
        <v>190</v>
      </c>
      <c r="I1039" s="403" t="s">
        <v>190</v>
      </c>
      <c r="J1039" s="403" t="s">
        <v>2153</v>
      </c>
      <c r="K1039" s="404">
        <v>42135</v>
      </c>
      <c r="L1039" s="404">
        <v>42139</v>
      </c>
      <c r="M1039" s="403" t="s">
        <v>155</v>
      </c>
      <c r="N1039" s="403" t="s">
        <v>109</v>
      </c>
      <c r="O1039" s="403">
        <v>3</v>
      </c>
      <c r="P1039" s="403" t="s">
        <v>1571</v>
      </c>
      <c r="Q1039" s="403">
        <v>3</v>
      </c>
    </row>
    <row r="1040" spans="1:17" x14ac:dyDescent="0.2">
      <c r="A1040" s="403">
        <v>130750</v>
      </c>
      <c r="B1040" s="403">
        <v>106775</v>
      </c>
      <c r="C1040" s="403">
        <v>10005989</v>
      </c>
      <c r="D1040" s="403" t="s">
        <v>2155</v>
      </c>
      <c r="E1040" s="403" t="s">
        <v>113</v>
      </c>
      <c r="F1040" s="403" t="s">
        <v>12</v>
      </c>
      <c r="G1040" s="403" t="s">
        <v>413</v>
      </c>
      <c r="H1040" s="403" t="s">
        <v>161</v>
      </c>
      <c r="I1040" s="403" t="s">
        <v>161</v>
      </c>
      <c r="J1040" s="403" t="s">
        <v>2156</v>
      </c>
      <c r="K1040" s="404">
        <v>41967</v>
      </c>
      <c r="L1040" s="404">
        <v>41971</v>
      </c>
      <c r="M1040" s="403" t="s">
        <v>155</v>
      </c>
      <c r="N1040" s="403" t="s">
        <v>109</v>
      </c>
      <c r="O1040" s="403">
        <v>2</v>
      </c>
      <c r="P1040" s="403" t="s">
        <v>1571</v>
      </c>
      <c r="Q1040" s="403">
        <v>3</v>
      </c>
    </row>
    <row r="1041" spans="1:17" x14ac:dyDescent="0.2">
      <c r="A1041" s="403">
        <v>130760</v>
      </c>
      <c r="B1041" s="403">
        <v>107722</v>
      </c>
      <c r="C1041" s="403">
        <v>10006303</v>
      </c>
      <c r="D1041" s="403" t="s">
        <v>2158</v>
      </c>
      <c r="E1041" s="403" t="s">
        <v>113</v>
      </c>
      <c r="F1041" s="403" t="s">
        <v>12</v>
      </c>
      <c r="G1041" s="403" t="s">
        <v>239</v>
      </c>
      <c r="H1041" s="403" t="s">
        <v>161</v>
      </c>
      <c r="I1041" s="403" t="s">
        <v>161</v>
      </c>
      <c r="J1041" s="403" t="s">
        <v>2159</v>
      </c>
      <c r="K1041" s="404">
        <v>42087</v>
      </c>
      <c r="L1041" s="404">
        <v>42090</v>
      </c>
      <c r="M1041" s="403" t="s">
        <v>115</v>
      </c>
      <c r="N1041" s="403" t="s">
        <v>109</v>
      </c>
      <c r="O1041" s="403">
        <v>3</v>
      </c>
      <c r="P1041" s="403" t="s">
        <v>1571</v>
      </c>
      <c r="Q1041" s="403">
        <v>2</v>
      </c>
    </row>
    <row r="1042" spans="1:17" x14ac:dyDescent="0.2">
      <c r="A1042" s="403">
        <v>130783</v>
      </c>
      <c r="B1042" s="403">
        <v>108485</v>
      </c>
      <c r="C1042" s="403">
        <v>10005991</v>
      </c>
      <c r="D1042" s="403" t="s">
        <v>1463</v>
      </c>
      <c r="E1042" s="403" t="s">
        <v>113</v>
      </c>
      <c r="F1042" s="403" t="s">
        <v>12</v>
      </c>
      <c r="G1042" s="403" t="s">
        <v>160</v>
      </c>
      <c r="H1042" s="403" t="s">
        <v>161</v>
      </c>
      <c r="I1042" s="403" t="s">
        <v>161</v>
      </c>
      <c r="J1042" s="403" t="s">
        <v>2161</v>
      </c>
      <c r="K1042" s="404">
        <v>41953</v>
      </c>
      <c r="L1042" s="404">
        <v>41957</v>
      </c>
      <c r="M1042" s="403" t="s">
        <v>155</v>
      </c>
      <c r="N1042" s="403" t="s">
        <v>109</v>
      </c>
      <c r="O1042" s="403">
        <v>3</v>
      </c>
      <c r="P1042" s="403" t="s">
        <v>1571</v>
      </c>
      <c r="Q1042" s="403">
        <v>3</v>
      </c>
    </row>
    <row r="1043" spans="1:17" x14ac:dyDescent="0.2">
      <c r="A1043" s="403">
        <v>130787</v>
      </c>
      <c r="B1043" s="403">
        <v>108326</v>
      </c>
      <c r="C1043" s="403">
        <v>10000695</v>
      </c>
      <c r="D1043" s="403" t="s">
        <v>615</v>
      </c>
      <c r="E1043" s="403" t="s">
        <v>105</v>
      </c>
      <c r="F1043" s="403" t="s">
        <v>12</v>
      </c>
      <c r="G1043" s="403" t="s">
        <v>217</v>
      </c>
      <c r="H1043" s="403" t="s">
        <v>161</v>
      </c>
      <c r="I1043" s="403" t="s">
        <v>161</v>
      </c>
      <c r="J1043" s="403" t="s">
        <v>616</v>
      </c>
      <c r="K1043" s="404">
        <v>42024</v>
      </c>
      <c r="L1043" s="404">
        <v>42027</v>
      </c>
      <c r="M1043" s="403" t="s">
        <v>108</v>
      </c>
      <c r="N1043" s="403" t="s">
        <v>109</v>
      </c>
      <c r="O1043" s="403">
        <v>3</v>
      </c>
      <c r="P1043" s="403" t="s">
        <v>1571</v>
      </c>
      <c r="Q1043" s="403">
        <v>2</v>
      </c>
    </row>
    <row r="1044" spans="1:17" x14ac:dyDescent="0.2">
      <c r="A1044" s="403">
        <v>130797</v>
      </c>
      <c r="B1044" s="403">
        <v>108452</v>
      </c>
      <c r="C1044" s="403">
        <v>10007299</v>
      </c>
      <c r="D1044" s="403" t="s">
        <v>424</v>
      </c>
      <c r="E1044" s="403" t="s">
        <v>113</v>
      </c>
      <c r="F1044" s="403" t="s">
        <v>12</v>
      </c>
      <c r="G1044" s="403" t="s">
        <v>425</v>
      </c>
      <c r="H1044" s="403" t="s">
        <v>172</v>
      </c>
      <c r="I1044" s="403" t="s">
        <v>172</v>
      </c>
      <c r="J1044" s="403" t="s">
        <v>2164</v>
      </c>
      <c r="K1044" s="404">
        <v>41926</v>
      </c>
      <c r="L1044" s="404">
        <v>41929</v>
      </c>
      <c r="M1044" s="403" t="s">
        <v>155</v>
      </c>
      <c r="N1044" s="403" t="s">
        <v>109</v>
      </c>
      <c r="O1044" s="403">
        <v>3</v>
      </c>
      <c r="P1044" s="403" t="s">
        <v>1571</v>
      </c>
      <c r="Q1044" s="403">
        <v>3</v>
      </c>
    </row>
    <row r="1045" spans="1:17" x14ac:dyDescent="0.2">
      <c r="A1045" s="403">
        <v>130801</v>
      </c>
      <c r="B1045" s="403">
        <v>108408</v>
      </c>
      <c r="C1045" s="403">
        <v>10004580</v>
      </c>
      <c r="D1045" s="403" t="s">
        <v>394</v>
      </c>
      <c r="E1045" s="403" t="s">
        <v>105</v>
      </c>
      <c r="F1045" s="403" t="s">
        <v>12</v>
      </c>
      <c r="G1045" s="403" t="s">
        <v>352</v>
      </c>
      <c r="H1045" s="403" t="s">
        <v>172</v>
      </c>
      <c r="I1045" s="403" t="s">
        <v>172</v>
      </c>
      <c r="J1045" s="403" t="s">
        <v>395</v>
      </c>
      <c r="K1045" s="404">
        <v>42045</v>
      </c>
      <c r="L1045" s="404">
        <v>42048</v>
      </c>
      <c r="M1045" s="403" t="s">
        <v>108</v>
      </c>
      <c r="N1045" s="403" t="s">
        <v>109</v>
      </c>
      <c r="O1045" s="403">
        <v>3</v>
      </c>
      <c r="P1045" s="403" t="s">
        <v>1571</v>
      </c>
      <c r="Q1045" s="403">
        <v>2</v>
      </c>
    </row>
    <row r="1046" spans="1:17" x14ac:dyDescent="0.2">
      <c r="A1046" s="403">
        <v>130806</v>
      </c>
      <c r="B1046" s="403">
        <v>107542</v>
      </c>
      <c r="C1046" s="403">
        <v>10006378</v>
      </c>
      <c r="D1046" s="403" t="s">
        <v>2167</v>
      </c>
      <c r="E1046" s="403" t="s">
        <v>113</v>
      </c>
      <c r="F1046" s="403" t="s">
        <v>12</v>
      </c>
      <c r="G1046" s="403" t="s">
        <v>469</v>
      </c>
      <c r="H1046" s="403" t="s">
        <v>166</v>
      </c>
      <c r="I1046" s="403" t="s">
        <v>166</v>
      </c>
      <c r="J1046" s="403" t="s">
        <v>2168</v>
      </c>
      <c r="K1046" s="404">
        <v>41905</v>
      </c>
      <c r="L1046" s="404">
        <v>41908</v>
      </c>
      <c r="M1046" s="403" t="s">
        <v>115</v>
      </c>
      <c r="N1046" s="403" t="s">
        <v>109</v>
      </c>
      <c r="O1046" s="403">
        <v>1</v>
      </c>
      <c r="P1046" s="403" t="s">
        <v>1571</v>
      </c>
      <c r="Q1046" s="403">
        <v>2</v>
      </c>
    </row>
    <row r="1047" spans="1:17" x14ac:dyDescent="0.2">
      <c r="A1047" s="403">
        <v>130813</v>
      </c>
      <c r="B1047" s="403">
        <v>105114</v>
      </c>
      <c r="C1047" s="403">
        <v>10006293</v>
      </c>
      <c r="D1047" s="403" t="s">
        <v>1472</v>
      </c>
      <c r="E1047" s="403" t="s">
        <v>113</v>
      </c>
      <c r="F1047" s="403" t="s">
        <v>12</v>
      </c>
      <c r="G1047" s="403" t="s">
        <v>171</v>
      </c>
      <c r="H1047" s="403" t="s">
        <v>172</v>
      </c>
      <c r="I1047" s="403" t="s">
        <v>172</v>
      </c>
      <c r="J1047" s="403" t="s">
        <v>2170</v>
      </c>
      <c r="K1047" s="404">
        <v>41918</v>
      </c>
      <c r="L1047" s="404">
        <v>41922</v>
      </c>
      <c r="M1047" s="403" t="s">
        <v>155</v>
      </c>
      <c r="N1047" s="403" t="s">
        <v>109</v>
      </c>
      <c r="O1047" s="403">
        <v>3</v>
      </c>
      <c r="P1047" s="403" t="s">
        <v>1571</v>
      </c>
      <c r="Q1047" s="403">
        <v>3</v>
      </c>
    </row>
    <row r="1048" spans="1:17" x14ac:dyDescent="0.2">
      <c r="A1048" s="403">
        <v>130817</v>
      </c>
      <c r="B1048" s="403">
        <v>108338</v>
      </c>
      <c r="C1048" s="403">
        <v>10001474</v>
      </c>
      <c r="D1048" s="403" t="s">
        <v>2172</v>
      </c>
      <c r="E1048" s="403" t="s">
        <v>105</v>
      </c>
      <c r="F1048" s="403" t="s">
        <v>12</v>
      </c>
      <c r="G1048" s="403" t="s">
        <v>585</v>
      </c>
      <c r="H1048" s="403" t="s">
        <v>172</v>
      </c>
      <c r="I1048" s="403" t="s">
        <v>172</v>
      </c>
      <c r="J1048" s="403" t="s">
        <v>2173</v>
      </c>
      <c r="K1048" s="404">
        <v>42115</v>
      </c>
      <c r="L1048" s="404">
        <v>42118</v>
      </c>
      <c r="M1048" s="403" t="s">
        <v>1430</v>
      </c>
      <c r="N1048" s="403" t="s">
        <v>109</v>
      </c>
      <c r="O1048" s="403">
        <v>2</v>
      </c>
      <c r="P1048" s="403" t="s">
        <v>1571</v>
      </c>
      <c r="Q1048" s="403">
        <v>3</v>
      </c>
    </row>
    <row r="1049" spans="1:17" x14ac:dyDescent="0.2">
      <c r="A1049" s="403">
        <v>130819</v>
      </c>
      <c r="B1049" s="403">
        <v>107462</v>
      </c>
      <c r="C1049" s="403">
        <v>10004116</v>
      </c>
      <c r="D1049" s="403" t="s">
        <v>1476</v>
      </c>
      <c r="E1049" s="403" t="s">
        <v>113</v>
      </c>
      <c r="F1049" s="403" t="s">
        <v>12</v>
      </c>
      <c r="G1049" s="403" t="s">
        <v>854</v>
      </c>
      <c r="H1049" s="403" t="s">
        <v>107</v>
      </c>
      <c r="I1049" s="403" t="s">
        <v>107</v>
      </c>
      <c r="J1049" s="403" t="s">
        <v>2175</v>
      </c>
      <c r="K1049" s="404">
        <v>41975</v>
      </c>
      <c r="L1049" s="404">
        <v>41978</v>
      </c>
      <c r="M1049" s="403" t="s">
        <v>155</v>
      </c>
      <c r="N1049" s="403" t="s">
        <v>109</v>
      </c>
      <c r="O1049" s="403">
        <v>3</v>
      </c>
      <c r="P1049" s="403" t="s">
        <v>1571</v>
      </c>
      <c r="Q1049" s="403">
        <v>3</v>
      </c>
    </row>
    <row r="1050" spans="1:17" x14ac:dyDescent="0.2">
      <c r="A1050" s="403">
        <v>130823</v>
      </c>
      <c r="B1050" s="403">
        <v>107909</v>
      </c>
      <c r="C1050" s="403">
        <v>10002815</v>
      </c>
      <c r="D1050" s="403" t="s">
        <v>2177</v>
      </c>
      <c r="E1050" s="403" t="s">
        <v>113</v>
      </c>
      <c r="F1050" s="403" t="s">
        <v>12</v>
      </c>
      <c r="G1050" s="403" t="s">
        <v>399</v>
      </c>
      <c r="H1050" s="403" t="s">
        <v>190</v>
      </c>
      <c r="I1050" s="403" t="s">
        <v>190</v>
      </c>
      <c r="J1050" s="403" t="s">
        <v>2178</v>
      </c>
      <c r="K1050" s="404">
        <v>42156</v>
      </c>
      <c r="L1050" s="404">
        <v>42160</v>
      </c>
      <c r="M1050" s="403" t="s">
        <v>115</v>
      </c>
      <c r="N1050" s="403" t="s">
        <v>109</v>
      </c>
      <c r="O1050" s="403">
        <v>3</v>
      </c>
      <c r="P1050" s="403" t="s">
        <v>1571</v>
      </c>
      <c r="Q1050" s="403">
        <v>2</v>
      </c>
    </row>
    <row r="1051" spans="1:17" x14ac:dyDescent="0.2">
      <c r="A1051" s="403">
        <v>130824</v>
      </c>
      <c r="B1051" s="403">
        <v>110214</v>
      </c>
      <c r="C1051" s="403">
        <v>10002130</v>
      </c>
      <c r="D1051" s="403" t="s">
        <v>2180</v>
      </c>
      <c r="E1051" s="403" t="s">
        <v>113</v>
      </c>
      <c r="F1051" s="403" t="s">
        <v>12</v>
      </c>
      <c r="G1051" s="403" t="s">
        <v>399</v>
      </c>
      <c r="H1051" s="403" t="s">
        <v>190</v>
      </c>
      <c r="I1051" s="403" t="s">
        <v>190</v>
      </c>
      <c r="J1051" s="403" t="s">
        <v>2181</v>
      </c>
      <c r="K1051" s="404">
        <v>41982</v>
      </c>
      <c r="L1051" s="404">
        <v>41985</v>
      </c>
      <c r="M1051" s="403" t="s">
        <v>115</v>
      </c>
      <c r="N1051" s="403" t="s">
        <v>109</v>
      </c>
      <c r="O1051" s="403">
        <v>2</v>
      </c>
      <c r="P1051" s="403" t="s">
        <v>1571</v>
      </c>
      <c r="Q1051" s="403">
        <v>2</v>
      </c>
    </row>
    <row r="1052" spans="1:17" x14ac:dyDescent="0.2">
      <c r="A1052" s="403">
        <v>130833</v>
      </c>
      <c r="B1052" s="403">
        <v>108385</v>
      </c>
      <c r="C1052" s="403">
        <v>10006379</v>
      </c>
      <c r="D1052" s="403" t="s">
        <v>398</v>
      </c>
      <c r="E1052" s="403" t="s">
        <v>105</v>
      </c>
      <c r="F1052" s="403" t="s">
        <v>12</v>
      </c>
      <c r="G1052" s="403" t="s">
        <v>399</v>
      </c>
      <c r="H1052" s="403" t="s">
        <v>190</v>
      </c>
      <c r="I1052" s="403" t="s">
        <v>190</v>
      </c>
      <c r="J1052" s="403" t="s">
        <v>400</v>
      </c>
      <c r="K1052" s="404">
        <v>42073</v>
      </c>
      <c r="L1052" s="404">
        <v>42076</v>
      </c>
      <c r="M1052" s="403" t="s">
        <v>108</v>
      </c>
      <c r="N1052" s="403" t="s">
        <v>109</v>
      </c>
      <c r="O1052" s="403">
        <v>3</v>
      </c>
      <c r="P1052" s="403" t="s">
        <v>1571</v>
      </c>
      <c r="Q1052" s="403">
        <v>2</v>
      </c>
    </row>
    <row r="1053" spans="1:17" x14ac:dyDescent="0.2">
      <c r="A1053" s="403">
        <v>130835</v>
      </c>
      <c r="B1053" s="403">
        <v>106448</v>
      </c>
      <c r="C1053" s="403">
        <v>10007859</v>
      </c>
      <c r="D1053" s="403" t="s">
        <v>2184</v>
      </c>
      <c r="E1053" s="403" t="s">
        <v>113</v>
      </c>
      <c r="F1053" s="403" t="s">
        <v>12</v>
      </c>
      <c r="G1053" s="403" t="s">
        <v>337</v>
      </c>
      <c r="H1053" s="403" t="s">
        <v>172</v>
      </c>
      <c r="I1053" s="403" t="s">
        <v>172</v>
      </c>
      <c r="J1053" s="403" t="s">
        <v>2185</v>
      </c>
      <c r="K1053" s="404">
        <v>42072</v>
      </c>
      <c r="L1053" s="404">
        <v>42076</v>
      </c>
      <c r="M1053" s="403" t="s">
        <v>115</v>
      </c>
      <c r="N1053" s="403" t="s">
        <v>109</v>
      </c>
      <c r="O1053" s="403">
        <v>2</v>
      </c>
      <c r="P1053" s="403" t="s">
        <v>1571</v>
      </c>
      <c r="Q1053" s="403">
        <v>1</v>
      </c>
    </row>
    <row r="1054" spans="1:17" x14ac:dyDescent="0.2">
      <c r="A1054" s="403">
        <v>130837</v>
      </c>
      <c r="B1054" s="403">
        <v>106445</v>
      </c>
      <c r="C1054" s="403">
        <v>10006002</v>
      </c>
      <c r="D1054" s="403" t="s">
        <v>2187</v>
      </c>
      <c r="E1054" s="403" t="s">
        <v>113</v>
      </c>
      <c r="F1054" s="403" t="s">
        <v>12</v>
      </c>
      <c r="G1054" s="403" t="s">
        <v>337</v>
      </c>
      <c r="H1054" s="403" t="s">
        <v>172</v>
      </c>
      <c r="I1054" s="403" t="s">
        <v>172</v>
      </c>
      <c r="J1054" s="403" t="s">
        <v>2188</v>
      </c>
      <c r="K1054" s="404">
        <v>42080</v>
      </c>
      <c r="L1054" s="404">
        <v>42083</v>
      </c>
      <c r="M1054" s="403" t="s">
        <v>155</v>
      </c>
      <c r="N1054" s="403" t="s">
        <v>109</v>
      </c>
      <c r="O1054" s="403">
        <v>2</v>
      </c>
      <c r="P1054" s="403" t="s">
        <v>1571</v>
      </c>
      <c r="Q1054" s="403">
        <v>3</v>
      </c>
    </row>
    <row r="1055" spans="1:17" x14ac:dyDescent="0.2">
      <c r="A1055" s="403">
        <v>130840</v>
      </c>
      <c r="B1055" s="403">
        <v>108366</v>
      </c>
      <c r="C1055" s="403">
        <v>10003624</v>
      </c>
      <c r="D1055" s="403" t="s">
        <v>2190</v>
      </c>
      <c r="E1055" s="403" t="s">
        <v>105</v>
      </c>
      <c r="F1055" s="403" t="s">
        <v>12</v>
      </c>
      <c r="G1055" s="403" t="s">
        <v>337</v>
      </c>
      <c r="H1055" s="403" t="s">
        <v>172</v>
      </c>
      <c r="I1055" s="403" t="s">
        <v>172</v>
      </c>
      <c r="J1055" s="403" t="s">
        <v>2191</v>
      </c>
      <c r="K1055" s="404">
        <v>42122</v>
      </c>
      <c r="L1055" s="404">
        <v>42125</v>
      </c>
      <c r="M1055" s="403" t="s">
        <v>268</v>
      </c>
      <c r="N1055" s="403" t="s">
        <v>109</v>
      </c>
      <c r="O1055" s="403">
        <v>2</v>
      </c>
      <c r="P1055" s="403" t="s">
        <v>1571</v>
      </c>
      <c r="Q1055" s="403">
        <v>3</v>
      </c>
    </row>
    <row r="1056" spans="1:17" x14ac:dyDescent="0.2">
      <c r="A1056" s="403">
        <v>130845</v>
      </c>
      <c r="B1056" s="403">
        <v>108375</v>
      </c>
      <c r="C1056" s="403">
        <v>10007643</v>
      </c>
      <c r="D1056" s="403" t="s">
        <v>1484</v>
      </c>
      <c r="E1056" s="403" t="s">
        <v>113</v>
      </c>
      <c r="F1056" s="403" t="s">
        <v>12</v>
      </c>
      <c r="G1056" s="403" t="s">
        <v>274</v>
      </c>
      <c r="H1056" s="403" t="s">
        <v>190</v>
      </c>
      <c r="I1056" s="403" t="s">
        <v>190</v>
      </c>
      <c r="J1056" s="403" t="s">
        <v>2193</v>
      </c>
      <c r="K1056" s="404">
        <v>41919</v>
      </c>
      <c r="L1056" s="404">
        <v>41922</v>
      </c>
      <c r="M1056" s="403" t="s">
        <v>155</v>
      </c>
      <c r="N1056" s="403" t="s">
        <v>109</v>
      </c>
      <c r="O1056" s="403">
        <v>3</v>
      </c>
      <c r="P1056" s="403" t="s">
        <v>1571</v>
      </c>
      <c r="Q1056" s="403">
        <v>3</v>
      </c>
    </row>
    <row r="1057" spans="1:17" x14ac:dyDescent="0.2">
      <c r="A1057" s="403">
        <v>130851</v>
      </c>
      <c r="B1057" s="403">
        <v>107178</v>
      </c>
      <c r="C1057" s="403">
        <v>10004579</v>
      </c>
      <c r="D1057" s="403" t="s">
        <v>2195</v>
      </c>
      <c r="E1057" s="403" t="s">
        <v>113</v>
      </c>
      <c r="F1057" s="403" t="s">
        <v>12</v>
      </c>
      <c r="G1057" s="403" t="s">
        <v>460</v>
      </c>
      <c r="H1057" s="403" t="s">
        <v>166</v>
      </c>
      <c r="I1057" s="403" t="s">
        <v>166</v>
      </c>
      <c r="J1057" s="403" t="s">
        <v>2196</v>
      </c>
      <c r="K1057" s="404">
        <v>41974</v>
      </c>
      <c r="L1057" s="404">
        <v>41978</v>
      </c>
      <c r="M1057" s="403" t="s">
        <v>115</v>
      </c>
      <c r="N1057" s="403" t="s">
        <v>109</v>
      </c>
      <c r="O1057" s="403">
        <v>2</v>
      </c>
      <c r="P1057" s="403" t="s">
        <v>1571</v>
      </c>
      <c r="Q1057" s="403">
        <v>2</v>
      </c>
    </row>
    <row r="1058" spans="1:17" x14ac:dyDescent="0.2">
      <c r="A1058" s="403">
        <v>131095</v>
      </c>
      <c r="B1058" s="403">
        <v>108330</v>
      </c>
      <c r="C1058" s="403">
        <v>10005466</v>
      </c>
      <c r="D1058" s="403" t="s">
        <v>2198</v>
      </c>
      <c r="E1058" s="403" t="s">
        <v>113</v>
      </c>
      <c r="F1058" s="403" t="s">
        <v>12</v>
      </c>
      <c r="G1058" s="403" t="s">
        <v>543</v>
      </c>
      <c r="H1058" s="403" t="s">
        <v>122</v>
      </c>
      <c r="I1058" s="403" t="s">
        <v>122</v>
      </c>
      <c r="J1058" s="403" t="s">
        <v>2199</v>
      </c>
      <c r="K1058" s="404">
        <v>42143</v>
      </c>
      <c r="L1058" s="404">
        <v>42146</v>
      </c>
      <c r="M1058" s="403" t="s">
        <v>155</v>
      </c>
      <c r="N1058" s="403" t="s">
        <v>109</v>
      </c>
      <c r="O1058" s="403">
        <v>2</v>
      </c>
      <c r="P1058" s="403" t="s">
        <v>1571</v>
      </c>
      <c r="Q1058" s="403">
        <v>3</v>
      </c>
    </row>
    <row r="1059" spans="1:17" x14ac:dyDescent="0.2">
      <c r="A1059" s="403">
        <v>131869</v>
      </c>
      <c r="B1059" s="403">
        <v>114849</v>
      </c>
      <c r="C1059" s="403">
        <v>10002006</v>
      </c>
      <c r="D1059" s="403" t="s">
        <v>2201</v>
      </c>
      <c r="E1059" s="403" t="s">
        <v>2053</v>
      </c>
      <c r="F1059" s="403" t="s">
        <v>13</v>
      </c>
      <c r="G1059" s="403" t="s">
        <v>316</v>
      </c>
      <c r="H1059" s="403" t="s">
        <v>2054</v>
      </c>
      <c r="I1059" s="403" t="s">
        <v>95</v>
      </c>
      <c r="J1059" s="403" t="s">
        <v>2202</v>
      </c>
      <c r="K1059" s="404">
        <v>41954</v>
      </c>
      <c r="L1059" s="404">
        <v>41956</v>
      </c>
      <c r="M1059" s="403" t="s">
        <v>136</v>
      </c>
      <c r="N1059" s="403" t="s">
        <v>109</v>
      </c>
      <c r="O1059" s="403">
        <v>2</v>
      </c>
      <c r="P1059" s="403" t="s">
        <v>1571</v>
      </c>
      <c r="Q1059" s="403">
        <v>2</v>
      </c>
    </row>
    <row r="1060" spans="1:17" x14ac:dyDescent="0.2">
      <c r="A1060" s="403">
        <v>131950</v>
      </c>
      <c r="B1060" s="403">
        <v>116088</v>
      </c>
      <c r="C1060" s="403">
        <v>10009111</v>
      </c>
      <c r="D1060" s="403" t="s">
        <v>1510</v>
      </c>
      <c r="E1060" s="403" t="s">
        <v>2053</v>
      </c>
      <c r="F1060" s="403" t="s">
        <v>13</v>
      </c>
      <c r="G1060" s="403" t="s">
        <v>399</v>
      </c>
      <c r="H1060" s="403" t="s">
        <v>190</v>
      </c>
      <c r="I1060" s="403" t="s">
        <v>190</v>
      </c>
      <c r="J1060" s="403" t="s">
        <v>2204</v>
      </c>
      <c r="K1060" s="404">
        <v>41933</v>
      </c>
      <c r="L1060" s="404">
        <v>41934</v>
      </c>
      <c r="M1060" s="403" t="s">
        <v>136</v>
      </c>
      <c r="N1060" s="403" t="s">
        <v>109</v>
      </c>
      <c r="O1060" s="403">
        <v>3</v>
      </c>
      <c r="P1060" s="403" t="s">
        <v>1571</v>
      </c>
      <c r="Q1060" s="403">
        <v>4</v>
      </c>
    </row>
    <row r="1061" spans="1:17" x14ac:dyDescent="0.2">
      <c r="A1061" s="403">
        <v>132021</v>
      </c>
      <c r="B1061" s="403">
        <v>114880</v>
      </c>
      <c r="C1061" s="403">
        <v>10006374</v>
      </c>
      <c r="D1061" s="403" t="s">
        <v>2206</v>
      </c>
      <c r="E1061" s="403" t="s">
        <v>2053</v>
      </c>
      <c r="F1061" s="403" t="s">
        <v>13</v>
      </c>
      <c r="G1061" s="403" t="s">
        <v>585</v>
      </c>
      <c r="H1061" s="403" t="s">
        <v>172</v>
      </c>
      <c r="I1061" s="403" t="s">
        <v>172</v>
      </c>
      <c r="J1061" s="403" t="s">
        <v>2207</v>
      </c>
      <c r="K1061" s="404">
        <v>42088</v>
      </c>
      <c r="L1061" s="404">
        <v>42090</v>
      </c>
      <c r="M1061" s="403" t="s">
        <v>588</v>
      </c>
      <c r="N1061" s="403" t="s">
        <v>109</v>
      </c>
      <c r="O1061" s="403">
        <v>2</v>
      </c>
      <c r="P1061" s="403" t="s">
        <v>1571</v>
      </c>
      <c r="Q1061" s="403">
        <v>3</v>
      </c>
    </row>
    <row r="1062" spans="1:17" x14ac:dyDescent="0.2">
      <c r="A1062" s="403">
        <v>132779</v>
      </c>
      <c r="B1062" s="403">
        <v>109912</v>
      </c>
      <c r="C1062" s="403">
        <v>10007527</v>
      </c>
      <c r="D1062" s="403" t="s">
        <v>2209</v>
      </c>
      <c r="E1062" s="403" t="s">
        <v>113</v>
      </c>
      <c r="F1062" s="403" t="s">
        <v>12</v>
      </c>
      <c r="G1062" s="403" t="s">
        <v>209</v>
      </c>
      <c r="H1062" s="403" t="s">
        <v>166</v>
      </c>
      <c r="I1062" s="403" t="s">
        <v>166</v>
      </c>
      <c r="J1062" s="403" t="s">
        <v>2210</v>
      </c>
      <c r="K1062" s="404">
        <v>42163</v>
      </c>
      <c r="L1062" s="404">
        <v>42167</v>
      </c>
      <c r="M1062" s="403" t="s">
        <v>155</v>
      </c>
      <c r="N1062" s="403" t="s">
        <v>109</v>
      </c>
      <c r="O1062" s="403">
        <v>2</v>
      </c>
      <c r="P1062" s="403" t="s">
        <v>1571</v>
      </c>
      <c r="Q1062" s="403">
        <v>3</v>
      </c>
    </row>
    <row r="1063" spans="1:17" x14ac:dyDescent="0.2">
      <c r="A1063" s="403">
        <v>133036</v>
      </c>
      <c r="B1063" s="403">
        <v>114875</v>
      </c>
      <c r="C1063" s="403">
        <v>10009031</v>
      </c>
      <c r="D1063" s="403" t="s">
        <v>2212</v>
      </c>
      <c r="E1063" s="403" t="s">
        <v>2053</v>
      </c>
      <c r="F1063" s="403" t="s">
        <v>13</v>
      </c>
      <c r="G1063" s="403" t="s">
        <v>362</v>
      </c>
      <c r="H1063" s="403" t="s">
        <v>166</v>
      </c>
      <c r="I1063" s="403" t="s">
        <v>166</v>
      </c>
      <c r="J1063" s="403" t="s">
        <v>2213</v>
      </c>
      <c r="K1063" s="404">
        <v>42142</v>
      </c>
      <c r="L1063" s="404">
        <v>42144</v>
      </c>
      <c r="M1063" s="403" t="s">
        <v>384</v>
      </c>
      <c r="N1063" s="403" t="s">
        <v>109</v>
      </c>
      <c r="O1063" s="403">
        <v>2</v>
      </c>
      <c r="P1063" s="403" t="s">
        <v>1571</v>
      </c>
      <c r="Q1063" s="403">
        <v>4</v>
      </c>
    </row>
    <row r="1064" spans="1:17" x14ac:dyDescent="0.2">
      <c r="A1064" s="403">
        <v>133825</v>
      </c>
      <c r="B1064" s="403">
        <v>108267</v>
      </c>
      <c r="C1064" s="403">
        <v>10003678</v>
      </c>
      <c r="D1064" s="403" t="s">
        <v>2215</v>
      </c>
      <c r="E1064" s="403" t="s">
        <v>2216</v>
      </c>
      <c r="F1064" s="403" t="s">
        <v>18</v>
      </c>
      <c r="G1064" s="403" t="s">
        <v>1311</v>
      </c>
      <c r="H1064" s="403" t="s">
        <v>122</v>
      </c>
      <c r="I1064" s="403" t="s">
        <v>122</v>
      </c>
      <c r="J1064" s="403" t="s">
        <v>2217</v>
      </c>
      <c r="K1064" s="404">
        <v>42024</v>
      </c>
      <c r="L1064" s="404">
        <v>42027</v>
      </c>
      <c r="M1064" s="403" t="s">
        <v>618</v>
      </c>
      <c r="N1064" s="403" t="s">
        <v>109</v>
      </c>
      <c r="O1064" s="403">
        <v>1</v>
      </c>
      <c r="P1064" s="403" t="s">
        <v>1571</v>
      </c>
      <c r="Q1064" s="403" t="s">
        <v>210</v>
      </c>
    </row>
    <row r="1065" spans="1:17" x14ac:dyDescent="0.2">
      <c r="A1065" s="403">
        <v>133840</v>
      </c>
      <c r="B1065" s="403">
        <v>108246</v>
      </c>
      <c r="C1065" s="403">
        <v>10008816</v>
      </c>
      <c r="D1065" s="403" t="s">
        <v>2219</v>
      </c>
      <c r="E1065" s="403" t="s">
        <v>2216</v>
      </c>
      <c r="F1065" s="403" t="s">
        <v>18</v>
      </c>
      <c r="G1065" s="403" t="s">
        <v>222</v>
      </c>
      <c r="H1065" s="403" t="s">
        <v>2054</v>
      </c>
      <c r="I1065" s="403" t="s">
        <v>95</v>
      </c>
      <c r="J1065" s="403" t="s">
        <v>2220</v>
      </c>
      <c r="K1065" s="404">
        <v>41954</v>
      </c>
      <c r="L1065" s="404">
        <v>41957</v>
      </c>
      <c r="M1065" s="403" t="s">
        <v>618</v>
      </c>
      <c r="N1065" s="403" t="s">
        <v>109</v>
      </c>
      <c r="O1065" s="403">
        <v>1</v>
      </c>
      <c r="P1065" s="403" t="s">
        <v>1571</v>
      </c>
      <c r="Q1065" s="403" t="s">
        <v>210</v>
      </c>
    </row>
    <row r="1066" spans="1:17" x14ac:dyDescent="0.2">
      <c r="A1066" s="403">
        <v>136255</v>
      </c>
      <c r="B1066" s="403">
        <v>119690</v>
      </c>
      <c r="C1066" s="403">
        <v>10029916</v>
      </c>
      <c r="D1066" s="403" t="s">
        <v>2222</v>
      </c>
      <c r="E1066" s="403" t="s">
        <v>105</v>
      </c>
      <c r="F1066" s="403" t="s">
        <v>12</v>
      </c>
      <c r="G1066" s="403" t="s">
        <v>854</v>
      </c>
      <c r="H1066" s="403" t="s">
        <v>107</v>
      </c>
      <c r="I1066" s="403" t="s">
        <v>107</v>
      </c>
      <c r="J1066" s="403" t="s">
        <v>2223</v>
      </c>
      <c r="K1066" s="404">
        <v>42122</v>
      </c>
      <c r="L1066" s="404">
        <v>42125</v>
      </c>
      <c r="M1066" s="403" t="s">
        <v>268</v>
      </c>
      <c r="N1066" s="403" t="s">
        <v>109</v>
      </c>
      <c r="O1066" s="403">
        <v>2</v>
      </c>
      <c r="P1066" s="403" t="s">
        <v>1571</v>
      </c>
      <c r="Q1066" s="403">
        <v>3</v>
      </c>
    </row>
    <row r="1067" spans="1:17" x14ac:dyDescent="0.2">
      <c r="A1067" s="403">
        <v>139238</v>
      </c>
      <c r="B1067" s="403">
        <v>121223</v>
      </c>
      <c r="C1067" s="403">
        <v>10036143</v>
      </c>
      <c r="D1067" s="403" t="s">
        <v>2225</v>
      </c>
      <c r="E1067" s="403" t="s">
        <v>113</v>
      </c>
      <c r="F1067" s="403" t="s">
        <v>12</v>
      </c>
      <c r="G1067" s="403" t="s">
        <v>741</v>
      </c>
      <c r="H1067" s="403" t="s">
        <v>166</v>
      </c>
      <c r="I1067" s="403" t="s">
        <v>166</v>
      </c>
      <c r="J1067" s="403" t="s">
        <v>2226</v>
      </c>
      <c r="K1067" s="404">
        <v>41960</v>
      </c>
      <c r="L1067" s="404">
        <v>41964</v>
      </c>
      <c r="M1067" s="403" t="s">
        <v>115</v>
      </c>
      <c r="N1067" s="403" t="s">
        <v>109</v>
      </c>
      <c r="O1067" s="403">
        <v>2</v>
      </c>
      <c r="P1067" s="403" t="s">
        <v>1571</v>
      </c>
      <c r="Q1067" s="403" t="s">
        <v>210</v>
      </c>
    </row>
    <row r="1068" spans="1:17" x14ac:dyDescent="0.2">
      <c r="A1068" s="403">
        <v>139243</v>
      </c>
      <c r="B1068" s="403">
        <v>123034</v>
      </c>
      <c r="C1068" s="403">
        <v>10024163</v>
      </c>
      <c r="D1068" s="403" t="s">
        <v>587</v>
      </c>
      <c r="E1068" s="403" t="s">
        <v>2053</v>
      </c>
      <c r="F1068" s="403" t="s">
        <v>13</v>
      </c>
      <c r="G1068" s="403" t="s">
        <v>517</v>
      </c>
      <c r="H1068" s="403" t="s">
        <v>122</v>
      </c>
      <c r="I1068" s="403" t="s">
        <v>122</v>
      </c>
      <c r="J1068" s="403" t="s">
        <v>589</v>
      </c>
      <c r="K1068" s="404">
        <v>41955</v>
      </c>
      <c r="L1068" s="404">
        <v>41957</v>
      </c>
      <c r="M1068" s="403" t="s">
        <v>136</v>
      </c>
      <c r="N1068" s="403" t="s">
        <v>109</v>
      </c>
      <c r="O1068" s="403">
        <v>3</v>
      </c>
      <c r="P1068" s="403" t="s">
        <v>1571</v>
      </c>
      <c r="Q1068" s="403" t="s">
        <v>210</v>
      </c>
    </row>
    <row r="1069" spans="1:17" x14ac:dyDescent="0.2">
      <c r="A1069" s="403">
        <v>139245</v>
      </c>
      <c r="B1069" s="403">
        <v>123035</v>
      </c>
      <c r="C1069" s="403">
        <v>10020990</v>
      </c>
      <c r="D1069" s="403" t="s">
        <v>2229</v>
      </c>
      <c r="E1069" s="403" t="s">
        <v>2053</v>
      </c>
      <c r="F1069" s="403" t="s">
        <v>13</v>
      </c>
      <c r="G1069" s="403" t="s">
        <v>422</v>
      </c>
      <c r="H1069" s="403" t="s">
        <v>140</v>
      </c>
      <c r="I1069" s="403" t="s">
        <v>140</v>
      </c>
      <c r="J1069" s="403" t="s">
        <v>2230</v>
      </c>
      <c r="K1069" s="404">
        <v>41898</v>
      </c>
      <c r="L1069" s="404">
        <v>41900</v>
      </c>
      <c r="M1069" s="403" t="s">
        <v>136</v>
      </c>
      <c r="N1069" s="403" t="s">
        <v>109</v>
      </c>
      <c r="O1069" s="403">
        <v>4</v>
      </c>
      <c r="P1069" s="403" t="s">
        <v>1571</v>
      </c>
      <c r="Q1069" s="403" t="s">
        <v>210</v>
      </c>
    </row>
    <row r="1070" spans="1:17" x14ac:dyDescent="0.2">
      <c r="A1070" s="403">
        <v>139249</v>
      </c>
      <c r="B1070" s="403">
        <v>124210</v>
      </c>
      <c r="C1070" s="403">
        <v>10038981</v>
      </c>
      <c r="D1070" s="403" t="s">
        <v>2232</v>
      </c>
      <c r="E1070" s="403" t="s">
        <v>2053</v>
      </c>
      <c r="F1070" s="403" t="s">
        <v>13</v>
      </c>
      <c r="G1070" s="403" t="s">
        <v>597</v>
      </c>
      <c r="H1070" s="403" t="s">
        <v>166</v>
      </c>
      <c r="I1070" s="403" t="s">
        <v>166</v>
      </c>
      <c r="J1070" s="403" t="s">
        <v>2233</v>
      </c>
      <c r="K1070" s="404">
        <v>41975</v>
      </c>
      <c r="L1070" s="404">
        <v>41976</v>
      </c>
      <c r="M1070" s="403" t="s">
        <v>136</v>
      </c>
      <c r="N1070" s="403" t="s">
        <v>109</v>
      </c>
      <c r="O1070" s="403">
        <v>2</v>
      </c>
      <c r="P1070" s="403" t="s">
        <v>1571</v>
      </c>
      <c r="Q1070" s="403" t="s">
        <v>210</v>
      </c>
    </row>
    <row r="1071" spans="1:17" x14ac:dyDescent="0.2">
      <c r="A1071" s="403">
        <v>139433</v>
      </c>
      <c r="B1071" s="403">
        <v>123356</v>
      </c>
      <c r="C1071" s="403">
        <v>10041654</v>
      </c>
      <c r="D1071" s="403" t="s">
        <v>1554</v>
      </c>
      <c r="E1071" s="403" t="s">
        <v>2235</v>
      </c>
      <c r="F1071" s="403" t="s">
        <v>16</v>
      </c>
      <c r="G1071" s="403" t="s">
        <v>832</v>
      </c>
      <c r="H1071" s="403" t="s">
        <v>2054</v>
      </c>
      <c r="I1071" s="403" t="s">
        <v>95</v>
      </c>
      <c r="J1071" s="403" t="s">
        <v>2236</v>
      </c>
      <c r="K1071" s="404">
        <v>42017</v>
      </c>
      <c r="L1071" s="404">
        <v>42020</v>
      </c>
      <c r="M1071" s="403" t="s">
        <v>196</v>
      </c>
      <c r="N1071" s="403" t="s">
        <v>109</v>
      </c>
      <c r="O1071" s="403">
        <v>4</v>
      </c>
      <c r="P1071" s="403" t="s">
        <v>1571</v>
      </c>
      <c r="Q1071" s="403" t="s">
        <v>210</v>
      </c>
    </row>
    <row r="1072" spans="1:17" x14ac:dyDescent="0.2">
      <c r="A1072" s="403">
        <v>139730</v>
      </c>
      <c r="B1072" s="403">
        <v>123351</v>
      </c>
      <c r="C1072" s="403">
        <v>10042041</v>
      </c>
      <c r="D1072" s="403" t="s">
        <v>354</v>
      </c>
      <c r="E1072" s="403" t="s">
        <v>2235</v>
      </c>
      <c r="F1072" s="403" t="s">
        <v>16</v>
      </c>
      <c r="G1072" s="403" t="s">
        <v>285</v>
      </c>
      <c r="H1072" s="403" t="s">
        <v>140</v>
      </c>
      <c r="I1072" s="403" t="s">
        <v>140</v>
      </c>
      <c r="J1072" s="403" t="s">
        <v>355</v>
      </c>
      <c r="K1072" s="404">
        <v>42031</v>
      </c>
      <c r="L1072" s="404">
        <v>42034</v>
      </c>
      <c r="M1072" s="403" t="s">
        <v>196</v>
      </c>
      <c r="N1072" s="403" t="s">
        <v>109</v>
      </c>
      <c r="O1072" s="403">
        <v>3</v>
      </c>
      <c r="P1072" s="403" t="s">
        <v>1571</v>
      </c>
      <c r="Q1072" s="403" t="s">
        <v>210</v>
      </c>
    </row>
    <row r="1073" spans="1:17" x14ac:dyDescent="0.2">
      <c r="A1073" s="403">
        <v>139793</v>
      </c>
      <c r="B1073" s="403">
        <v>123347</v>
      </c>
      <c r="C1073" s="403">
        <v>10042051</v>
      </c>
      <c r="D1073" s="403" t="s">
        <v>511</v>
      </c>
      <c r="E1073" s="403" t="s">
        <v>2235</v>
      </c>
      <c r="F1073" s="403" t="s">
        <v>16</v>
      </c>
      <c r="G1073" s="403" t="s">
        <v>150</v>
      </c>
      <c r="H1073" s="403" t="s">
        <v>122</v>
      </c>
      <c r="I1073" s="403" t="s">
        <v>122</v>
      </c>
      <c r="J1073" s="403" t="s">
        <v>2239</v>
      </c>
      <c r="K1073" s="404">
        <v>42031</v>
      </c>
      <c r="L1073" s="404">
        <v>42034</v>
      </c>
      <c r="M1073" s="403" t="s">
        <v>196</v>
      </c>
      <c r="N1073" s="403" t="s">
        <v>109</v>
      </c>
      <c r="O1073" s="403">
        <v>4</v>
      </c>
      <c r="P1073" s="403" t="s">
        <v>1571</v>
      </c>
      <c r="Q1073" s="403" t="s">
        <v>210</v>
      </c>
    </row>
    <row r="1074" spans="1:17" x14ac:dyDescent="0.2">
      <c r="A1074" s="403">
        <v>139798</v>
      </c>
      <c r="B1074" s="403">
        <v>123318</v>
      </c>
      <c r="C1074" s="403">
        <v>10042040</v>
      </c>
      <c r="D1074" s="403" t="s">
        <v>191</v>
      </c>
      <c r="E1074" s="403" t="s">
        <v>2235</v>
      </c>
      <c r="F1074" s="403" t="s">
        <v>16</v>
      </c>
      <c r="G1074" s="403" t="s">
        <v>193</v>
      </c>
      <c r="H1074" s="403" t="s">
        <v>107</v>
      </c>
      <c r="I1074" s="403" t="s">
        <v>107</v>
      </c>
      <c r="J1074" s="403" t="s">
        <v>195</v>
      </c>
      <c r="K1074" s="404">
        <v>42073</v>
      </c>
      <c r="L1074" s="404">
        <v>42076</v>
      </c>
      <c r="M1074" s="403" t="s">
        <v>196</v>
      </c>
      <c r="N1074" s="403" t="s">
        <v>109</v>
      </c>
      <c r="O1074" s="403">
        <v>3</v>
      </c>
      <c r="P1074" s="403" t="s">
        <v>1571</v>
      </c>
      <c r="Q1074" s="403" t="s">
        <v>210</v>
      </c>
    </row>
    <row r="1075" spans="1:17" x14ac:dyDescent="0.2">
      <c r="A1075" s="403">
        <v>139896</v>
      </c>
      <c r="B1075" s="403">
        <v>123337</v>
      </c>
      <c r="C1075" s="403">
        <v>10042335</v>
      </c>
      <c r="D1075" s="403" t="s">
        <v>2242</v>
      </c>
      <c r="E1075" s="403" t="s">
        <v>2235</v>
      </c>
      <c r="F1075" s="403" t="s">
        <v>16</v>
      </c>
      <c r="G1075" s="403" t="s">
        <v>114</v>
      </c>
      <c r="H1075" s="403" t="s">
        <v>107</v>
      </c>
      <c r="I1075" s="403" t="s">
        <v>107</v>
      </c>
      <c r="J1075" s="403" t="s">
        <v>2243</v>
      </c>
      <c r="K1075" s="404">
        <v>42066</v>
      </c>
      <c r="L1075" s="404">
        <v>42069</v>
      </c>
      <c r="M1075" s="403" t="s">
        <v>196</v>
      </c>
      <c r="N1075" s="403" t="s">
        <v>109</v>
      </c>
      <c r="O1075" s="403">
        <v>2</v>
      </c>
      <c r="P1075" s="403" t="s">
        <v>1571</v>
      </c>
      <c r="Q1075" s="403" t="s">
        <v>210</v>
      </c>
    </row>
    <row r="1076" spans="1:17" x14ac:dyDescent="0.2">
      <c r="A1076" s="403">
        <v>141435</v>
      </c>
      <c r="B1076" s="403">
        <v>131292</v>
      </c>
      <c r="C1076" s="403">
        <v>10046840</v>
      </c>
      <c r="D1076" s="403" t="s">
        <v>2245</v>
      </c>
      <c r="E1076" s="403" t="s">
        <v>2053</v>
      </c>
      <c r="F1076" s="403" t="s">
        <v>13</v>
      </c>
      <c r="G1076" s="403" t="s">
        <v>186</v>
      </c>
      <c r="H1076" s="403" t="s">
        <v>172</v>
      </c>
      <c r="I1076" s="403" t="s">
        <v>172</v>
      </c>
      <c r="J1076" s="403" t="s">
        <v>2246</v>
      </c>
      <c r="K1076" s="404">
        <v>42114</v>
      </c>
      <c r="L1076" s="404">
        <v>42116</v>
      </c>
      <c r="M1076" s="403" t="s">
        <v>136</v>
      </c>
      <c r="N1076" s="403" t="s">
        <v>109</v>
      </c>
      <c r="O1076" s="403">
        <v>2</v>
      </c>
      <c r="P1076" s="403" t="s">
        <v>1571</v>
      </c>
      <c r="Q1076" s="403" t="s">
        <v>210</v>
      </c>
    </row>
    <row r="1077" spans="1:17" x14ac:dyDescent="0.2">
      <c r="A1077" s="403">
        <v>141491</v>
      </c>
      <c r="B1077" s="403">
        <v>131642</v>
      </c>
      <c r="C1077" s="403">
        <v>10044606</v>
      </c>
      <c r="D1077" s="403" t="s">
        <v>506</v>
      </c>
      <c r="E1077" s="403" t="s">
        <v>2248</v>
      </c>
      <c r="F1077" s="403" t="s">
        <v>16</v>
      </c>
      <c r="G1077" s="403" t="s">
        <v>171</v>
      </c>
      <c r="H1077" s="403" t="s">
        <v>172</v>
      </c>
      <c r="I1077" s="403" t="s">
        <v>172</v>
      </c>
      <c r="J1077" s="403" t="s">
        <v>508</v>
      </c>
      <c r="K1077" s="404">
        <v>42115</v>
      </c>
      <c r="L1077" s="404">
        <v>42118</v>
      </c>
      <c r="M1077" s="403" t="s">
        <v>196</v>
      </c>
      <c r="N1077" s="403" t="s">
        <v>109</v>
      </c>
      <c r="O1077" s="403">
        <v>3</v>
      </c>
      <c r="P1077" s="403" t="s">
        <v>1571</v>
      </c>
      <c r="Q1077" s="403" t="s">
        <v>210</v>
      </c>
    </row>
    <row r="1078" spans="1:17" x14ac:dyDescent="0.2">
      <c r="A1078" s="403">
        <v>141492</v>
      </c>
      <c r="B1078" s="403">
        <v>131030</v>
      </c>
      <c r="C1078" s="403">
        <v>10043564</v>
      </c>
      <c r="D1078" s="403" t="s">
        <v>2250</v>
      </c>
      <c r="E1078" s="403" t="s">
        <v>2053</v>
      </c>
      <c r="F1078" s="403" t="s">
        <v>13</v>
      </c>
      <c r="G1078" s="403" t="s">
        <v>854</v>
      </c>
      <c r="H1078" s="403" t="s">
        <v>107</v>
      </c>
      <c r="I1078" s="403" t="s">
        <v>107</v>
      </c>
      <c r="J1078" s="403" t="s">
        <v>2251</v>
      </c>
      <c r="K1078" s="404">
        <v>42130</v>
      </c>
      <c r="L1078" s="404">
        <v>42132</v>
      </c>
      <c r="M1078" s="403" t="s">
        <v>136</v>
      </c>
      <c r="N1078" s="403" t="s">
        <v>109</v>
      </c>
      <c r="O1078" s="403">
        <v>4</v>
      </c>
      <c r="P1078" s="403" t="s">
        <v>1571</v>
      </c>
      <c r="Q1078" s="403" t="s">
        <v>210</v>
      </c>
    </row>
    <row r="1079" spans="1:17" x14ac:dyDescent="0.2">
      <c r="A1079" s="403">
        <v>141503</v>
      </c>
      <c r="B1079" s="403">
        <v>126185</v>
      </c>
      <c r="C1079" s="403">
        <v>10021185</v>
      </c>
      <c r="D1079" s="403" t="s">
        <v>2253</v>
      </c>
      <c r="E1079" s="403" t="s">
        <v>2053</v>
      </c>
      <c r="F1079" s="403" t="s">
        <v>13</v>
      </c>
      <c r="G1079" s="403" t="s">
        <v>241</v>
      </c>
      <c r="H1079" s="403" t="s">
        <v>94</v>
      </c>
      <c r="I1079" s="403" t="s">
        <v>95</v>
      </c>
      <c r="J1079" s="403" t="s">
        <v>2254</v>
      </c>
      <c r="K1079" s="404">
        <v>42179</v>
      </c>
      <c r="L1079" s="404">
        <v>42181</v>
      </c>
      <c r="M1079" s="403" t="s">
        <v>136</v>
      </c>
      <c r="N1079" s="403" t="s">
        <v>109</v>
      </c>
      <c r="O1079" s="403">
        <v>3</v>
      </c>
      <c r="P1079" s="403" t="s">
        <v>1571</v>
      </c>
      <c r="Q1079" s="403" t="s">
        <v>210</v>
      </c>
    </row>
    <row r="1080" spans="1:17" x14ac:dyDescent="0.2">
      <c r="A1080" s="403">
        <v>50083</v>
      </c>
      <c r="B1080" s="403">
        <v>105987</v>
      </c>
      <c r="C1080" s="403">
        <v>10000115</v>
      </c>
      <c r="D1080" s="403" t="s">
        <v>1568</v>
      </c>
      <c r="E1080" s="403" t="s">
        <v>1569</v>
      </c>
      <c r="F1080" s="403" t="s">
        <v>14</v>
      </c>
      <c r="G1080" s="403" t="s">
        <v>198</v>
      </c>
      <c r="H1080" s="403" t="s">
        <v>199</v>
      </c>
      <c r="I1080" s="403" t="s">
        <v>95</v>
      </c>
      <c r="J1080" s="403" t="s">
        <v>2256</v>
      </c>
      <c r="K1080" s="404">
        <v>41688</v>
      </c>
      <c r="L1080" s="404">
        <v>41691</v>
      </c>
      <c r="M1080" s="403" t="s">
        <v>1895</v>
      </c>
      <c r="N1080" s="403" t="s">
        <v>109</v>
      </c>
      <c r="O1080" s="403">
        <v>3</v>
      </c>
      <c r="P1080" s="403" t="s">
        <v>2257</v>
      </c>
      <c r="Q1080" s="403">
        <v>4</v>
      </c>
    </row>
    <row r="1081" spans="1:17" x14ac:dyDescent="0.2">
      <c r="A1081" s="403">
        <v>50100</v>
      </c>
      <c r="B1081" s="403">
        <v>105769</v>
      </c>
      <c r="C1081" s="403">
        <v>10000984</v>
      </c>
      <c r="D1081" s="403" t="s">
        <v>1575</v>
      </c>
      <c r="E1081" s="403" t="s">
        <v>1569</v>
      </c>
      <c r="F1081" s="403" t="s">
        <v>14</v>
      </c>
      <c r="G1081" s="403" t="s">
        <v>189</v>
      </c>
      <c r="H1081" s="403" t="s">
        <v>190</v>
      </c>
      <c r="I1081" s="403" t="s">
        <v>190</v>
      </c>
      <c r="J1081" s="403" t="s">
        <v>2259</v>
      </c>
      <c r="K1081" s="404">
        <v>41708</v>
      </c>
      <c r="L1081" s="404">
        <v>41712</v>
      </c>
      <c r="M1081" s="403" t="s">
        <v>102</v>
      </c>
      <c r="N1081" s="403" t="s">
        <v>109</v>
      </c>
      <c r="O1081" s="403">
        <v>3</v>
      </c>
      <c r="P1081" s="403" t="s">
        <v>2257</v>
      </c>
      <c r="Q1081" s="403">
        <v>3</v>
      </c>
    </row>
    <row r="1082" spans="1:17" x14ac:dyDescent="0.2">
      <c r="A1082" s="403">
        <v>50112</v>
      </c>
      <c r="B1082" s="403">
        <v>108109</v>
      </c>
      <c r="C1082" s="403">
        <v>10001492</v>
      </c>
      <c r="D1082" s="403" t="s">
        <v>2261</v>
      </c>
      <c r="E1082" s="403" t="s">
        <v>1569</v>
      </c>
      <c r="F1082" s="403" t="s">
        <v>14</v>
      </c>
      <c r="G1082" s="403" t="s">
        <v>1410</v>
      </c>
      <c r="H1082" s="403" t="s">
        <v>190</v>
      </c>
      <c r="I1082" s="403" t="s">
        <v>190</v>
      </c>
      <c r="J1082" s="403" t="s">
        <v>2262</v>
      </c>
      <c r="K1082" s="404">
        <v>41815</v>
      </c>
      <c r="L1082" s="404">
        <v>41817</v>
      </c>
      <c r="M1082" s="403" t="s">
        <v>302</v>
      </c>
      <c r="N1082" s="403" t="s">
        <v>109</v>
      </c>
      <c r="O1082" s="403">
        <v>2</v>
      </c>
      <c r="P1082" s="403" t="s">
        <v>2257</v>
      </c>
      <c r="Q1082" s="403">
        <v>3</v>
      </c>
    </row>
    <row r="1083" spans="1:17" x14ac:dyDescent="0.2">
      <c r="A1083" s="403">
        <v>50116</v>
      </c>
      <c r="B1083" s="403">
        <v>116831</v>
      </c>
      <c r="C1083" s="403">
        <v>10001927</v>
      </c>
      <c r="D1083" s="403" t="s">
        <v>2264</v>
      </c>
      <c r="E1083" s="403" t="s">
        <v>1569</v>
      </c>
      <c r="F1083" s="403" t="s">
        <v>14</v>
      </c>
      <c r="G1083" s="403" t="s">
        <v>731</v>
      </c>
      <c r="H1083" s="403" t="s">
        <v>161</v>
      </c>
      <c r="I1083" s="403" t="s">
        <v>161</v>
      </c>
      <c r="J1083" s="403" t="s">
        <v>2265</v>
      </c>
      <c r="K1083" s="404">
        <v>41869</v>
      </c>
      <c r="L1083" s="404">
        <v>41873</v>
      </c>
      <c r="M1083" s="403" t="s">
        <v>102</v>
      </c>
      <c r="N1083" s="403" t="s">
        <v>109</v>
      </c>
      <c r="O1083" s="403">
        <v>2</v>
      </c>
      <c r="P1083" s="403" t="s">
        <v>2257</v>
      </c>
      <c r="Q1083" s="403">
        <v>2</v>
      </c>
    </row>
    <row r="1084" spans="1:17" x14ac:dyDescent="0.2">
      <c r="A1084" s="403">
        <v>50124</v>
      </c>
      <c r="B1084" s="403">
        <v>117618</v>
      </c>
      <c r="C1084" s="403">
        <v>10008920</v>
      </c>
      <c r="D1084" s="403" t="s">
        <v>2267</v>
      </c>
      <c r="E1084" s="403" t="s">
        <v>1597</v>
      </c>
      <c r="F1084" s="403" t="s">
        <v>15</v>
      </c>
      <c r="G1084" s="403" t="s">
        <v>234</v>
      </c>
      <c r="H1084" s="403" t="s">
        <v>190</v>
      </c>
      <c r="I1084" s="403" t="s">
        <v>190</v>
      </c>
      <c r="J1084" s="403" t="s">
        <v>2268</v>
      </c>
      <c r="K1084" s="404">
        <v>41828</v>
      </c>
      <c r="L1084" s="404">
        <v>41831</v>
      </c>
      <c r="M1084" s="403" t="s">
        <v>147</v>
      </c>
      <c r="N1084" s="403" t="s">
        <v>109</v>
      </c>
      <c r="O1084" s="403">
        <v>2</v>
      </c>
      <c r="P1084" s="403" t="s">
        <v>2257</v>
      </c>
      <c r="Q1084" s="403">
        <v>3</v>
      </c>
    </row>
    <row r="1085" spans="1:17" x14ac:dyDescent="0.2">
      <c r="A1085" s="403">
        <v>50128</v>
      </c>
      <c r="B1085" s="403">
        <v>105505</v>
      </c>
      <c r="C1085" s="403">
        <v>10002697</v>
      </c>
      <c r="D1085" s="403" t="s">
        <v>2270</v>
      </c>
      <c r="E1085" s="403" t="s">
        <v>1573</v>
      </c>
      <c r="F1085" s="403" t="s">
        <v>15</v>
      </c>
      <c r="G1085" s="403" t="s">
        <v>362</v>
      </c>
      <c r="H1085" s="403" t="s">
        <v>166</v>
      </c>
      <c r="I1085" s="403" t="s">
        <v>166</v>
      </c>
      <c r="J1085" s="403" t="s">
        <v>2271</v>
      </c>
      <c r="K1085" s="404">
        <v>41666</v>
      </c>
      <c r="L1085" s="404">
        <v>41670</v>
      </c>
      <c r="M1085" s="403" t="s">
        <v>152</v>
      </c>
      <c r="N1085" s="403" t="s">
        <v>109</v>
      </c>
      <c r="O1085" s="403">
        <v>2</v>
      </c>
      <c r="P1085" s="403" t="s">
        <v>2257</v>
      </c>
      <c r="Q1085" s="403">
        <v>3</v>
      </c>
    </row>
    <row r="1086" spans="1:17" x14ac:dyDescent="0.2">
      <c r="A1086" s="403">
        <v>50132</v>
      </c>
      <c r="B1086" s="403">
        <v>106898</v>
      </c>
      <c r="C1086" s="403">
        <v>10003019</v>
      </c>
      <c r="D1086" s="403" t="s">
        <v>1585</v>
      </c>
      <c r="E1086" s="403" t="s">
        <v>1569</v>
      </c>
      <c r="F1086" s="403" t="s">
        <v>14</v>
      </c>
      <c r="G1086" s="403" t="s">
        <v>139</v>
      </c>
      <c r="H1086" s="403" t="s">
        <v>140</v>
      </c>
      <c r="I1086" s="403" t="s">
        <v>140</v>
      </c>
      <c r="J1086" s="403" t="s">
        <v>2273</v>
      </c>
      <c r="K1086" s="404">
        <v>41568</v>
      </c>
      <c r="L1086" s="404">
        <v>41572</v>
      </c>
      <c r="M1086" s="403" t="s">
        <v>132</v>
      </c>
      <c r="N1086" s="403" t="s">
        <v>109</v>
      </c>
      <c r="O1086" s="403">
        <v>3</v>
      </c>
      <c r="P1086" s="403" t="s">
        <v>2257</v>
      </c>
      <c r="Q1086" s="403">
        <v>2</v>
      </c>
    </row>
    <row r="1087" spans="1:17" x14ac:dyDescent="0.2">
      <c r="A1087" s="403">
        <v>50150</v>
      </c>
      <c r="B1087" s="403">
        <v>117814</v>
      </c>
      <c r="C1087" s="403">
        <v>10007911</v>
      </c>
      <c r="D1087" s="403" t="s">
        <v>2275</v>
      </c>
      <c r="E1087" s="403" t="s">
        <v>1569</v>
      </c>
      <c r="F1087" s="403" t="s">
        <v>14</v>
      </c>
      <c r="G1087" s="403" t="s">
        <v>498</v>
      </c>
      <c r="H1087" s="403" t="s">
        <v>172</v>
      </c>
      <c r="I1087" s="403" t="s">
        <v>172</v>
      </c>
      <c r="J1087" s="403" t="s">
        <v>2276</v>
      </c>
      <c r="K1087" s="404">
        <v>41667</v>
      </c>
      <c r="L1087" s="404">
        <v>41670</v>
      </c>
      <c r="M1087" s="403" t="s">
        <v>132</v>
      </c>
      <c r="N1087" s="403" t="s">
        <v>109</v>
      </c>
      <c r="O1087" s="403">
        <v>4</v>
      </c>
      <c r="P1087" s="403" t="s">
        <v>2257</v>
      </c>
      <c r="Q1087" s="403">
        <v>3</v>
      </c>
    </row>
    <row r="1088" spans="1:17" x14ac:dyDescent="0.2">
      <c r="A1088" s="403">
        <v>50170</v>
      </c>
      <c r="B1088" s="403">
        <v>105008</v>
      </c>
      <c r="C1088" s="403">
        <v>10004486</v>
      </c>
      <c r="D1088" s="403" t="s">
        <v>2278</v>
      </c>
      <c r="E1088" s="403" t="s">
        <v>1597</v>
      </c>
      <c r="F1088" s="403" t="s">
        <v>15</v>
      </c>
      <c r="G1088" s="403" t="s">
        <v>493</v>
      </c>
      <c r="H1088" s="403" t="s">
        <v>122</v>
      </c>
      <c r="I1088" s="403" t="s">
        <v>122</v>
      </c>
      <c r="J1088" s="403" t="s">
        <v>2279</v>
      </c>
      <c r="K1088" s="404">
        <v>41757</v>
      </c>
      <c r="L1088" s="404">
        <v>41761</v>
      </c>
      <c r="M1088" s="403" t="s">
        <v>1895</v>
      </c>
      <c r="N1088" s="403" t="s">
        <v>109</v>
      </c>
      <c r="O1088" s="403">
        <v>2</v>
      </c>
      <c r="P1088" s="403" t="s">
        <v>2257</v>
      </c>
      <c r="Q1088" s="403">
        <v>4</v>
      </c>
    </row>
    <row r="1089" spans="1:17" x14ac:dyDescent="0.2">
      <c r="A1089" s="403">
        <v>50193</v>
      </c>
      <c r="B1089" s="403">
        <v>105498</v>
      </c>
      <c r="C1089" s="403">
        <v>10005735</v>
      </c>
      <c r="D1089" s="403" t="s">
        <v>2281</v>
      </c>
      <c r="E1089" s="403" t="s">
        <v>1569</v>
      </c>
      <c r="F1089" s="403" t="s">
        <v>14</v>
      </c>
      <c r="G1089" s="403" t="s">
        <v>178</v>
      </c>
      <c r="H1089" s="403" t="s">
        <v>107</v>
      </c>
      <c r="I1089" s="403" t="s">
        <v>107</v>
      </c>
      <c r="J1089" s="403" t="s">
        <v>2282</v>
      </c>
      <c r="K1089" s="404">
        <v>41673</v>
      </c>
      <c r="L1089" s="404">
        <v>41677</v>
      </c>
      <c r="M1089" s="403" t="s">
        <v>102</v>
      </c>
      <c r="N1089" s="403" t="s">
        <v>109</v>
      </c>
      <c r="O1089" s="403">
        <v>2</v>
      </c>
      <c r="P1089" s="403" t="s">
        <v>2257</v>
      </c>
      <c r="Q1089" s="403">
        <v>3</v>
      </c>
    </row>
    <row r="1090" spans="1:17" x14ac:dyDescent="0.2">
      <c r="A1090" s="403">
        <v>50213</v>
      </c>
      <c r="B1090" s="403">
        <v>108141</v>
      </c>
      <c r="C1090" s="403">
        <v>10000703</v>
      </c>
      <c r="D1090" s="403" t="s">
        <v>2284</v>
      </c>
      <c r="E1090" s="403" t="s">
        <v>1573</v>
      </c>
      <c r="F1090" s="403" t="s">
        <v>15</v>
      </c>
      <c r="G1090" s="403" t="s">
        <v>186</v>
      </c>
      <c r="H1090" s="403" t="s">
        <v>172</v>
      </c>
      <c r="I1090" s="403" t="s">
        <v>172</v>
      </c>
      <c r="J1090" s="403" t="s">
        <v>2285</v>
      </c>
      <c r="K1090" s="404">
        <v>41694</v>
      </c>
      <c r="L1090" s="404">
        <v>41698</v>
      </c>
      <c r="M1090" s="403" t="s">
        <v>152</v>
      </c>
      <c r="N1090" s="403" t="s">
        <v>109</v>
      </c>
      <c r="O1090" s="403">
        <v>2</v>
      </c>
      <c r="P1090" s="403" t="s">
        <v>2257</v>
      </c>
      <c r="Q1090" s="403">
        <v>3</v>
      </c>
    </row>
    <row r="1091" spans="1:17" x14ac:dyDescent="0.2">
      <c r="A1091" s="403">
        <v>50215</v>
      </c>
      <c r="B1091" s="403">
        <v>107150</v>
      </c>
      <c r="C1091" s="403">
        <v>10001230</v>
      </c>
      <c r="D1091" s="403" t="s">
        <v>2287</v>
      </c>
      <c r="E1091" s="403" t="s">
        <v>1597</v>
      </c>
      <c r="F1091" s="403" t="s">
        <v>15</v>
      </c>
      <c r="G1091" s="403" t="s">
        <v>380</v>
      </c>
      <c r="H1091" s="403" t="s">
        <v>199</v>
      </c>
      <c r="I1091" s="403" t="s">
        <v>95</v>
      </c>
      <c r="J1091" s="403" t="s">
        <v>2288</v>
      </c>
      <c r="K1091" s="404">
        <v>41674</v>
      </c>
      <c r="L1091" s="404">
        <v>41677</v>
      </c>
      <c r="M1091" s="403" t="s">
        <v>152</v>
      </c>
      <c r="N1091" s="403" t="s">
        <v>109</v>
      </c>
      <c r="O1091" s="403">
        <v>2</v>
      </c>
      <c r="P1091" s="403" t="s">
        <v>2257</v>
      </c>
      <c r="Q1091" s="403">
        <v>3</v>
      </c>
    </row>
    <row r="1092" spans="1:17" x14ac:dyDescent="0.2">
      <c r="A1092" s="403">
        <v>50219</v>
      </c>
      <c r="B1092" s="403">
        <v>108668</v>
      </c>
      <c r="C1092" s="403">
        <v>10002064</v>
      </c>
      <c r="D1092" s="403" t="s">
        <v>1600</v>
      </c>
      <c r="E1092" s="403" t="s">
        <v>1573</v>
      </c>
      <c r="F1092" s="403" t="s">
        <v>15</v>
      </c>
      <c r="G1092" s="403" t="s">
        <v>475</v>
      </c>
      <c r="H1092" s="403" t="s">
        <v>94</v>
      </c>
      <c r="I1092" s="403" t="s">
        <v>95</v>
      </c>
      <c r="J1092" s="403" t="s">
        <v>2290</v>
      </c>
      <c r="K1092" s="404">
        <v>41554</v>
      </c>
      <c r="L1092" s="404">
        <v>41558</v>
      </c>
      <c r="M1092" s="403" t="s">
        <v>152</v>
      </c>
      <c r="N1092" s="403" t="s">
        <v>109</v>
      </c>
      <c r="O1092" s="403">
        <v>3</v>
      </c>
      <c r="P1092" s="403" t="s">
        <v>2257</v>
      </c>
      <c r="Q1092" s="403">
        <v>2</v>
      </c>
    </row>
    <row r="1093" spans="1:17" x14ac:dyDescent="0.2">
      <c r="A1093" s="403">
        <v>50227</v>
      </c>
      <c r="B1093" s="403">
        <v>115318</v>
      </c>
      <c r="C1093" s="403">
        <v>10002910</v>
      </c>
      <c r="D1093" s="403" t="s">
        <v>2292</v>
      </c>
      <c r="E1093" s="403" t="s">
        <v>1573</v>
      </c>
      <c r="F1093" s="403" t="s">
        <v>15</v>
      </c>
      <c r="G1093" s="403" t="s">
        <v>231</v>
      </c>
      <c r="H1093" s="403" t="s">
        <v>122</v>
      </c>
      <c r="I1093" s="403" t="s">
        <v>122</v>
      </c>
      <c r="J1093" s="403" t="s">
        <v>2293</v>
      </c>
      <c r="K1093" s="404">
        <v>41562</v>
      </c>
      <c r="L1093" s="404">
        <v>41565</v>
      </c>
      <c r="M1093" s="403" t="s">
        <v>152</v>
      </c>
      <c r="N1093" s="403" t="s">
        <v>109</v>
      </c>
      <c r="O1093" s="403">
        <v>2</v>
      </c>
      <c r="P1093" s="403" t="s">
        <v>2257</v>
      </c>
      <c r="Q1093" s="403">
        <v>2</v>
      </c>
    </row>
    <row r="1094" spans="1:17" x14ac:dyDescent="0.2">
      <c r="A1094" s="403">
        <v>50234</v>
      </c>
      <c r="B1094" s="403">
        <v>106055</v>
      </c>
      <c r="C1094" s="403">
        <v>10005535</v>
      </c>
      <c r="D1094" s="403" t="s">
        <v>2295</v>
      </c>
      <c r="E1094" s="403" t="s">
        <v>1573</v>
      </c>
      <c r="F1094" s="403" t="s">
        <v>15</v>
      </c>
      <c r="G1094" s="403" t="s">
        <v>549</v>
      </c>
      <c r="H1094" s="403" t="s">
        <v>199</v>
      </c>
      <c r="I1094" s="403" t="s">
        <v>95</v>
      </c>
      <c r="J1094" s="403" t="s">
        <v>2296</v>
      </c>
      <c r="K1094" s="404">
        <v>41793</v>
      </c>
      <c r="L1094" s="404">
        <v>41796</v>
      </c>
      <c r="M1094" s="403" t="s">
        <v>302</v>
      </c>
      <c r="N1094" s="403" t="s">
        <v>109</v>
      </c>
      <c r="O1094" s="403">
        <v>2</v>
      </c>
      <c r="P1094" s="403" t="s">
        <v>2257</v>
      </c>
      <c r="Q1094" s="403">
        <v>3</v>
      </c>
    </row>
    <row r="1095" spans="1:17" x14ac:dyDescent="0.2">
      <c r="A1095" s="403">
        <v>50241</v>
      </c>
      <c r="B1095" s="403">
        <v>109781</v>
      </c>
      <c r="C1095" s="403">
        <v>10006514</v>
      </c>
      <c r="D1095" s="403" t="s">
        <v>2298</v>
      </c>
      <c r="E1095" s="403" t="s">
        <v>1569</v>
      </c>
      <c r="F1095" s="403" t="s">
        <v>14</v>
      </c>
      <c r="G1095" s="403" t="s">
        <v>186</v>
      </c>
      <c r="H1095" s="403" t="s">
        <v>172</v>
      </c>
      <c r="I1095" s="403" t="s">
        <v>172</v>
      </c>
      <c r="J1095" s="403" t="s">
        <v>2299</v>
      </c>
      <c r="K1095" s="404">
        <v>41547</v>
      </c>
      <c r="L1095" s="404">
        <v>41551</v>
      </c>
      <c r="M1095" s="403" t="s">
        <v>102</v>
      </c>
      <c r="N1095" s="403" t="s">
        <v>109</v>
      </c>
      <c r="O1095" s="403">
        <v>4</v>
      </c>
      <c r="P1095" s="403" t="s">
        <v>2257</v>
      </c>
      <c r="Q1095" s="403">
        <v>2</v>
      </c>
    </row>
    <row r="1096" spans="1:17" x14ac:dyDescent="0.2">
      <c r="A1096" s="403">
        <v>50243</v>
      </c>
      <c r="B1096" s="403">
        <v>105809</v>
      </c>
      <c r="C1096" s="403">
        <v>10007002</v>
      </c>
      <c r="D1096" s="403" t="s">
        <v>765</v>
      </c>
      <c r="E1096" s="403" t="s">
        <v>1569</v>
      </c>
      <c r="F1096" s="403" t="s">
        <v>14</v>
      </c>
      <c r="G1096" s="403" t="s">
        <v>202</v>
      </c>
      <c r="H1096" s="403" t="s">
        <v>140</v>
      </c>
      <c r="I1096" s="403" t="s">
        <v>140</v>
      </c>
      <c r="J1096" s="403" t="s">
        <v>2301</v>
      </c>
      <c r="K1096" s="404">
        <v>41771</v>
      </c>
      <c r="L1096" s="404">
        <v>41775</v>
      </c>
      <c r="M1096" s="403" t="s">
        <v>147</v>
      </c>
      <c r="N1096" s="403" t="s">
        <v>109</v>
      </c>
      <c r="O1096" s="403">
        <v>2</v>
      </c>
      <c r="P1096" s="403" t="s">
        <v>2257</v>
      </c>
      <c r="Q1096" s="403">
        <v>3</v>
      </c>
    </row>
    <row r="1097" spans="1:17" x14ac:dyDescent="0.2">
      <c r="A1097" s="403">
        <v>50257</v>
      </c>
      <c r="B1097" s="403">
        <v>108801</v>
      </c>
      <c r="C1097" s="403">
        <v>10000020</v>
      </c>
      <c r="D1097" s="403" t="s">
        <v>2303</v>
      </c>
      <c r="E1097" s="403" t="s">
        <v>1569</v>
      </c>
      <c r="F1097" s="403" t="s">
        <v>14</v>
      </c>
      <c r="G1097" s="403" t="s">
        <v>517</v>
      </c>
      <c r="H1097" s="403" t="s">
        <v>122</v>
      </c>
      <c r="I1097" s="403" t="s">
        <v>122</v>
      </c>
      <c r="J1097" s="403" t="s">
        <v>2304</v>
      </c>
      <c r="K1097" s="404">
        <v>41855</v>
      </c>
      <c r="L1097" s="404">
        <v>41859</v>
      </c>
      <c r="M1097" s="403" t="s">
        <v>102</v>
      </c>
      <c r="N1097" s="403" t="s">
        <v>109</v>
      </c>
      <c r="O1097" s="403">
        <v>2</v>
      </c>
      <c r="P1097" s="403" t="s">
        <v>2257</v>
      </c>
      <c r="Q1097" s="403">
        <v>1</v>
      </c>
    </row>
    <row r="1098" spans="1:17" x14ac:dyDescent="0.2">
      <c r="A1098" s="403">
        <v>50303</v>
      </c>
      <c r="B1098" s="403">
        <v>106486</v>
      </c>
      <c r="C1098" s="403">
        <v>10000060</v>
      </c>
      <c r="D1098" s="403" t="s">
        <v>2306</v>
      </c>
      <c r="E1098" s="403" t="s">
        <v>1569</v>
      </c>
      <c r="F1098" s="403" t="s">
        <v>14</v>
      </c>
      <c r="G1098" s="403" t="s">
        <v>780</v>
      </c>
      <c r="H1098" s="403" t="s">
        <v>166</v>
      </c>
      <c r="I1098" s="403" t="s">
        <v>166</v>
      </c>
      <c r="J1098" s="403" t="s">
        <v>2307</v>
      </c>
      <c r="K1098" s="404">
        <v>41813</v>
      </c>
      <c r="L1098" s="404">
        <v>41817</v>
      </c>
      <c r="M1098" s="403" t="s">
        <v>132</v>
      </c>
      <c r="N1098" s="403" t="s">
        <v>109</v>
      </c>
      <c r="O1098" s="403">
        <v>2</v>
      </c>
      <c r="P1098" s="403" t="s">
        <v>2257</v>
      </c>
      <c r="Q1098" s="403">
        <v>2</v>
      </c>
    </row>
    <row r="1099" spans="1:17" x14ac:dyDescent="0.2">
      <c r="A1099" s="403">
        <v>50305</v>
      </c>
      <c r="B1099" s="403">
        <v>109348</v>
      </c>
      <c r="C1099" s="403">
        <v>10000191</v>
      </c>
      <c r="D1099" s="403" t="s">
        <v>2309</v>
      </c>
      <c r="E1099" s="403" t="s">
        <v>1569</v>
      </c>
      <c r="F1099" s="403" t="s">
        <v>14</v>
      </c>
      <c r="G1099" s="403" t="s">
        <v>388</v>
      </c>
      <c r="H1099" s="403" t="s">
        <v>122</v>
      </c>
      <c r="I1099" s="403" t="s">
        <v>122</v>
      </c>
      <c r="J1099" s="403" t="s">
        <v>2310</v>
      </c>
      <c r="K1099" s="404">
        <v>41849</v>
      </c>
      <c r="L1099" s="404">
        <v>41852</v>
      </c>
      <c r="M1099" s="403" t="s">
        <v>147</v>
      </c>
      <c r="N1099" s="403" t="s">
        <v>109</v>
      </c>
      <c r="O1099" s="403">
        <v>2</v>
      </c>
      <c r="P1099" s="403" t="s">
        <v>2257</v>
      </c>
      <c r="Q1099" s="403">
        <v>3</v>
      </c>
    </row>
    <row r="1100" spans="1:17" x14ac:dyDescent="0.2">
      <c r="A1100" s="403">
        <v>50349</v>
      </c>
      <c r="B1100" s="403">
        <v>107975</v>
      </c>
      <c r="C1100" s="403">
        <v>10007111</v>
      </c>
      <c r="D1100" s="403" t="s">
        <v>2312</v>
      </c>
      <c r="E1100" s="403" t="s">
        <v>1569</v>
      </c>
      <c r="F1100" s="403" t="s">
        <v>14</v>
      </c>
      <c r="G1100" s="403" t="s">
        <v>1410</v>
      </c>
      <c r="H1100" s="403" t="s">
        <v>190</v>
      </c>
      <c r="I1100" s="403" t="s">
        <v>190</v>
      </c>
      <c r="J1100" s="403" t="s">
        <v>2313</v>
      </c>
      <c r="K1100" s="404">
        <v>41772</v>
      </c>
      <c r="L1100" s="404">
        <v>41774</v>
      </c>
      <c r="M1100" s="403" t="s">
        <v>302</v>
      </c>
      <c r="N1100" s="403" t="s">
        <v>109</v>
      </c>
      <c r="O1100" s="403">
        <v>2</v>
      </c>
      <c r="P1100" s="403" t="s">
        <v>2257</v>
      </c>
      <c r="Q1100" s="403">
        <v>3</v>
      </c>
    </row>
    <row r="1101" spans="1:17" x14ac:dyDescent="0.2">
      <c r="A1101" s="403">
        <v>50442</v>
      </c>
      <c r="B1101" s="403">
        <v>116562</v>
      </c>
      <c r="C1101" s="403">
        <v>10000348</v>
      </c>
      <c r="D1101" s="403" t="s">
        <v>1617</v>
      </c>
      <c r="E1101" s="403" t="s">
        <v>1569</v>
      </c>
      <c r="F1101" s="403" t="s">
        <v>14</v>
      </c>
      <c r="G1101" s="403" t="s">
        <v>186</v>
      </c>
      <c r="H1101" s="403" t="s">
        <v>172</v>
      </c>
      <c r="I1101" s="403" t="s">
        <v>172</v>
      </c>
      <c r="J1101" s="403" t="s">
        <v>2315</v>
      </c>
      <c r="K1101" s="404">
        <v>41695</v>
      </c>
      <c r="L1101" s="404">
        <v>41698</v>
      </c>
      <c r="M1101" s="403" t="s">
        <v>132</v>
      </c>
      <c r="N1101" s="403" t="s">
        <v>109</v>
      </c>
      <c r="O1101" s="403">
        <v>3</v>
      </c>
      <c r="P1101" s="403" t="s">
        <v>2257</v>
      </c>
      <c r="Q1101" s="403">
        <v>2</v>
      </c>
    </row>
    <row r="1102" spans="1:17" x14ac:dyDescent="0.2">
      <c r="A1102" s="403">
        <v>50582</v>
      </c>
      <c r="B1102" s="403">
        <v>115824</v>
      </c>
      <c r="C1102" s="403">
        <v>10005781</v>
      </c>
      <c r="D1102" s="403" t="s">
        <v>2317</v>
      </c>
      <c r="E1102" s="403" t="s">
        <v>1597</v>
      </c>
      <c r="F1102" s="403" t="s">
        <v>15</v>
      </c>
      <c r="G1102" s="403" t="s">
        <v>1246</v>
      </c>
      <c r="H1102" s="403" t="s">
        <v>94</v>
      </c>
      <c r="I1102" s="403" t="s">
        <v>95</v>
      </c>
      <c r="J1102" s="403" t="s">
        <v>2318</v>
      </c>
      <c r="K1102" s="404">
        <v>41800</v>
      </c>
      <c r="L1102" s="404">
        <v>41802</v>
      </c>
      <c r="M1102" s="403" t="s">
        <v>147</v>
      </c>
      <c r="N1102" s="403" t="s">
        <v>109</v>
      </c>
      <c r="O1102" s="403">
        <v>2</v>
      </c>
      <c r="P1102" s="403" t="s">
        <v>2257</v>
      </c>
      <c r="Q1102" s="403">
        <v>3</v>
      </c>
    </row>
    <row r="1103" spans="1:17" x14ac:dyDescent="0.2">
      <c r="A1103" s="403">
        <v>50585</v>
      </c>
      <c r="B1103" s="403">
        <v>107093</v>
      </c>
      <c r="C1103" s="403">
        <v>10000488</v>
      </c>
      <c r="D1103" s="403" t="s">
        <v>794</v>
      </c>
      <c r="E1103" s="403" t="s">
        <v>1569</v>
      </c>
      <c r="F1103" s="403" t="s">
        <v>14</v>
      </c>
      <c r="G1103" s="403" t="s">
        <v>473</v>
      </c>
      <c r="H1103" s="403" t="s">
        <v>94</v>
      </c>
      <c r="I1103" s="403" t="s">
        <v>95</v>
      </c>
      <c r="J1103" s="403" t="s">
        <v>2320</v>
      </c>
      <c r="K1103" s="404">
        <v>41834</v>
      </c>
      <c r="L1103" s="404">
        <v>41838</v>
      </c>
      <c r="M1103" s="403" t="s">
        <v>147</v>
      </c>
      <c r="N1103" s="403" t="s">
        <v>109</v>
      </c>
      <c r="O1103" s="403">
        <v>3</v>
      </c>
      <c r="P1103" s="403" t="s">
        <v>2257</v>
      </c>
      <c r="Q1103" s="403">
        <v>3</v>
      </c>
    </row>
    <row r="1104" spans="1:17" x14ac:dyDescent="0.2">
      <c r="A1104" s="403">
        <v>50604</v>
      </c>
      <c r="B1104" s="403">
        <v>106160</v>
      </c>
      <c r="C1104" s="403">
        <v>10000532</v>
      </c>
      <c r="D1104" s="403" t="s">
        <v>2322</v>
      </c>
      <c r="E1104" s="403" t="s">
        <v>1569</v>
      </c>
      <c r="F1104" s="403" t="s">
        <v>14</v>
      </c>
      <c r="G1104" s="403" t="s">
        <v>797</v>
      </c>
      <c r="H1104" s="403" t="s">
        <v>122</v>
      </c>
      <c r="I1104" s="403" t="s">
        <v>122</v>
      </c>
      <c r="J1104" s="403" t="s">
        <v>2323</v>
      </c>
      <c r="K1104" s="404">
        <v>41834</v>
      </c>
      <c r="L1104" s="404">
        <v>41838</v>
      </c>
      <c r="M1104" s="403" t="s">
        <v>132</v>
      </c>
      <c r="N1104" s="403" t="s">
        <v>109</v>
      </c>
      <c r="O1104" s="403">
        <v>3</v>
      </c>
      <c r="P1104" s="403" t="s">
        <v>2257</v>
      </c>
      <c r="Q1104" s="403">
        <v>3</v>
      </c>
    </row>
    <row r="1105" spans="1:17" x14ac:dyDescent="0.2">
      <c r="A1105" s="403">
        <v>50656</v>
      </c>
      <c r="B1105" s="403">
        <v>106343</v>
      </c>
      <c r="C1105" s="403">
        <v>10000631</v>
      </c>
      <c r="D1105" s="403" t="s">
        <v>263</v>
      </c>
      <c r="E1105" s="403" t="s">
        <v>1569</v>
      </c>
      <c r="F1105" s="403" t="s">
        <v>14</v>
      </c>
      <c r="G1105" s="403" t="s">
        <v>186</v>
      </c>
      <c r="H1105" s="403" t="s">
        <v>172</v>
      </c>
      <c r="I1105" s="403" t="s">
        <v>172</v>
      </c>
      <c r="J1105" s="403" t="s">
        <v>264</v>
      </c>
      <c r="K1105" s="404">
        <v>41568</v>
      </c>
      <c r="L1105" s="404">
        <v>41571</v>
      </c>
      <c r="M1105" s="403" t="s">
        <v>132</v>
      </c>
      <c r="N1105" s="403" t="s">
        <v>109</v>
      </c>
      <c r="O1105" s="403">
        <v>2</v>
      </c>
      <c r="P1105" s="403" t="s">
        <v>2257</v>
      </c>
      <c r="Q1105" s="403">
        <v>2</v>
      </c>
    </row>
    <row r="1106" spans="1:17" x14ac:dyDescent="0.2">
      <c r="A1106" s="403">
        <v>50713</v>
      </c>
      <c r="B1106" s="403">
        <v>107658</v>
      </c>
      <c r="C1106" s="403">
        <v>10000715</v>
      </c>
      <c r="D1106" s="403" t="s">
        <v>1626</v>
      </c>
      <c r="E1106" s="403" t="s">
        <v>1569</v>
      </c>
      <c r="F1106" s="403" t="s">
        <v>14</v>
      </c>
      <c r="G1106" s="403" t="s">
        <v>186</v>
      </c>
      <c r="H1106" s="403" t="s">
        <v>172</v>
      </c>
      <c r="I1106" s="403" t="s">
        <v>172</v>
      </c>
      <c r="J1106" s="403" t="s">
        <v>2325</v>
      </c>
      <c r="K1106" s="404">
        <v>41688</v>
      </c>
      <c r="L1106" s="404">
        <v>41691</v>
      </c>
      <c r="M1106" s="403" t="s">
        <v>147</v>
      </c>
      <c r="N1106" s="403" t="s">
        <v>109</v>
      </c>
      <c r="O1106" s="403">
        <v>3</v>
      </c>
      <c r="P1106" s="403" t="s">
        <v>2257</v>
      </c>
      <c r="Q1106" s="403">
        <v>3</v>
      </c>
    </row>
    <row r="1107" spans="1:17" x14ac:dyDescent="0.2">
      <c r="A1107" s="403">
        <v>50782</v>
      </c>
      <c r="B1107" s="403">
        <v>131505</v>
      </c>
      <c r="C1107" s="403">
        <v>10047306</v>
      </c>
      <c r="D1107" s="403" t="s">
        <v>804</v>
      </c>
      <c r="E1107" s="403" t="s">
        <v>1597</v>
      </c>
      <c r="F1107" s="403" t="s">
        <v>15</v>
      </c>
      <c r="G1107" s="403" t="s">
        <v>805</v>
      </c>
      <c r="H1107" s="403" t="s">
        <v>122</v>
      </c>
      <c r="I1107" s="403" t="s">
        <v>122</v>
      </c>
      <c r="J1107" s="403" t="s">
        <v>2327</v>
      </c>
      <c r="K1107" s="404">
        <v>41695</v>
      </c>
      <c r="L1107" s="404">
        <v>41698</v>
      </c>
      <c r="M1107" s="403" t="s">
        <v>132</v>
      </c>
      <c r="N1107" s="403" t="s">
        <v>109</v>
      </c>
      <c r="O1107" s="403">
        <v>3</v>
      </c>
      <c r="P1107" s="403" t="s">
        <v>2257</v>
      </c>
      <c r="Q1107" s="403">
        <v>2</v>
      </c>
    </row>
    <row r="1108" spans="1:17" x14ac:dyDescent="0.2">
      <c r="A1108" s="403">
        <v>50806</v>
      </c>
      <c r="B1108" s="403">
        <v>108791</v>
      </c>
      <c r="C1108" s="403">
        <v>10000850</v>
      </c>
      <c r="D1108" s="403" t="s">
        <v>2329</v>
      </c>
      <c r="E1108" s="403" t="s">
        <v>1573</v>
      </c>
      <c r="F1108" s="403" t="s">
        <v>15</v>
      </c>
      <c r="G1108" s="403" t="s">
        <v>380</v>
      </c>
      <c r="H1108" s="403" t="s">
        <v>199</v>
      </c>
      <c r="I1108" s="403" t="s">
        <v>95</v>
      </c>
      <c r="J1108" s="403" t="s">
        <v>2330</v>
      </c>
      <c r="K1108" s="404">
        <v>41723</v>
      </c>
      <c r="L1108" s="404">
        <v>41725</v>
      </c>
      <c r="M1108" s="403" t="s">
        <v>152</v>
      </c>
      <c r="N1108" s="403" t="s">
        <v>109</v>
      </c>
      <c r="O1108" s="403">
        <v>2</v>
      </c>
      <c r="P1108" s="403" t="s">
        <v>2257</v>
      </c>
      <c r="Q1108" s="403">
        <v>3</v>
      </c>
    </row>
    <row r="1109" spans="1:17" x14ac:dyDescent="0.2">
      <c r="A1109" s="403">
        <v>50827</v>
      </c>
      <c r="B1109" s="403">
        <v>106578</v>
      </c>
      <c r="C1109" s="403">
        <v>10000874</v>
      </c>
      <c r="D1109" s="403" t="s">
        <v>814</v>
      </c>
      <c r="E1109" s="403" t="s">
        <v>1569</v>
      </c>
      <c r="F1109" s="403" t="s">
        <v>14</v>
      </c>
      <c r="G1109" s="403" t="s">
        <v>362</v>
      </c>
      <c r="H1109" s="403" t="s">
        <v>166</v>
      </c>
      <c r="I1109" s="403" t="s">
        <v>166</v>
      </c>
      <c r="J1109" s="403" t="s">
        <v>2332</v>
      </c>
      <c r="K1109" s="404">
        <v>41653</v>
      </c>
      <c r="L1109" s="404">
        <v>41656</v>
      </c>
      <c r="M1109" s="403" t="s">
        <v>132</v>
      </c>
      <c r="N1109" s="403" t="s">
        <v>109</v>
      </c>
      <c r="O1109" s="403">
        <v>3</v>
      </c>
      <c r="P1109" s="403" t="s">
        <v>2257</v>
      </c>
      <c r="Q1109" s="403">
        <v>2</v>
      </c>
    </row>
    <row r="1110" spans="1:17" x14ac:dyDescent="0.2">
      <c r="A1110" s="403">
        <v>50888</v>
      </c>
      <c r="B1110" s="403">
        <v>108146</v>
      </c>
      <c r="C1110" s="403">
        <v>10009063</v>
      </c>
      <c r="D1110" s="403" t="s">
        <v>2334</v>
      </c>
      <c r="E1110" s="403" t="s">
        <v>1597</v>
      </c>
      <c r="F1110" s="403" t="s">
        <v>15</v>
      </c>
      <c r="G1110" s="403" t="s">
        <v>481</v>
      </c>
      <c r="H1110" s="403" t="s">
        <v>122</v>
      </c>
      <c r="I1110" s="403" t="s">
        <v>122</v>
      </c>
      <c r="J1110" s="403" t="s">
        <v>2335</v>
      </c>
      <c r="K1110" s="404">
        <v>41673</v>
      </c>
      <c r="L1110" s="404">
        <v>41675</v>
      </c>
      <c r="M1110" s="403" t="s">
        <v>152</v>
      </c>
      <c r="N1110" s="403" t="s">
        <v>109</v>
      </c>
      <c r="O1110" s="403">
        <v>2</v>
      </c>
      <c r="P1110" s="403" t="s">
        <v>2257</v>
      </c>
      <c r="Q1110" s="403">
        <v>2</v>
      </c>
    </row>
    <row r="1111" spans="1:17" x14ac:dyDescent="0.2">
      <c r="A1111" s="403">
        <v>50992</v>
      </c>
      <c r="B1111" s="403">
        <v>108825</v>
      </c>
      <c r="C1111" s="403">
        <v>10001145</v>
      </c>
      <c r="D1111" s="403" t="s">
        <v>577</v>
      </c>
      <c r="E1111" s="403" t="s">
        <v>1569</v>
      </c>
      <c r="F1111" s="403" t="s">
        <v>14</v>
      </c>
      <c r="G1111" s="403" t="s">
        <v>255</v>
      </c>
      <c r="H1111" s="403" t="s">
        <v>161</v>
      </c>
      <c r="I1111" s="403" t="s">
        <v>161</v>
      </c>
      <c r="J1111" s="403" t="s">
        <v>578</v>
      </c>
      <c r="K1111" s="404">
        <v>41828</v>
      </c>
      <c r="L1111" s="404">
        <v>41830</v>
      </c>
      <c r="M1111" s="403" t="s">
        <v>147</v>
      </c>
      <c r="N1111" s="403" t="s">
        <v>109</v>
      </c>
      <c r="O1111" s="403">
        <v>2</v>
      </c>
      <c r="P1111" s="403" t="s">
        <v>2257</v>
      </c>
      <c r="Q1111" s="403">
        <v>3</v>
      </c>
    </row>
    <row r="1112" spans="1:17" x14ac:dyDescent="0.2">
      <c r="A1112" s="403">
        <v>51005</v>
      </c>
      <c r="B1112" s="403">
        <v>116671</v>
      </c>
      <c r="C1112" s="403">
        <v>10001174</v>
      </c>
      <c r="D1112" s="403" t="s">
        <v>839</v>
      </c>
      <c r="E1112" s="403" t="s">
        <v>1569</v>
      </c>
      <c r="F1112" s="403" t="s">
        <v>14</v>
      </c>
      <c r="G1112" s="403" t="s">
        <v>217</v>
      </c>
      <c r="H1112" s="403" t="s">
        <v>161</v>
      </c>
      <c r="I1112" s="403" t="s">
        <v>161</v>
      </c>
      <c r="J1112" s="403" t="s">
        <v>2338</v>
      </c>
      <c r="K1112" s="404">
        <v>41722</v>
      </c>
      <c r="L1112" s="404">
        <v>41726</v>
      </c>
      <c r="M1112" s="403" t="s">
        <v>102</v>
      </c>
      <c r="N1112" s="403" t="s">
        <v>109</v>
      </c>
      <c r="O1112" s="403">
        <v>2</v>
      </c>
      <c r="P1112" s="403" t="s">
        <v>2257</v>
      </c>
      <c r="Q1112" s="403">
        <v>3</v>
      </c>
    </row>
    <row r="1113" spans="1:17" x14ac:dyDescent="0.2">
      <c r="A1113" s="403">
        <v>51013</v>
      </c>
      <c r="B1113" s="403">
        <v>116253</v>
      </c>
      <c r="C1113" s="403">
        <v>10001177</v>
      </c>
      <c r="D1113" s="403" t="s">
        <v>2340</v>
      </c>
      <c r="E1113" s="403" t="s">
        <v>1569</v>
      </c>
      <c r="F1113" s="403" t="s">
        <v>14</v>
      </c>
      <c r="G1113" s="403" t="s">
        <v>797</v>
      </c>
      <c r="H1113" s="403" t="s">
        <v>122</v>
      </c>
      <c r="I1113" s="403" t="s">
        <v>122</v>
      </c>
      <c r="J1113" s="403" t="s">
        <v>2341</v>
      </c>
      <c r="K1113" s="404">
        <v>41862</v>
      </c>
      <c r="L1113" s="404">
        <v>41866</v>
      </c>
      <c r="M1113" s="403" t="s">
        <v>102</v>
      </c>
      <c r="N1113" s="403" t="s">
        <v>109</v>
      </c>
      <c r="O1113" s="403">
        <v>4</v>
      </c>
      <c r="P1113" s="403" t="s">
        <v>2257</v>
      </c>
      <c r="Q1113" s="403">
        <v>3</v>
      </c>
    </row>
    <row r="1114" spans="1:17" x14ac:dyDescent="0.2">
      <c r="A1114" s="403">
        <v>51025</v>
      </c>
      <c r="B1114" s="403">
        <v>115463</v>
      </c>
      <c r="C1114" s="403">
        <v>10001182</v>
      </c>
      <c r="D1114" s="403" t="s">
        <v>841</v>
      </c>
      <c r="E1114" s="403" t="s">
        <v>1569</v>
      </c>
      <c r="F1114" s="403" t="s">
        <v>14</v>
      </c>
      <c r="G1114" s="403" t="s">
        <v>380</v>
      </c>
      <c r="H1114" s="403" t="s">
        <v>199</v>
      </c>
      <c r="I1114" s="403" t="s">
        <v>95</v>
      </c>
      <c r="J1114" s="403" t="s">
        <v>2343</v>
      </c>
      <c r="K1114" s="404">
        <v>41820</v>
      </c>
      <c r="L1114" s="404">
        <v>41824</v>
      </c>
      <c r="M1114" s="403" t="s">
        <v>147</v>
      </c>
      <c r="N1114" s="403" t="s">
        <v>109</v>
      </c>
      <c r="O1114" s="403">
        <v>3</v>
      </c>
      <c r="P1114" s="403" t="s">
        <v>2257</v>
      </c>
      <c r="Q1114" s="403">
        <v>3</v>
      </c>
    </row>
    <row r="1115" spans="1:17" x14ac:dyDescent="0.2">
      <c r="A1115" s="403">
        <v>51097</v>
      </c>
      <c r="B1115" s="403">
        <v>121224</v>
      </c>
      <c r="C1115" s="403">
        <v>10032017</v>
      </c>
      <c r="D1115" s="403" t="s">
        <v>2345</v>
      </c>
      <c r="E1115" s="403" t="s">
        <v>1597</v>
      </c>
      <c r="F1115" s="403" t="s">
        <v>15</v>
      </c>
      <c r="G1115" s="403" t="s">
        <v>239</v>
      </c>
      <c r="H1115" s="403" t="s">
        <v>161</v>
      </c>
      <c r="I1115" s="403" t="s">
        <v>161</v>
      </c>
      <c r="J1115" s="403" t="s">
        <v>2346</v>
      </c>
      <c r="K1115" s="404">
        <v>41674</v>
      </c>
      <c r="L1115" s="404">
        <v>41677</v>
      </c>
      <c r="M1115" s="403" t="s">
        <v>147</v>
      </c>
      <c r="N1115" s="403" t="s">
        <v>109</v>
      </c>
      <c r="O1115" s="403">
        <v>2</v>
      </c>
      <c r="P1115" s="403" t="s">
        <v>2257</v>
      </c>
      <c r="Q1115" s="403">
        <v>3</v>
      </c>
    </row>
    <row r="1116" spans="1:17" x14ac:dyDescent="0.2">
      <c r="A1116" s="403">
        <v>51121</v>
      </c>
      <c r="B1116" s="403">
        <v>108832</v>
      </c>
      <c r="C1116" s="403">
        <v>10001351</v>
      </c>
      <c r="D1116" s="403" t="s">
        <v>2348</v>
      </c>
      <c r="E1116" s="403" t="s">
        <v>1569</v>
      </c>
      <c r="F1116" s="403" t="s">
        <v>14</v>
      </c>
      <c r="G1116" s="403" t="s">
        <v>266</v>
      </c>
      <c r="H1116" s="403" t="s">
        <v>122</v>
      </c>
      <c r="I1116" s="403" t="s">
        <v>122</v>
      </c>
      <c r="J1116" s="403" t="s">
        <v>2349</v>
      </c>
      <c r="K1116" s="404">
        <v>41820</v>
      </c>
      <c r="L1116" s="404">
        <v>41823</v>
      </c>
      <c r="M1116" s="403" t="s">
        <v>132</v>
      </c>
      <c r="N1116" s="403" t="s">
        <v>109</v>
      </c>
      <c r="O1116" s="403">
        <v>4</v>
      </c>
      <c r="P1116" s="403" t="s">
        <v>2257</v>
      </c>
      <c r="Q1116" s="403">
        <v>1</v>
      </c>
    </row>
    <row r="1117" spans="1:17" x14ac:dyDescent="0.2">
      <c r="A1117" s="403">
        <v>51142</v>
      </c>
      <c r="B1117" s="403">
        <v>108568</v>
      </c>
      <c r="C1117" s="403">
        <v>10008159</v>
      </c>
      <c r="D1117" s="403" t="s">
        <v>2351</v>
      </c>
      <c r="E1117" s="403" t="s">
        <v>1569</v>
      </c>
      <c r="F1117" s="403" t="s">
        <v>14</v>
      </c>
      <c r="G1117" s="403" t="s">
        <v>2037</v>
      </c>
      <c r="H1117" s="403" t="s">
        <v>1162</v>
      </c>
      <c r="I1117" s="403" t="s">
        <v>122</v>
      </c>
      <c r="J1117" s="403" t="s">
        <v>2352</v>
      </c>
      <c r="K1117" s="404">
        <v>41869</v>
      </c>
      <c r="L1117" s="404">
        <v>41873</v>
      </c>
      <c r="M1117" s="403" t="s">
        <v>147</v>
      </c>
      <c r="N1117" s="403" t="s">
        <v>109</v>
      </c>
      <c r="O1117" s="403">
        <v>2</v>
      </c>
      <c r="P1117" s="403" t="s">
        <v>2257</v>
      </c>
      <c r="Q1117" s="403">
        <v>3</v>
      </c>
    </row>
    <row r="1118" spans="1:17" x14ac:dyDescent="0.2">
      <c r="A1118" s="403">
        <v>51152</v>
      </c>
      <c r="B1118" s="403">
        <v>115598</v>
      </c>
      <c r="C1118" s="403">
        <v>10001405</v>
      </c>
      <c r="D1118" s="403" t="s">
        <v>847</v>
      </c>
      <c r="E1118" s="403" t="s">
        <v>1597</v>
      </c>
      <c r="F1118" s="403" t="s">
        <v>15</v>
      </c>
      <c r="G1118" s="403" t="s">
        <v>231</v>
      </c>
      <c r="H1118" s="403" t="s">
        <v>122</v>
      </c>
      <c r="I1118" s="403" t="s">
        <v>122</v>
      </c>
      <c r="J1118" s="403" t="s">
        <v>2354</v>
      </c>
      <c r="K1118" s="404">
        <v>41856</v>
      </c>
      <c r="L1118" s="404">
        <v>41859</v>
      </c>
      <c r="M1118" s="403" t="s">
        <v>132</v>
      </c>
      <c r="N1118" s="403" t="s">
        <v>109</v>
      </c>
      <c r="O1118" s="403">
        <v>2</v>
      </c>
      <c r="P1118" s="403" t="s">
        <v>2257</v>
      </c>
      <c r="Q1118" s="403">
        <v>3</v>
      </c>
    </row>
    <row r="1119" spans="1:17" x14ac:dyDescent="0.2">
      <c r="A1119" s="403">
        <v>51385</v>
      </c>
      <c r="B1119" s="403">
        <v>108101</v>
      </c>
      <c r="C1119" s="403">
        <v>10001723</v>
      </c>
      <c r="D1119" s="403" t="s">
        <v>2356</v>
      </c>
      <c r="E1119" s="403" t="s">
        <v>1573</v>
      </c>
      <c r="F1119" s="403" t="s">
        <v>15</v>
      </c>
      <c r="G1119" s="403" t="s">
        <v>291</v>
      </c>
      <c r="H1119" s="403" t="s">
        <v>172</v>
      </c>
      <c r="I1119" s="403" t="s">
        <v>172</v>
      </c>
      <c r="J1119" s="403" t="s">
        <v>2357</v>
      </c>
      <c r="K1119" s="404">
        <v>41589</v>
      </c>
      <c r="L1119" s="404">
        <v>41593</v>
      </c>
      <c r="M1119" s="403" t="s">
        <v>152</v>
      </c>
      <c r="N1119" s="403" t="s">
        <v>109</v>
      </c>
      <c r="O1119" s="403">
        <v>2</v>
      </c>
      <c r="P1119" s="403" t="s">
        <v>2257</v>
      </c>
      <c r="Q1119" s="403">
        <v>2</v>
      </c>
    </row>
    <row r="1120" spans="1:17" x14ac:dyDescent="0.2">
      <c r="A1120" s="403">
        <v>51433</v>
      </c>
      <c r="B1120" s="403">
        <v>116954</v>
      </c>
      <c r="C1120" s="403">
        <v>10001786</v>
      </c>
      <c r="D1120" s="403" t="s">
        <v>646</v>
      </c>
      <c r="E1120" s="403" t="s">
        <v>1569</v>
      </c>
      <c r="F1120" s="403" t="s">
        <v>14</v>
      </c>
      <c r="G1120" s="403" t="s">
        <v>469</v>
      </c>
      <c r="H1120" s="403" t="s">
        <v>166</v>
      </c>
      <c r="I1120" s="403" t="s">
        <v>166</v>
      </c>
      <c r="J1120" s="403" t="s">
        <v>647</v>
      </c>
      <c r="K1120" s="404">
        <v>41715</v>
      </c>
      <c r="L1120" s="404">
        <v>41719</v>
      </c>
      <c r="M1120" s="403" t="s">
        <v>102</v>
      </c>
      <c r="N1120" s="403" t="s">
        <v>109</v>
      </c>
      <c r="O1120" s="403">
        <v>2</v>
      </c>
      <c r="P1120" s="403" t="s">
        <v>2257</v>
      </c>
      <c r="Q1120" s="403">
        <v>3</v>
      </c>
    </row>
    <row r="1121" spans="1:17" x14ac:dyDescent="0.2">
      <c r="A1121" s="403">
        <v>51436</v>
      </c>
      <c r="B1121" s="403">
        <v>112306</v>
      </c>
      <c r="C1121" s="403">
        <v>10001788</v>
      </c>
      <c r="D1121" s="403" t="s">
        <v>2360</v>
      </c>
      <c r="E1121" s="403" t="s">
        <v>2361</v>
      </c>
      <c r="F1121" s="403" t="s">
        <v>19</v>
      </c>
      <c r="G1121" s="403" t="s">
        <v>291</v>
      </c>
      <c r="H1121" s="403" t="s">
        <v>172</v>
      </c>
      <c r="I1121" s="403" t="s">
        <v>172</v>
      </c>
      <c r="J1121" s="403" t="s">
        <v>2362</v>
      </c>
      <c r="K1121" s="404">
        <v>41547</v>
      </c>
      <c r="L1121" s="404">
        <v>41551</v>
      </c>
      <c r="M1121" s="403" t="s">
        <v>2363</v>
      </c>
      <c r="N1121" s="403" t="s">
        <v>109</v>
      </c>
      <c r="O1121" s="403">
        <v>2</v>
      </c>
      <c r="P1121" s="403" t="s">
        <v>2257</v>
      </c>
      <c r="Q1121" s="403">
        <v>3</v>
      </c>
    </row>
    <row r="1122" spans="1:17" x14ac:dyDescent="0.2">
      <c r="A1122" s="403">
        <v>51525</v>
      </c>
      <c r="B1122" s="403">
        <v>117534</v>
      </c>
      <c r="C1122" s="403">
        <v>10007922</v>
      </c>
      <c r="D1122" s="403" t="s">
        <v>1644</v>
      </c>
      <c r="E1122" s="403" t="s">
        <v>1597</v>
      </c>
      <c r="F1122" s="403" t="s">
        <v>15</v>
      </c>
      <c r="G1122" s="403" t="s">
        <v>325</v>
      </c>
      <c r="H1122" s="403" t="s">
        <v>161</v>
      </c>
      <c r="I1122" s="403" t="s">
        <v>161</v>
      </c>
      <c r="J1122" s="403" t="s">
        <v>2365</v>
      </c>
      <c r="K1122" s="404">
        <v>41569</v>
      </c>
      <c r="L1122" s="404">
        <v>41572</v>
      </c>
      <c r="M1122" s="403" t="s">
        <v>132</v>
      </c>
      <c r="N1122" s="403" t="s">
        <v>109</v>
      </c>
      <c r="O1122" s="403">
        <v>3</v>
      </c>
      <c r="P1122" s="403" t="s">
        <v>2257</v>
      </c>
      <c r="Q1122" s="403">
        <v>2</v>
      </c>
    </row>
    <row r="1123" spans="1:17" x14ac:dyDescent="0.2">
      <c r="A1123" s="403">
        <v>51535</v>
      </c>
      <c r="B1123" s="403">
        <v>108657</v>
      </c>
      <c r="C1123" s="403">
        <v>10001944</v>
      </c>
      <c r="D1123" s="403" t="s">
        <v>2367</v>
      </c>
      <c r="E1123" s="403" t="s">
        <v>1597</v>
      </c>
      <c r="F1123" s="403" t="s">
        <v>15</v>
      </c>
      <c r="G1123" s="403" t="s">
        <v>475</v>
      </c>
      <c r="H1123" s="403" t="s">
        <v>94</v>
      </c>
      <c r="I1123" s="403" t="s">
        <v>95</v>
      </c>
      <c r="J1123" s="403" t="s">
        <v>2368</v>
      </c>
      <c r="K1123" s="404">
        <v>41702</v>
      </c>
      <c r="L1123" s="404">
        <v>41705</v>
      </c>
      <c r="M1123" s="403" t="s">
        <v>132</v>
      </c>
      <c r="N1123" s="403" t="s">
        <v>109</v>
      </c>
      <c r="O1123" s="403">
        <v>1</v>
      </c>
      <c r="P1123" s="403" t="s">
        <v>2257</v>
      </c>
      <c r="Q1123" s="403">
        <v>3</v>
      </c>
    </row>
    <row r="1124" spans="1:17" x14ac:dyDescent="0.2">
      <c r="A1124" s="403">
        <v>51551</v>
      </c>
      <c r="B1124" s="403">
        <v>106039</v>
      </c>
      <c r="C1124" s="403">
        <v>10001971</v>
      </c>
      <c r="D1124" s="403" t="s">
        <v>866</v>
      </c>
      <c r="E1124" s="403" t="s">
        <v>1569</v>
      </c>
      <c r="F1124" s="403" t="s">
        <v>14</v>
      </c>
      <c r="G1124" s="403" t="s">
        <v>867</v>
      </c>
      <c r="H1124" s="403" t="s">
        <v>199</v>
      </c>
      <c r="I1124" s="403" t="s">
        <v>95</v>
      </c>
      <c r="J1124" s="403" t="s">
        <v>2370</v>
      </c>
      <c r="K1124" s="404">
        <v>41722</v>
      </c>
      <c r="L1124" s="404">
        <v>41726</v>
      </c>
      <c r="M1124" s="403" t="s">
        <v>132</v>
      </c>
      <c r="N1124" s="403" t="s">
        <v>109</v>
      </c>
      <c r="O1124" s="403">
        <v>3</v>
      </c>
      <c r="P1124" s="403" t="s">
        <v>2257</v>
      </c>
      <c r="Q1124" s="403">
        <v>3</v>
      </c>
    </row>
    <row r="1125" spans="1:17" x14ac:dyDescent="0.2">
      <c r="A1125" s="403">
        <v>51653</v>
      </c>
      <c r="B1125" s="403">
        <v>108073</v>
      </c>
      <c r="C1125" s="403">
        <v>10008919</v>
      </c>
      <c r="D1125" s="403" t="s">
        <v>874</v>
      </c>
      <c r="E1125" s="403" t="s">
        <v>1573</v>
      </c>
      <c r="F1125" s="403" t="s">
        <v>15</v>
      </c>
      <c r="G1125" s="403" t="s">
        <v>294</v>
      </c>
      <c r="H1125" s="403" t="s">
        <v>199</v>
      </c>
      <c r="I1125" s="403" t="s">
        <v>95</v>
      </c>
      <c r="J1125" s="403" t="s">
        <v>2372</v>
      </c>
      <c r="K1125" s="404">
        <v>41757</v>
      </c>
      <c r="L1125" s="404">
        <v>41761</v>
      </c>
      <c r="M1125" s="403" t="s">
        <v>302</v>
      </c>
      <c r="N1125" s="403" t="s">
        <v>109</v>
      </c>
      <c r="O1125" s="403">
        <v>3</v>
      </c>
      <c r="P1125" s="403" t="s">
        <v>2257</v>
      </c>
      <c r="Q1125" s="403">
        <v>3</v>
      </c>
    </row>
    <row r="1126" spans="1:17" x14ac:dyDescent="0.2">
      <c r="A1126" s="403">
        <v>51686</v>
      </c>
      <c r="B1126" s="403">
        <v>106323</v>
      </c>
      <c r="C1126" s="403">
        <v>10000612</v>
      </c>
      <c r="D1126" s="403" t="s">
        <v>2374</v>
      </c>
      <c r="E1126" s="403" t="s">
        <v>1569</v>
      </c>
      <c r="F1126" s="403" t="s">
        <v>14</v>
      </c>
      <c r="G1126" s="403" t="s">
        <v>1237</v>
      </c>
      <c r="H1126" s="403" t="s">
        <v>107</v>
      </c>
      <c r="I1126" s="403" t="s">
        <v>107</v>
      </c>
      <c r="J1126" s="403" t="s">
        <v>2375</v>
      </c>
      <c r="K1126" s="404">
        <v>41659</v>
      </c>
      <c r="L1126" s="404">
        <v>41663</v>
      </c>
      <c r="M1126" s="403" t="s">
        <v>147</v>
      </c>
      <c r="N1126" s="403" t="s">
        <v>109</v>
      </c>
      <c r="O1126" s="403">
        <v>2</v>
      </c>
      <c r="P1126" s="403" t="s">
        <v>2257</v>
      </c>
      <c r="Q1126" s="403">
        <v>3</v>
      </c>
    </row>
    <row r="1127" spans="1:17" x14ac:dyDescent="0.2">
      <c r="A1127" s="403">
        <v>51687</v>
      </c>
      <c r="B1127" s="403">
        <v>109898</v>
      </c>
      <c r="C1127" s="403">
        <v>10002186</v>
      </c>
      <c r="D1127" s="403" t="s">
        <v>876</v>
      </c>
      <c r="E1127" s="403" t="s">
        <v>1569</v>
      </c>
      <c r="F1127" s="403" t="s">
        <v>14</v>
      </c>
      <c r="G1127" s="403" t="s">
        <v>785</v>
      </c>
      <c r="H1127" s="403" t="s">
        <v>107</v>
      </c>
      <c r="I1127" s="403" t="s">
        <v>107</v>
      </c>
      <c r="J1127" s="403" t="s">
        <v>2377</v>
      </c>
      <c r="K1127" s="404">
        <v>41813</v>
      </c>
      <c r="L1127" s="404">
        <v>41817</v>
      </c>
      <c r="M1127" s="403" t="s">
        <v>147</v>
      </c>
      <c r="N1127" s="403" t="s">
        <v>109</v>
      </c>
      <c r="O1127" s="403">
        <v>3</v>
      </c>
      <c r="P1127" s="403" t="s">
        <v>2257</v>
      </c>
      <c r="Q1127" s="403">
        <v>3</v>
      </c>
    </row>
    <row r="1128" spans="1:17" x14ac:dyDescent="0.2">
      <c r="A1128" s="403">
        <v>51779</v>
      </c>
      <c r="B1128" s="403">
        <v>110182</v>
      </c>
      <c r="C1128" s="403">
        <v>10002078</v>
      </c>
      <c r="D1128" s="403" t="s">
        <v>2379</v>
      </c>
      <c r="E1128" s="403" t="s">
        <v>1569</v>
      </c>
      <c r="F1128" s="403" t="s">
        <v>14</v>
      </c>
      <c r="G1128" s="403" t="s">
        <v>449</v>
      </c>
      <c r="H1128" s="403" t="s">
        <v>122</v>
      </c>
      <c r="I1128" s="403" t="s">
        <v>122</v>
      </c>
      <c r="J1128" s="403" t="s">
        <v>2380</v>
      </c>
      <c r="K1128" s="404">
        <v>41821</v>
      </c>
      <c r="L1128" s="404">
        <v>41824</v>
      </c>
      <c r="M1128" s="403" t="s">
        <v>132</v>
      </c>
      <c r="N1128" s="403" t="s">
        <v>109</v>
      </c>
      <c r="O1128" s="403">
        <v>2</v>
      </c>
      <c r="P1128" s="403" t="s">
        <v>2257</v>
      </c>
      <c r="Q1128" s="403" t="s">
        <v>210</v>
      </c>
    </row>
    <row r="1129" spans="1:17" x14ac:dyDescent="0.2">
      <c r="A1129" s="403">
        <v>51850</v>
      </c>
      <c r="B1129" s="403">
        <v>107942</v>
      </c>
      <c r="C1129" s="403">
        <v>10002483</v>
      </c>
      <c r="D1129" s="403" t="s">
        <v>418</v>
      </c>
      <c r="E1129" s="403" t="s">
        <v>1597</v>
      </c>
      <c r="F1129" s="403" t="s">
        <v>15</v>
      </c>
      <c r="G1129" s="403" t="s">
        <v>419</v>
      </c>
      <c r="H1129" s="403" t="s">
        <v>122</v>
      </c>
      <c r="I1129" s="403" t="s">
        <v>122</v>
      </c>
      <c r="J1129" s="403" t="s">
        <v>420</v>
      </c>
      <c r="K1129" s="404">
        <v>41582</v>
      </c>
      <c r="L1129" s="404">
        <v>41586</v>
      </c>
      <c r="M1129" s="403" t="s">
        <v>132</v>
      </c>
      <c r="N1129" s="403" t="s">
        <v>109</v>
      </c>
      <c r="O1129" s="403">
        <v>2</v>
      </c>
      <c r="P1129" s="403" t="s">
        <v>2257</v>
      </c>
      <c r="Q1129" s="403">
        <v>2</v>
      </c>
    </row>
    <row r="1130" spans="1:17" x14ac:dyDescent="0.2">
      <c r="A1130" s="403">
        <v>51905</v>
      </c>
      <c r="B1130" s="403">
        <v>107983</v>
      </c>
      <c r="C1130" s="403">
        <v>10002578</v>
      </c>
      <c r="D1130" s="403" t="s">
        <v>299</v>
      </c>
      <c r="E1130" s="403" t="s">
        <v>1597</v>
      </c>
      <c r="F1130" s="403" t="s">
        <v>15</v>
      </c>
      <c r="G1130" s="403" t="s">
        <v>261</v>
      </c>
      <c r="H1130" s="403" t="s">
        <v>190</v>
      </c>
      <c r="I1130" s="403" t="s">
        <v>190</v>
      </c>
      <c r="J1130" s="403" t="s">
        <v>2383</v>
      </c>
      <c r="K1130" s="404">
        <v>41654</v>
      </c>
      <c r="L1130" s="404">
        <v>41656</v>
      </c>
      <c r="M1130" s="403" t="s">
        <v>152</v>
      </c>
      <c r="N1130" s="403" t="s">
        <v>109</v>
      </c>
      <c r="O1130" s="403">
        <v>3</v>
      </c>
      <c r="P1130" s="403" t="s">
        <v>2257</v>
      </c>
      <c r="Q1130" s="403">
        <v>2</v>
      </c>
    </row>
    <row r="1131" spans="1:17" x14ac:dyDescent="0.2">
      <c r="A1131" s="403">
        <v>51909</v>
      </c>
      <c r="B1131" s="403">
        <v>110554</v>
      </c>
      <c r="C1131" s="403">
        <v>10002602</v>
      </c>
      <c r="D1131" s="403" t="s">
        <v>2385</v>
      </c>
      <c r="E1131" s="403" t="s">
        <v>1597</v>
      </c>
      <c r="F1131" s="403" t="s">
        <v>15</v>
      </c>
      <c r="G1131" s="403" t="s">
        <v>362</v>
      </c>
      <c r="H1131" s="403" t="s">
        <v>166</v>
      </c>
      <c r="I1131" s="403" t="s">
        <v>166</v>
      </c>
      <c r="J1131" s="403" t="s">
        <v>2386</v>
      </c>
      <c r="K1131" s="404">
        <v>41778</v>
      </c>
      <c r="L1131" s="404">
        <v>41781</v>
      </c>
      <c r="M1131" s="403" t="s">
        <v>147</v>
      </c>
      <c r="N1131" s="403" t="s">
        <v>109</v>
      </c>
      <c r="O1131" s="403">
        <v>3</v>
      </c>
      <c r="P1131" s="403" t="s">
        <v>2257</v>
      </c>
      <c r="Q1131" s="403">
        <v>3</v>
      </c>
    </row>
    <row r="1132" spans="1:17" x14ac:dyDescent="0.2">
      <c r="A1132" s="403">
        <v>51927</v>
      </c>
      <c r="B1132" s="403">
        <v>115721</v>
      </c>
      <c r="C1132" s="403">
        <v>10005728</v>
      </c>
      <c r="D1132" s="403" t="s">
        <v>2388</v>
      </c>
      <c r="E1132" s="403" t="s">
        <v>1651</v>
      </c>
      <c r="F1132" s="403" t="s">
        <v>14</v>
      </c>
      <c r="G1132" s="403" t="s">
        <v>160</v>
      </c>
      <c r="H1132" s="403" t="s">
        <v>161</v>
      </c>
      <c r="I1132" s="403" t="s">
        <v>161</v>
      </c>
      <c r="J1132" s="403" t="s">
        <v>2389</v>
      </c>
      <c r="K1132" s="404">
        <v>41541</v>
      </c>
      <c r="L1132" s="404">
        <v>41544</v>
      </c>
      <c r="M1132" s="403" t="s">
        <v>102</v>
      </c>
      <c r="N1132" s="403" t="s">
        <v>109</v>
      </c>
      <c r="O1132" s="403">
        <v>4</v>
      </c>
      <c r="P1132" s="403" t="s">
        <v>2257</v>
      </c>
      <c r="Q1132" s="403">
        <v>4</v>
      </c>
    </row>
    <row r="1133" spans="1:17" x14ac:dyDescent="0.2">
      <c r="A1133" s="403">
        <v>52094</v>
      </c>
      <c r="B1133" s="403">
        <v>116022</v>
      </c>
      <c r="C1133" s="403">
        <v>10002834</v>
      </c>
      <c r="D1133" s="403" t="s">
        <v>2391</v>
      </c>
      <c r="E1133" s="403" t="s">
        <v>1569</v>
      </c>
      <c r="F1133" s="403" t="s">
        <v>14</v>
      </c>
      <c r="G1133" s="403" t="s">
        <v>475</v>
      </c>
      <c r="H1133" s="403" t="s">
        <v>94</v>
      </c>
      <c r="I1133" s="403" t="s">
        <v>95</v>
      </c>
      <c r="J1133" s="403" t="s">
        <v>2392</v>
      </c>
      <c r="K1133" s="404">
        <v>41589</v>
      </c>
      <c r="L1133" s="404">
        <v>41592</v>
      </c>
      <c r="M1133" s="403" t="s">
        <v>102</v>
      </c>
      <c r="N1133" s="403" t="s">
        <v>109</v>
      </c>
      <c r="O1133" s="403">
        <v>2</v>
      </c>
      <c r="P1133" s="403" t="s">
        <v>2257</v>
      </c>
      <c r="Q1133" s="403">
        <v>2</v>
      </c>
    </row>
    <row r="1134" spans="1:17" x14ac:dyDescent="0.2">
      <c r="A1134" s="403">
        <v>52135</v>
      </c>
      <c r="B1134" s="403">
        <v>107557</v>
      </c>
      <c r="C1134" s="403">
        <v>10019114</v>
      </c>
      <c r="D1134" s="403" t="s">
        <v>2394</v>
      </c>
      <c r="E1134" s="403" t="s">
        <v>1569</v>
      </c>
      <c r="F1134" s="403" t="s">
        <v>14</v>
      </c>
      <c r="G1134" s="403" t="s">
        <v>602</v>
      </c>
      <c r="H1134" s="403" t="s">
        <v>199</v>
      </c>
      <c r="I1134" s="403" t="s">
        <v>95</v>
      </c>
      <c r="J1134" s="403" t="s">
        <v>2395</v>
      </c>
      <c r="K1134" s="404">
        <v>41724</v>
      </c>
      <c r="L1134" s="404">
        <v>41725</v>
      </c>
      <c r="M1134" s="403" t="s">
        <v>132</v>
      </c>
      <c r="N1134" s="403" t="s">
        <v>109</v>
      </c>
      <c r="O1134" s="403">
        <v>2</v>
      </c>
      <c r="P1134" s="403" t="s">
        <v>2257</v>
      </c>
      <c r="Q1134" s="403">
        <v>3</v>
      </c>
    </row>
    <row r="1135" spans="1:17" x14ac:dyDescent="0.2">
      <c r="A1135" s="403">
        <v>52137</v>
      </c>
      <c r="B1135" s="403">
        <v>115616</v>
      </c>
      <c r="C1135" s="403">
        <v>10002916</v>
      </c>
      <c r="D1135" s="403" t="s">
        <v>2397</v>
      </c>
      <c r="E1135" s="403" t="s">
        <v>1573</v>
      </c>
      <c r="F1135" s="403" t="s">
        <v>15</v>
      </c>
      <c r="G1135" s="403" t="s">
        <v>1356</v>
      </c>
      <c r="H1135" s="403" t="s">
        <v>94</v>
      </c>
      <c r="I1135" s="403" t="s">
        <v>95</v>
      </c>
      <c r="J1135" s="403" t="s">
        <v>2398</v>
      </c>
      <c r="K1135" s="404">
        <v>41611</v>
      </c>
      <c r="L1135" s="404">
        <v>41614</v>
      </c>
      <c r="M1135" s="403" t="s">
        <v>152</v>
      </c>
      <c r="N1135" s="403" t="s">
        <v>109</v>
      </c>
      <c r="O1135" s="403">
        <v>2</v>
      </c>
      <c r="P1135" s="403" t="s">
        <v>2257</v>
      </c>
      <c r="Q1135" s="403">
        <v>2</v>
      </c>
    </row>
    <row r="1136" spans="1:17" x14ac:dyDescent="0.2">
      <c r="A1136" s="403">
        <v>52147</v>
      </c>
      <c r="B1136" s="403">
        <v>108578</v>
      </c>
      <c r="C1136" s="403">
        <v>10009600</v>
      </c>
      <c r="D1136" s="403" t="s">
        <v>2400</v>
      </c>
      <c r="E1136" s="403" t="s">
        <v>1569</v>
      </c>
      <c r="F1136" s="403" t="s">
        <v>14</v>
      </c>
      <c r="G1136" s="403" t="s">
        <v>543</v>
      </c>
      <c r="H1136" s="403" t="s">
        <v>122</v>
      </c>
      <c r="I1136" s="403" t="s">
        <v>122</v>
      </c>
      <c r="J1136" s="403" t="s">
        <v>2401</v>
      </c>
      <c r="K1136" s="404">
        <v>41540</v>
      </c>
      <c r="L1136" s="404">
        <v>41544</v>
      </c>
      <c r="M1136" s="403" t="s">
        <v>102</v>
      </c>
      <c r="N1136" s="403" t="s">
        <v>109</v>
      </c>
      <c r="O1136" s="403">
        <v>1</v>
      </c>
      <c r="P1136" s="403" t="s">
        <v>2257</v>
      </c>
      <c r="Q1136" s="403">
        <v>2</v>
      </c>
    </row>
    <row r="1137" spans="1:17" x14ac:dyDescent="0.2">
      <c r="A1137" s="403">
        <v>52154</v>
      </c>
      <c r="B1137" s="403">
        <v>108780</v>
      </c>
      <c r="C1137" s="403">
        <v>10002960</v>
      </c>
      <c r="D1137" s="403" t="s">
        <v>2403</v>
      </c>
      <c r="E1137" s="403" t="s">
        <v>1597</v>
      </c>
      <c r="F1137" s="403" t="s">
        <v>15</v>
      </c>
      <c r="G1137" s="403" t="s">
        <v>592</v>
      </c>
      <c r="H1137" s="403" t="s">
        <v>122</v>
      </c>
      <c r="I1137" s="403" t="s">
        <v>122</v>
      </c>
      <c r="J1137" s="403" t="s">
        <v>2404</v>
      </c>
      <c r="K1137" s="404">
        <v>41715</v>
      </c>
      <c r="L1137" s="404">
        <v>41719</v>
      </c>
      <c r="M1137" s="403" t="s">
        <v>132</v>
      </c>
      <c r="N1137" s="403" t="s">
        <v>109</v>
      </c>
      <c r="O1137" s="403">
        <v>3</v>
      </c>
      <c r="P1137" s="403" t="s">
        <v>2257</v>
      </c>
      <c r="Q1137" s="403">
        <v>2</v>
      </c>
    </row>
    <row r="1138" spans="1:17" x14ac:dyDescent="0.2">
      <c r="A1138" s="403">
        <v>52157</v>
      </c>
      <c r="B1138" s="403">
        <v>108972</v>
      </c>
      <c r="C1138" s="403">
        <v>10009072</v>
      </c>
      <c r="D1138" s="403" t="s">
        <v>2406</v>
      </c>
      <c r="E1138" s="403" t="s">
        <v>1651</v>
      </c>
      <c r="F1138" s="403" t="s">
        <v>14</v>
      </c>
      <c r="G1138" s="403" t="s">
        <v>1311</v>
      </c>
      <c r="H1138" s="403" t="s">
        <v>122</v>
      </c>
      <c r="I1138" s="403" t="s">
        <v>122</v>
      </c>
      <c r="J1138" s="403" t="s">
        <v>2407</v>
      </c>
      <c r="K1138" s="404">
        <v>41765</v>
      </c>
      <c r="L1138" s="404">
        <v>41768</v>
      </c>
      <c r="M1138" s="403" t="s">
        <v>147</v>
      </c>
      <c r="N1138" s="403" t="s">
        <v>109</v>
      </c>
      <c r="O1138" s="403">
        <v>2</v>
      </c>
      <c r="P1138" s="403" t="s">
        <v>2257</v>
      </c>
      <c r="Q1138" s="403">
        <v>3</v>
      </c>
    </row>
    <row r="1139" spans="1:17" x14ac:dyDescent="0.2">
      <c r="A1139" s="403">
        <v>52210</v>
      </c>
      <c r="B1139" s="403">
        <v>116216</v>
      </c>
      <c r="C1139" s="403">
        <v>10003085</v>
      </c>
      <c r="D1139" s="403" t="s">
        <v>462</v>
      </c>
      <c r="E1139" s="403" t="s">
        <v>1569</v>
      </c>
      <c r="F1139" s="403" t="s">
        <v>14</v>
      </c>
      <c r="G1139" s="403" t="s">
        <v>239</v>
      </c>
      <c r="H1139" s="403" t="s">
        <v>161</v>
      </c>
      <c r="I1139" s="403" t="s">
        <v>161</v>
      </c>
      <c r="J1139" s="403" t="s">
        <v>463</v>
      </c>
      <c r="K1139" s="404">
        <v>41807</v>
      </c>
      <c r="L1139" s="404">
        <v>41810</v>
      </c>
      <c r="M1139" s="403" t="s">
        <v>147</v>
      </c>
      <c r="N1139" s="403" t="s">
        <v>109</v>
      </c>
      <c r="O1139" s="403">
        <v>2</v>
      </c>
      <c r="P1139" s="403" t="s">
        <v>2257</v>
      </c>
      <c r="Q1139" s="403">
        <v>3</v>
      </c>
    </row>
    <row r="1140" spans="1:17" x14ac:dyDescent="0.2">
      <c r="A1140" s="403">
        <v>52410</v>
      </c>
      <c r="B1140" s="403">
        <v>106693</v>
      </c>
      <c r="C1140" s="403">
        <v>10003206</v>
      </c>
      <c r="D1140" s="403" t="s">
        <v>2410</v>
      </c>
      <c r="E1140" s="403" t="s">
        <v>1597</v>
      </c>
      <c r="F1140" s="403" t="s">
        <v>15</v>
      </c>
      <c r="G1140" s="403" t="s">
        <v>404</v>
      </c>
      <c r="H1140" s="403" t="s">
        <v>199</v>
      </c>
      <c r="I1140" s="403" t="s">
        <v>95</v>
      </c>
      <c r="J1140" s="403" t="s">
        <v>2411</v>
      </c>
      <c r="K1140" s="404">
        <v>41582</v>
      </c>
      <c r="L1140" s="404">
        <v>41586</v>
      </c>
      <c r="M1140" s="403" t="s">
        <v>132</v>
      </c>
      <c r="N1140" s="403" t="s">
        <v>109</v>
      </c>
      <c r="O1140" s="403">
        <v>2</v>
      </c>
      <c r="P1140" s="403" t="s">
        <v>2257</v>
      </c>
      <c r="Q1140" s="403">
        <v>2</v>
      </c>
    </row>
    <row r="1141" spans="1:17" x14ac:dyDescent="0.2">
      <c r="A1141" s="403">
        <v>52418</v>
      </c>
      <c r="B1141" s="403">
        <v>106695</v>
      </c>
      <c r="C1141" s="403">
        <v>10003219</v>
      </c>
      <c r="D1141" s="403" t="s">
        <v>1678</v>
      </c>
      <c r="E1141" s="403" t="s">
        <v>1569</v>
      </c>
      <c r="F1141" s="403" t="s">
        <v>14</v>
      </c>
      <c r="G1141" s="403" t="s">
        <v>404</v>
      </c>
      <c r="H1141" s="403" t="s">
        <v>199</v>
      </c>
      <c r="I1141" s="403" t="s">
        <v>95</v>
      </c>
      <c r="J1141" s="403" t="s">
        <v>2413</v>
      </c>
      <c r="K1141" s="404">
        <v>41653</v>
      </c>
      <c r="L1141" s="404">
        <v>41656</v>
      </c>
      <c r="M1141" s="403" t="s">
        <v>132</v>
      </c>
      <c r="N1141" s="403" t="s">
        <v>109</v>
      </c>
      <c r="O1141" s="403">
        <v>3</v>
      </c>
      <c r="P1141" s="403" t="s">
        <v>2257</v>
      </c>
      <c r="Q1141" s="403">
        <v>2</v>
      </c>
    </row>
    <row r="1142" spans="1:17" x14ac:dyDescent="0.2">
      <c r="A1142" s="403">
        <v>52435</v>
      </c>
      <c r="B1142" s="403">
        <v>109969</v>
      </c>
      <c r="C1142" s="403">
        <v>10003248</v>
      </c>
      <c r="D1142" s="403" t="s">
        <v>2415</v>
      </c>
      <c r="E1142" s="403" t="s">
        <v>1569</v>
      </c>
      <c r="F1142" s="403" t="s">
        <v>14</v>
      </c>
      <c r="G1142" s="403" t="s">
        <v>222</v>
      </c>
      <c r="H1142" s="403" t="s">
        <v>199</v>
      </c>
      <c r="I1142" s="403" t="s">
        <v>95</v>
      </c>
      <c r="J1142" s="403" t="s">
        <v>2416</v>
      </c>
      <c r="K1142" s="404">
        <v>41708</v>
      </c>
      <c r="L1142" s="404">
        <v>41712</v>
      </c>
      <c r="M1142" s="403" t="s">
        <v>132</v>
      </c>
      <c r="N1142" s="403" t="s">
        <v>109</v>
      </c>
      <c r="O1142" s="403">
        <v>2</v>
      </c>
      <c r="P1142" s="403" t="s">
        <v>2257</v>
      </c>
      <c r="Q1142" s="403">
        <v>3</v>
      </c>
    </row>
    <row r="1143" spans="1:17" x14ac:dyDescent="0.2">
      <c r="A1143" s="403">
        <v>52459</v>
      </c>
      <c r="B1143" s="403">
        <v>107016</v>
      </c>
      <c r="C1143" s="403">
        <v>10003289</v>
      </c>
      <c r="D1143" s="403" t="s">
        <v>2418</v>
      </c>
      <c r="E1143" s="403" t="s">
        <v>1597</v>
      </c>
      <c r="F1143" s="403" t="s">
        <v>15</v>
      </c>
      <c r="G1143" s="403" t="s">
        <v>369</v>
      </c>
      <c r="H1143" s="403" t="s">
        <v>199</v>
      </c>
      <c r="I1143" s="403" t="s">
        <v>95</v>
      </c>
      <c r="J1143" s="403" t="s">
        <v>2419</v>
      </c>
      <c r="K1143" s="404">
        <v>41708</v>
      </c>
      <c r="L1143" s="404">
        <v>41712</v>
      </c>
      <c r="M1143" s="403" t="s">
        <v>147</v>
      </c>
      <c r="N1143" s="403" t="s">
        <v>109</v>
      </c>
      <c r="O1143" s="403">
        <v>2</v>
      </c>
      <c r="P1143" s="403" t="s">
        <v>2257</v>
      </c>
      <c r="Q1143" s="403">
        <v>3</v>
      </c>
    </row>
    <row r="1144" spans="1:17" x14ac:dyDescent="0.2">
      <c r="A1144" s="403">
        <v>52489</v>
      </c>
      <c r="B1144" s="403">
        <v>107912</v>
      </c>
      <c r="C1144" s="403">
        <v>10003354</v>
      </c>
      <c r="D1144" s="403" t="s">
        <v>2421</v>
      </c>
      <c r="E1144" s="403" t="s">
        <v>1569</v>
      </c>
      <c r="F1144" s="403" t="s">
        <v>14</v>
      </c>
      <c r="G1144" s="403" t="s">
        <v>234</v>
      </c>
      <c r="H1144" s="403" t="s">
        <v>190</v>
      </c>
      <c r="I1144" s="403" t="s">
        <v>190</v>
      </c>
      <c r="J1144" s="403" t="s">
        <v>2422</v>
      </c>
      <c r="K1144" s="404">
        <v>41834</v>
      </c>
      <c r="L1144" s="404">
        <v>41838</v>
      </c>
      <c r="M1144" s="403" t="s">
        <v>132</v>
      </c>
      <c r="N1144" s="403" t="s">
        <v>109</v>
      </c>
      <c r="O1144" s="403">
        <v>2</v>
      </c>
      <c r="P1144" s="403" t="s">
        <v>2257</v>
      </c>
      <c r="Q1144" s="403">
        <v>2</v>
      </c>
    </row>
    <row r="1145" spans="1:17" x14ac:dyDescent="0.2">
      <c r="A1145" s="403">
        <v>52544</v>
      </c>
      <c r="B1145" s="403">
        <v>114962</v>
      </c>
      <c r="C1145" s="403">
        <v>10003407</v>
      </c>
      <c r="D1145" s="403" t="s">
        <v>2424</v>
      </c>
      <c r="E1145" s="403" t="s">
        <v>1573</v>
      </c>
      <c r="F1145" s="403" t="s">
        <v>15</v>
      </c>
      <c r="G1145" s="403" t="s">
        <v>837</v>
      </c>
      <c r="H1145" s="403" t="s">
        <v>190</v>
      </c>
      <c r="I1145" s="403" t="s">
        <v>190</v>
      </c>
      <c r="J1145" s="403" t="s">
        <v>2425</v>
      </c>
      <c r="K1145" s="404">
        <v>41793</v>
      </c>
      <c r="L1145" s="404">
        <v>41796</v>
      </c>
      <c r="M1145" s="403" t="s">
        <v>302</v>
      </c>
      <c r="N1145" s="403" t="s">
        <v>109</v>
      </c>
      <c r="O1145" s="403">
        <v>2</v>
      </c>
      <c r="P1145" s="403" t="s">
        <v>2257</v>
      </c>
      <c r="Q1145" s="403">
        <v>3</v>
      </c>
    </row>
    <row r="1146" spans="1:17" x14ac:dyDescent="0.2">
      <c r="A1146" s="403">
        <v>52598</v>
      </c>
      <c r="B1146" s="403">
        <v>116378</v>
      </c>
      <c r="C1146" s="403">
        <v>10006710</v>
      </c>
      <c r="D1146" s="403" t="s">
        <v>920</v>
      </c>
      <c r="E1146" s="403" t="s">
        <v>1569</v>
      </c>
      <c r="F1146" s="403" t="s">
        <v>14</v>
      </c>
      <c r="G1146" s="403" t="s">
        <v>921</v>
      </c>
      <c r="H1146" s="403" t="s">
        <v>122</v>
      </c>
      <c r="I1146" s="403" t="s">
        <v>122</v>
      </c>
      <c r="J1146" s="403" t="s">
        <v>2427</v>
      </c>
      <c r="K1146" s="404">
        <v>41716</v>
      </c>
      <c r="L1146" s="404">
        <v>41719</v>
      </c>
      <c r="M1146" s="403" t="s">
        <v>147</v>
      </c>
      <c r="N1146" s="403" t="s">
        <v>109</v>
      </c>
      <c r="O1146" s="403">
        <v>3</v>
      </c>
      <c r="P1146" s="403" t="s">
        <v>2257</v>
      </c>
      <c r="Q1146" s="403">
        <v>3</v>
      </c>
    </row>
    <row r="1147" spans="1:17" x14ac:dyDescent="0.2">
      <c r="A1147" s="403">
        <v>52794</v>
      </c>
      <c r="B1147" s="403">
        <v>126205</v>
      </c>
      <c r="C1147" s="403">
        <v>10042190</v>
      </c>
      <c r="D1147" s="403" t="s">
        <v>286</v>
      </c>
      <c r="E1147" s="403" t="s">
        <v>1569</v>
      </c>
      <c r="F1147" s="403" t="s">
        <v>14</v>
      </c>
      <c r="G1147" s="403" t="s">
        <v>129</v>
      </c>
      <c r="H1147" s="403" t="s">
        <v>122</v>
      </c>
      <c r="I1147" s="403" t="s">
        <v>122</v>
      </c>
      <c r="J1147" s="403" t="s">
        <v>287</v>
      </c>
      <c r="K1147" s="404">
        <v>41603</v>
      </c>
      <c r="L1147" s="404">
        <v>41607</v>
      </c>
      <c r="M1147" s="403" t="s">
        <v>132</v>
      </c>
      <c r="N1147" s="403" t="s">
        <v>109</v>
      </c>
      <c r="O1147" s="403">
        <v>2</v>
      </c>
      <c r="P1147" s="403" t="s">
        <v>2257</v>
      </c>
      <c r="Q1147" s="403">
        <v>2</v>
      </c>
    </row>
    <row r="1148" spans="1:17" x14ac:dyDescent="0.2">
      <c r="A1148" s="403">
        <v>52843</v>
      </c>
      <c r="B1148" s="403">
        <v>106963</v>
      </c>
      <c r="C1148" s="403">
        <v>10003586</v>
      </c>
      <c r="D1148" s="403" t="s">
        <v>935</v>
      </c>
      <c r="E1148" s="403" t="s">
        <v>1573</v>
      </c>
      <c r="F1148" s="403" t="s">
        <v>15</v>
      </c>
      <c r="G1148" s="403" t="s">
        <v>255</v>
      </c>
      <c r="H1148" s="403" t="s">
        <v>161</v>
      </c>
      <c r="I1148" s="403" t="s">
        <v>161</v>
      </c>
      <c r="J1148" s="403" t="s">
        <v>2430</v>
      </c>
      <c r="K1148" s="404">
        <v>41751</v>
      </c>
      <c r="L1148" s="404">
        <v>41753</v>
      </c>
      <c r="M1148" s="403" t="s">
        <v>147</v>
      </c>
      <c r="N1148" s="403" t="s">
        <v>109</v>
      </c>
      <c r="O1148" s="403">
        <v>3</v>
      </c>
      <c r="P1148" s="403" t="s">
        <v>2257</v>
      </c>
      <c r="Q1148" s="403">
        <v>3</v>
      </c>
    </row>
    <row r="1149" spans="1:17" x14ac:dyDescent="0.2">
      <c r="A1149" s="403">
        <v>52859</v>
      </c>
      <c r="B1149" s="403">
        <v>106358</v>
      </c>
      <c r="C1149" s="403">
        <v>10003666</v>
      </c>
      <c r="D1149" s="403" t="s">
        <v>939</v>
      </c>
      <c r="E1149" s="403" t="s">
        <v>1569</v>
      </c>
      <c r="F1149" s="403" t="s">
        <v>14</v>
      </c>
      <c r="G1149" s="403" t="s">
        <v>186</v>
      </c>
      <c r="H1149" s="403" t="s">
        <v>172</v>
      </c>
      <c r="I1149" s="403" t="s">
        <v>172</v>
      </c>
      <c r="J1149" s="403" t="s">
        <v>2432</v>
      </c>
      <c r="K1149" s="404">
        <v>41759</v>
      </c>
      <c r="L1149" s="404">
        <v>41761</v>
      </c>
      <c r="M1149" s="403" t="s">
        <v>147</v>
      </c>
      <c r="N1149" s="403" t="s">
        <v>109</v>
      </c>
      <c r="O1149" s="403">
        <v>2</v>
      </c>
      <c r="P1149" s="403" t="s">
        <v>2257</v>
      </c>
      <c r="Q1149" s="403">
        <v>3</v>
      </c>
    </row>
    <row r="1150" spans="1:17" x14ac:dyDescent="0.2">
      <c r="A1150" s="403">
        <v>52867</v>
      </c>
      <c r="B1150" s="403">
        <v>106273</v>
      </c>
      <c r="C1150" s="403">
        <v>10003688</v>
      </c>
      <c r="D1150" s="403" t="s">
        <v>2434</v>
      </c>
      <c r="E1150" s="403" t="s">
        <v>1597</v>
      </c>
      <c r="F1150" s="403" t="s">
        <v>15</v>
      </c>
      <c r="G1150" s="403" t="s">
        <v>832</v>
      </c>
      <c r="H1150" s="403" t="s">
        <v>199</v>
      </c>
      <c r="I1150" s="403" t="s">
        <v>95</v>
      </c>
      <c r="J1150" s="403" t="s">
        <v>2435</v>
      </c>
      <c r="K1150" s="404">
        <v>41653</v>
      </c>
      <c r="L1150" s="404">
        <v>41656</v>
      </c>
      <c r="M1150" s="403" t="s">
        <v>132</v>
      </c>
      <c r="N1150" s="403" t="s">
        <v>109</v>
      </c>
      <c r="O1150" s="403">
        <v>2</v>
      </c>
      <c r="P1150" s="403" t="s">
        <v>2257</v>
      </c>
      <c r="Q1150" s="403">
        <v>3</v>
      </c>
    </row>
    <row r="1151" spans="1:17" x14ac:dyDescent="0.2">
      <c r="A1151" s="403">
        <v>52870</v>
      </c>
      <c r="B1151" s="403">
        <v>115465</v>
      </c>
      <c r="C1151" s="403">
        <v>10003692</v>
      </c>
      <c r="D1151" s="403" t="s">
        <v>2437</v>
      </c>
      <c r="E1151" s="403" t="s">
        <v>1573</v>
      </c>
      <c r="F1151" s="403" t="s">
        <v>15</v>
      </c>
      <c r="G1151" s="403" t="s">
        <v>867</v>
      </c>
      <c r="H1151" s="403" t="s">
        <v>199</v>
      </c>
      <c r="I1151" s="403" t="s">
        <v>95</v>
      </c>
      <c r="J1151" s="403" t="s">
        <v>2438</v>
      </c>
      <c r="K1151" s="404">
        <v>41603</v>
      </c>
      <c r="L1151" s="404">
        <v>41605</v>
      </c>
      <c r="M1151" s="403" t="s">
        <v>152</v>
      </c>
      <c r="N1151" s="403" t="s">
        <v>109</v>
      </c>
      <c r="O1151" s="403">
        <v>1</v>
      </c>
      <c r="P1151" s="403" t="s">
        <v>2257</v>
      </c>
      <c r="Q1151" s="403">
        <v>1</v>
      </c>
    </row>
    <row r="1152" spans="1:17" x14ac:dyDescent="0.2">
      <c r="A1152" s="403">
        <v>52896</v>
      </c>
      <c r="B1152" s="403">
        <v>110078</v>
      </c>
      <c r="C1152" s="403">
        <v>10003724</v>
      </c>
      <c r="D1152" s="403" t="s">
        <v>1684</v>
      </c>
      <c r="E1152" s="403" t="s">
        <v>1651</v>
      </c>
      <c r="F1152" s="403" t="s">
        <v>14</v>
      </c>
      <c r="G1152" s="403" t="s">
        <v>325</v>
      </c>
      <c r="H1152" s="403" t="s">
        <v>161</v>
      </c>
      <c r="I1152" s="403" t="s">
        <v>161</v>
      </c>
      <c r="J1152" s="403" t="s">
        <v>2440</v>
      </c>
      <c r="K1152" s="404">
        <v>41575</v>
      </c>
      <c r="L1152" s="404">
        <v>41579</v>
      </c>
      <c r="M1152" s="403" t="s">
        <v>102</v>
      </c>
      <c r="N1152" s="403" t="s">
        <v>109</v>
      </c>
      <c r="O1152" s="403">
        <v>3</v>
      </c>
      <c r="P1152" s="403" t="s">
        <v>2257</v>
      </c>
      <c r="Q1152" s="403">
        <v>1</v>
      </c>
    </row>
    <row r="1153" spans="1:17" x14ac:dyDescent="0.2">
      <c r="A1153" s="403">
        <v>52928</v>
      </c>
      <c r="B1153" s="403">
        <v>116052</v>
      </c>
      <c r="C1153" s="403">
        <v>10003784</v>
      </c>
      <c r="D1153" s="403" t="s">
        <v>2442</v>
      </c>
      <c r="E1153" s="403" t="s">
        <v>1569</v>
      </c>
      <c r="F1153" s="403" t="s">
        <v>14</v>
      </c>
      <c r="G1153" s="403" t="s">
        <v>364</v>
      </c>
      <c r="H1153" s="403" t="s">
        <v>190</v>
      </c>
      <c r="I1153" s="403" t="s">
        <v>190</v>
      </c>
      <c r="J1153" s="403" t="s">
        <v>2443</v>
      </c>
      <c r="K1153" s="404">
        <v>41792</v>
      </c>
      <c r="L1153" s="404">
        <v>41795</v>
      </c>
      <c r="M1153" s="403" t="s">
        <v>132</v>
      </c>
      <c r="N1153" s="403" t="s">
        <v>109</v>
      </c>
      <c r="O1153" s="403">
        <v>3</v>
      </c>
      <c r="P1153" s="403" t="s">
        <v>2257</v>
      </c>
      <c r="Q1153" s="403">
        <v>3</v>
      </c>
    </row>
    <row r="1154" spans="1:17" x14ac:dyDescent="0.2">
      <c r="A1154" s="403">
        <v>52994</v>
      </c>
      <c r="B1154" s="403">
        <v>112414</v>
      </c>
      <c r="C1154" s="403">
        <v>10003866</v>
      </c>
      <c r="D1154" s="403" t="s">
        <v>2445</v>
      </c>
      <c r="E1154" s="403" t="s">
        <v>1573</v>
      </c>
      <c r="F1154" s="403" t="s">
        <v>15</v>
      </c>
      <c r="G1154" s="403" t="s">
        <v>297</v>
      </c>
      <c r="H1154" s="403" t="s">
        <v>161</v>
      </c>
      <c r="I1154" s="403" t="s">
        <v>161</v>
      </c>
      <c r="J1154" s="403" t="s">
        <v>2446</v>
      </c>
      <c r="K1154" s="404">
        <v>41603</v>
      </c>
      <c r="L1154" s="404">
        <v>41607</v>
      </c>
      <c r="M1154" s="403" t="s">
        <v>152</v>
      </c>
      <c r="N1154" s="403" t="s">
        <v>109</v>
      </c>
      <c r="O1154" s="403">
        <v>2</v>
      </c>
      <c r="P1154" s="403" t="s">
        <v>2257</v>
      </c>
      <c r="Q1154" s="403">
        <v>2</v>
      </c>
    </row>
    <row r="1155" spans="1:17" x14ac:dyDescent="0.2">
      <c r="A1155" s="403">
        <v>53010</v>
      </c>
      <c r="B1155" s="403">
        <v>107027</v>
      </c>
      <c r="C1155" s="403">
        <v>10003889</v>
      </c>
      <c r="D1155" s="403" t="s">
        <v>2448</v>
      </c>
      <c r="E1155" s="403" t="s">
        <v>1569</v>
      </c>
      <c r="F1155" s="403" t="s">
        <v>14</v>
      </c>
      <c r="G1155" s="403" t="s">
        <v>369</v>
      </c>
      <c r="H1155" s="403" t="s">
        <v>199</v>
      </c>
      <c r="I1155" s="403" t="s">
        <v>95</v>
      </c>
      <c r="J1155" s="403" t="s">
        <v>2449</v>
      </c>
      <c r="K1155" s="404">
        <v>41540</v>
      </c>
      <c r="L1155" s="404">
        <v>41543</v>
      </c>
      <c r="M1155" s="403" t="s">
        <v>132</v>
      </c>
      <c r="N1155" s="403" t="s">
        <v>109</v>
      </c>
      <c r="O1155" s="403">
        <v>2</v>
      </c>
      <c r="P1155" s="403" t="s">
        <v>2257</v>
      </c>
      <c r="Q1155" s="403">
        <v>2</v>
      </c>
    </row>
    <row r="1156" spans="1:17" x14ac:dyDescent="0.2">
      <c r="A1156" s="403">
        <v>53025</v>
      </c>
      <c r="B1156" s="403">
        <v>116638</v>
      </c>
      <c r="C1156" s="403">
        <v>10003909</v>
      </c>
      <c r="D1156" s="403" t="s">
        <v>954</v>
      </c>
      <c r="E1156" s="403" t="s">
        <v>1569</v>
      </c>
      <c r="F1156" s="403" t="s">
        <v>14</v>
      </c>
      <c r="G1156" s="403" t="s">
        <v>178</v>
      </c>
      <c r="H1156" s="403" t="s">
        <v>107</v>
      </c>
      <c r="I1156" s="403" t="s">
        <v>107</v>
      </c>
      <c r="J1156" s="403" t="s">
        <v>2451</v>
      </c>
      <c r="K1156" s="404">
        <v>41771</v>
      </c>
      <c r="L1156" s="404">
        <v>41775</v>
      </c>
      <c r="M1156" s="403" t="s">
        <v>147</v>
      </c>
      <c r="N1156" s="403" t="s">
        <v>109</v>
      </c>
      <c r="O1156" s="403">
        <v>2</v>
      </c>
      <c r="P1156" s="403" t="s">
        <v>2257</v>
      </c>
      <c r="Q1156" s="403">
        <v>3</v>
      </c>
    </row>
    <row r="1157" spans="1:17" x14ac:dyDescent="0.2">
      <c r="A1157" s="403">
        <v>53032</v>
      </c>
      <c r="B1157" s="403">
        <v>116639</v>
      </c>
      <c r="C1157" s="403">
        <v>10003919</v>
      </c>
      <c r="D1157" s="403" t="s">
        <v>956</v>
      </c>
      <c r="E1157" s="403" t="s">
        <v>1569</v>
      </c>
      <c r="F1157" s="403" t="s">
        <v>14</v>
      </c>
      <c r="G1157" s="403" t="s">
        <v>178</v>
      </c>
      <c r="H1157" s="403" t="s">
        <v>107</v>
      </c>
      <c r="I1157" s="403" t="s">
        <v>107</v>
      </c>
      <c r="J1157" s="403" t="s">
        <v>2453</v>
      </c>
      <c r="K1157" s="404">
        <v>41869</v>
      </c>
      <c r="L1157" s="404">
        <v>41873</v>
      </c>
      <c r="M1157" s="403" t="s">
        <v>102</v>
      </c>
      <c r="N1157" s="403" t="s">
        <v>109</v>
      </c>
      <c r="O1157" s="403">
        <v>3</v>
      </c>
      <c r="P1157" s="403" t="s">
        <v>2257</v>
      </c>
      <c r="Q1157" s="403">
        <v>2</v>
      </c>
    </row>
    <row r="1158" spans="1:17" x14ac:dyDescent="0.2">
      <c r="A1158" s="403">
        <v>53069</v>
      </c>
      <c r="B1158" s="403">
        <v>105607</v>
      </c>
      <c r="C1158" s="403">
        <v>10003728</v>
      </c>
      <c r="D1158" s="403" t="s">
        <v>960</v>
      </c>
      <c r="E1158" s="403" t="s">
        <v>1569</v>
      </c>
      <c r="F1158" s="403" t="s">
        <v>14</v>
      </c>
      <c r="G1158" s="403" t="s">
        <v>449</v>
      </c>
      <c r="H1158" s="403" t="s">
        <v>122</v>
      </c>
      <c r="I1158" s="403" t="s">
        <v>122</v>
      </c>
      <c r="J1158" s="403" t="s">
        <v>2455</v>
      </c>
      <c r="K1158" s="404">
        <v>41842</v>
      </c>
      <c r="L1158" s="404">
        <v>41845</v>
      </c>
      <c r="M1158" s="403" t="s">
        <v>102</v>
      </c>
      <c r="N1158" s="403" t="s">
        <v>109</v>
      </c>
      <c r="O1158" s="403">
        <v>3</v>
      </c>
      <c r="P1158" s="403" t="s">
        <v>2257</v>
      </c>
      <c r="Q1158" s="403">
        <v>3</v>
      </c>
    </row>
    <row r="1159" spans="1:17" x14ac:dyDescent="0.2">
      <c r="A1159" s="403">
        <v>53137</v>
      </c>
      <c r="B1159" s="403">
        <v>108119</v>
      </c>
      <c r="C1159" s="403">
        <v>10003895</v>
      </c>
      <c r="D1159" s="403" t="s">
        <v>2457</v>
      </c>
      <c r="E1159" s="403" t="s">
        <v>1573</v>
      </c>
      <c r="F1159" s="403" t="s">
        <v>15</v>
      </c>
      <c r="G1159" s="403" t="s">
        <v>1294</v>
      </c>
      <c r="H1159" s="403" t="s">
        <v>122</v>
      </c>
      <c r="I1159" s="403" t="s">
        <v>122</v>
      </c>
      <c r="J1159" s="403" t="s">
        <v>2458</v>
      </c>
      <c r="K1159" s="404">
        <v>41673</v>
      </c>
      <c r="L1159" s="404">
        <v>41677</v>
      </c>
      <c r="M1159" s="403" t="s">
        <v>152</v>
      </c>
      <c r="N1159" s="403" t="s">
        <v>109</v>
      </c>
      <c r="O1159" s="403">
        <v>2</v>
      </c>
      <c r="P1159" s="403" t="s">
        <v>2257</v>
      </c>
      <c r="Q1159" s="403">
        <v>3</v>
      </c>
    </row>
    <row r="1160" spans="1:17" x14ac:dyDescent="0.2">
      <c r="A1160" s="403">
        <v>53146</v>
      </c>
      <c r="B1160" s="403">
        <v>115153</v>
      </c>
      <c r="C1160" s="403">
        <v>10004000</v>
      </c>
      <c r="D1160" s="403" t="s">
        <v>2460</v>
      </c>
      <c r="E1160" s="403" t="s">
        <v>1573</v>
      </c>
      <c r="F1160" s="403" t="s">
        <v>15</v>
      </c>
      <c r="G1160" s="403" t="s">
        <v>129</v>
      </c>
      <c r="H1160" s="403" t="s">
        <v>122</v>
      </c>
      <c r="I1160" s="403" t="s">
        <v>122</v>
      </c>
      <c r="J1160" s="403" t="s">
        <v>2461</v>
      </c>
      <c r="K1160" s="404">
        <v>41815</v>
      </c>
      <c r="L1160" s="404">
        <v>41817</v>
      </c>
      <c r="M1160" s="403" t="s">
        <v>152</v>
      </c>
      <c r="N1160" s="403" t="s">
        <v>109</v>
      </c>
      <c r="O1160" s="403">
        <v>2</v>
      </c>
      <c r="P1160" s="403" t="s">
        <v>2257</v>
      </c>
      <c r="Q1160" s="403">
        <v>3</v>
      </c>
    </row>
    <row r="1161" spans="1:17" x14ac:dyDescent="0.2">
      <c r="A1161" s="403">
        <v>53168</v>
      </c>
      <c r="B1161" s="403">
        <v>108050</v>
      </c>
      <c r="C1161" s="403">
        <v>10004032</v>
      </c>
      <c r="D1161" s="403" t="s">
        <v>2463</v>
      </c>
      <c r="E1161" s="403" t="s">
        <v>1569</v>
      </c>
      <c r="F1161" s="403" t="s">
        <v>14</v>
      </c>
      <c r="G1161" s="403" t="s">
        <v>219</v>
      </c>
      <c r="H1161" s="403" t="s">
        <v>122</v>
      </c>
      <c r="I1161" s="403" t="s">
        <v>122</v>
      </c>
      <c r="J1161" s="403" t="s">
        <v>2464</v>
      </c>
      <c r="K1161" s="404">
        <v>41801</v>
      </c>
      <c r="L1161" s="404">
        <v>41803</v>
      </c>
      <c r="M1161" s="403" t="s">
        <v>152</v>
      </c>
      <c r="N1161" s="403" t="s">
        <v>109</v>
      </c>
      <c r="O1161" s="403">
        <v>3</v>
      </c>
      <c r="P1161" s="403" t="s">
        <v>2257</v>
      </c>
      <c r="Q1161" s="403">
        <v>2</v>
      </c>
    </row>
    <row r="1162" spans="1:17" x14ac:dyDescent="0.2">
      <c r="A1162" s="403">
        <v>53225</v>
      </c>
      <c r="B1162" s="403">
        <v>106325</v>
      </c>
      <c r="C1162" s="403">
        <v>10004169</v>
      </c>
      <c r="D1162" s="403" t="s">
        <v>2466</v>
      </c>
      <c r="E1162" s="403" t="s">
        <v>1569</v>
      </c>
      <c r="F1162" s="403" t="s">
        <v>14</v>
      </c>
      <c r="G1162" s="403" t="s">
        <v>1119</v>
      </c>
      <c r="H1162" s="403" t="s">
        <v>107</v>
      </c>
      <c r="I1162" s="403" t="s">
        <v>107</v>
      </c>
      <c r="J1162" s="403" t="s">
        <v>2467</v>
      </c>
      <c r="K1162" s="404">
        <v>41589</v>
      </c>
      <c r="L1162" s="404">
        <v>41593</v>
      </c>
      <c r="M1162" s="403" t="s">
        <v>102</v>
      </c>
      <c r="N1162" s="403" t="s">
        <v>109</v>
      </c>
      <c r="O1162" s="403">
        <v>3</v>
      </c>
      <c r="P1162" s="403" t="s">
        <v>2257</v>
      </c>
      <c r="Q1162" s="403">
        <v>3</v>
      </c>
    </row>
    <row r="1163" spans="1:17" x14ac:dyDescent="0.2">
      <c r="A1163" s="403">
        <v>53230</v>
      </c>
      <c r="B1163" s="403">
        <v>108046</v>
      </c>
      <c r="C1163" s="403">
        <v>10004175</v>
      </c>
      <c r="D1163" s="403" t="s">
        <v>2469</v>
      </c>
      <c r="E1163" s="403" t="s">
        <v>1573</v>
      </c>
      <c r="F1163" s="403" t="s">
        <v>15</v>
      </c>
      <c r="G1163" s="403" t="s">
        <v>285</v>
      </c>
      <c r="H1163" s="403" t="s">
        <v>140</v>
      </c>
      <c r="I1163" s="403" t="s">
        <v>140</v>
      </c>
      <c r="J1163" s="403" t="s">
        <v>2470</v>
      </c>
      <c r="K1163" s="404">
        <v>41568</v>
      </c>
      <c r="L1163" s="404">
        <v>41572</v>
      </c>
      <c r="M1163" s="403" t="s">
        <v>152</v>
      </c>
      <c r="N1163" s="403" t="s">
        <v>109</v>
      </c>
      <c r="O1163" s="403">
        <v>2</v>
      </c>
      <c r="P1163" s="403" t="s">
        <v>2257</v>
      </c>
      <c r="Q1163" s="403">
        <v>2</v>
      </c>
    </row>
    <row r="1164" spans="1:17" x14ac:dyDescent="0.2">
      <c r="A1164" s="403">
        <v>53232</v>
      </c>
      <c r="B1164" s="403">
        <v>109219</v>
      </c>
      <c r="C1164" s="403">
        <v>10004177</v>
      </c>
      <c r="D1164" s="403" t="s">
        <v>2472</v>
      </c>
      <c r="E1164" s="403" t="s">
        <v>2361</v>
      </c>
      <c r="F1164" s="403" t="s">
        <v>19</v>
      </c>
      <c r="G1164" s="403" t="s">
        <v>285</v>
      </c>
      <c r="H1164" s="403" t="s">
        <v>140</v>
      </c>
      <c r="I1164" s="403" t="s">
        <v>140</v>
      </c>
      <c r="J1164" s="403" t="s">
        <v>2473</v>
      </c>
      <c r="K1164" s="404">
        <v>41533</v>
      </c>
      <c r="L1164" s="404">
        <v>41537</v>
      </c>
      <c r="M1164" s="403" t="s">
        <v>2363</v>
      </c>
      <c r="N1164" s="403" t="s">
        <v>109</v>
      </c>
      <c r="O1164" s="403">
        <v>2</v>
      </c>
      <c r="P1164" s="403" t="s">
        <v>2257</v>
      </c>
      <c r="Q1164" s="403">
        <v>3</v>
      </c>
    </row>
    <row r="1165" spans="1:17" x14ac:dyDescent="0.2">
      <c r="A1165" s="403">
        <v>53237</v>
      </c>
      <c r="B1165" s="403">
        <v>105804</v>
      </c>
      <c r="C1165" s="403">
        <v>10004181</v>
      </c>
      <c r="D1165" s="403" t="s">
        <v>2475</v>
      </c>
      <c r="E1165" s="403" t="s">
        <v>1569</v>
      </c>
      <c r="F1165" s="403" t="s">
        <v>14</v>
      </c>
      <c r="G1165" s="403" t="s">
        <v>283</v>
      </c>
      <c r="H1165" s="403" t="s">
        <v>140</v>
      </c>
      <c r="I1165" s="403" t="s">
        <v>140</v>
      </c>
      <c r="J1165" s="403" t="s">
        <v>2476</v>
      </c>
      <c r="K1165" s="404">
        <v>41708</v>
      </c>
      <c r="L1165" s="404">
        <v>41712</v>
      </c>
      <c r="M1165" s="403" t="s">
        <v>102</v>
      </c>
      <c r="N1165" s="403" t="s">
        <v>109</v>
      </c>
      <c r="O1165" s="403">
        <v>2</v>
      </c>
      <c r="P1165" s="403" t="s">
        <v>2257</v>
      </c>
      <c r="Q1165" s="403">
        <v>1</v>
      </c>
    </row>
    <row r="1166" spans="1:17" x14ac:dyDescent="0.2">
      <c r="A1166" s="403">
        <v>53259</v>
      </c>
      <c r="B1166" s="403">
        <v>107613</v>
      </c>
      <c r="C1166" s="403">
        <v>10004223</v>
      </c>
      <c r="D1166" s="403" t="s">
        <v>2478</v>
      </c>
      <c r="E1166" s="403" t="s">
        <v>1569</v>
      </c>
      <c r="F1166" s="403" t="s">
        <v>14</v>
      </c>
      <c r="G1166" s="403" t="s">
        <v>171</v>
      </c>
      <c r="H1166" s="403" t="s">
        <v>172</v>
      </c>
      <c r="I1166" s="403" t="s">
        <v>172</v>
      </c>
      <c r="J1166" s="403" t="s">
        <v>2479</v>
      </c>
      <c r="K1166" s="404">
        <v>41618</v>
      </c>
      <c r="L1166" s="404">
        <v>41621</v>
      </c>
      <c r="M1166" s="403" t="s">
        <v>102</v>
      </c>
      <c r="N1166" s="403" t="s">
        <v>109</v>
      </c>
      <c r="O1166" s="403">
        <v>2</v>
      </c>
      <c r="P1166" s="403" t="s">
        <v>2257</v>
      </c>
      <c r="Q1166" s="403">
        <v>2</v>
      </c>
    </row>
    <row r="1167" spans="1:17" x14ac:dyDescent="0.2">
      <c r="A1167" s="403">
        <v>53295</v>
      </c>
      <c r="B1167" s="403">
        <v>108044</v>
      </c>
      <c r="C1167" s="403">
        <v>10004285</v>
      </c>
      <c r="D1167" s="403" t="s">
        <v>1723</v>
      </c>
      <c r="E1167" s="403" t="s">
        <v>1573</v>
      </c>
      <c r="F1167" s="403" t="s">
        <v>15</v>
      </c>
      <c r="G1167" s="403" t="s">
        <v>244</v>
      </c>
      <c r="H1167" s="403" t="s">
        <v>190</v>
      </c>
      <c r="I1167" s="403" t="s">
        <v>190</v>
      </c>
      <c r="J1167" s="403" t="s">
        <v>2481</v>
      </c>
      <c r="K1167" s="404">
        <v>41673</v>
      </c>
      <c r="L1167" s="404">
        <v>41677</v>
      </c>
      <c r="M1167" s="403" t="s">
        <v>2482</v>
      </c>
      <c r="N1167" s="403" t="s">
        <v>109</v>
      </c>
      <c r="O1167" s="403">
        <v>3</v>
      </c>
      <c r="P1167" s="403" t="s">
        <v>2257</v>
      </c>
      <c r="Q1167" s="403">
        <v>4</v>
      </c>
    </row>
    <row r="1168" spans="1:17" x14ac:dyDescent="0.2">
      <c r="A1168" s="403">
        <v>53305</v>
      </c>
      <c r="B1168" s="403">
        <v>112720</v>
      </c>
      <c r="C1168" s="403">
        <v>10004303</v>
      </c>
      <c r="D1168" s="403" t="s">
        <v>984</v>
      </c>
      <c r="E1168" s="403" t="s">
        <v>1569</v>
      </c>
      <c r="F1168" s="403" t="s">
        <v>14</v>
      </c>
      <c r="G1168" s="403" t="s">
        <v>942</v>
      </c>
      <c r="H1168" s="403" t="s">
        <v>140</v>
      </c>
      <c r="I1168" s="403" t="s">
        <v>140</v>
      </c>
      <c r="J1168" s="403" t="s">
        <v>2484</v>
      </c>
      <c r="K1168" s="404">
        <v>41709</v>
      </c>
      <c r="L1168" s="404">
        <v>41712</v>
      </c>
      <c r="M1168" s="403" t="s">
        <v>132</v>
      </c>
      <c r="N1168" s="403" t="s">
        <v>109</v>
      </c>
      <c r="O1168" s="403">
        <v>3</v>
      </c>
      <c r="P1168" s="403" t="s">
        <v>2257</v>
      </c>
      <c r="Q1168" s="403">
        <v>3</v>
      </c>
    </row>
    <row r="1169" spans="1:17" x14ac:dyDescent="0.2">
      <c r="A1169" s="403">
        <v>53373</v>
      </c>
      <c r="B1169" s="403">
        <v>105318</v>
      </c>
      <c r="C1169" s="403">
        <v>10004355</v>
      </c>
      <c r="D1169" s="403" t="s">
        <v>2486</v>
      </c>
      <c r="E1169" s="403" t="s">
        <v>1569</v>
      </c>
      <c r="F1169" s="403" t="s">
        <v>14</v>
      </c>
      <c r="G1169" s="403" t="s">
        <v>291</v>
      </c>
      <c r="H1169" s="403" t="s">
        <v>172</v>
      </c>
      <c r="I1169" s="403" t="s">
        <v>172</v>
      </c>
      <c r="J1169" s="403" t="s">
        <v>2487</v>
      </c>
      <c r="K1169" s="404">
        <v>41596</v>
      </c>
      <c r="L1169" s="404">
        <v>41600</v>
      </c>
      <c r="M1169" s="403" t="s">
        <v>102</v>
      </c>
      <c r="N1169" s="403" t="s">
        <v>109</v>
      </c>
      <c r="O1169" s="403">
        <v>2</v>
      </c>
      <c r="P1169" s="403" t="s">
        <v>2257</v>
      </c>
      <c r="Q1169" s="403">
        <v>1</v>
      </c>
    </row>
    <row r="1170" spans="1:17" x14ac:dyDescent="0.2">
      <c r="A1170" s="403">
        <v>53392</v>
      </c>
      <c r="B1170" s="403">
        <v>108652</v>
      </c>
      <c r="C1170" s="403">
        <v>10004374</v>
      </c>
      <c r="D1170" s="403" t="s">
        <v>2489</v>
      </c>
      <c r="E1170" s="403" t="s">
        <v>1597</v>
      </c>
      <c r="F1170" s="403" t="s">
        <v>15</v>
      </c>
      <c r="G1170" s="403" t="s">
        <v>644</v>
      </c>
      <c r="H1170" s="403" t="s">
        <v>190</v>
      </c>
      <c r="I1170" s="403" t="s">
        <v>190</v>
      </c>
      <c r="J1170" s="403" t="s">
        <v>2490</v>
      </c>
      <c r="K1170" s="404">
        <v>41799</v>
      </c>
      <c r="L1170" s="404">
        <v>41802</v>
      </c>
      <c r="M1170" s="403" t="s">
        <v>147</v>
      </c>
      <c r="N1170" s="403" t="s">
        <v>109</v>
      </c>
      <c r="O1170" s="403">
        <v>2</v>
      </c>
      <c r="P1170" s="403" t="s">
        <v>2257</v>
      </c>
      <c r="Q1170" s="403">
        <v>3</v>
      </c>
    </row>
    <row r="1171" spans="1:17" x14ac:dyDescent="0.2">
      <c r="A1171" s="403">
        <v>53429</v>
      </c>
      <c r="B1171" s="403">
        <v>108786</v>
      </c>
      <c r="C1171" s="403">
        <v>10004440</v>
      </c>
      <c r="D1171" s="403" t="s">
        <v>2492</v>
      </c>
      <c r="E1171" s="403" t="s">
        <v>1569</v>
      </c>
      <c r="F1171" s="403" t="s">
        <v>14</v>
      </c>
      <c r="G1171" s="403" t="s">
        <v>399</v>
      </c>
      <c r="H1171" s="403" t="s">
        <v>190</v>
      </c>
      <c r="I1171" s="403" t="s">
        <v>190</v>
      </c>
      <c r="J1171" s="403" t="s">
        <v>2493</v>
      </c>
      <c r="K1171" s="404">
        <v>41680</v>
      </c>
      <c r="L1171" s="404">
        <v>41684</v>
      </c>
      <c r="M1171" s="403" t="s">
        <v>147</v>
      </c>
      <c r="N1171" s="403" t="s">
        <v>109</v>
      </c>
      <c r="O1171" s="403">
        <v>2</v>
      </c>
      <c r="P1171" s="403" t="s">
        <v>2257</v>
      </c>
      <c r="Q1171" s="403">
        <v>3</v>
      </c>
    </row>
    <row r="1172" spans="1:17" x14ac:dyDescent="0.2">
      <c r="A1172" s="403">
        <v>53504</v>
      </c>
      <c r="B1172" s="403">
        <v>108039</v>
      </c>
      <c r="C1172" s="403">
        <v>10004601</v>
      </c>
      <c r="D1172" s="403" t="s">
        <v>2495</v>
      </c>
      <c r="E1172" s="403" t="s">
        <v>1573</v>
      </c>
      <c r="F1172" s="403" t="s">
        <v>15</v>
      </c>
      <c r="G1172" s="403" t="s">
        <v>473</v>
      </c>
      <c r="H1172" s="403" t="s">
        <v>94</v>
      </c>
      <c r="I1172" s="403" t="s">
        <v>95</v>
      </c>
      <c r="J1172" s="403" t="s">
        <v>2496</v>
      </c>
      <c r="K1172" s="404">
        <v>41778</v>
      </c>
      <c r="L1172" s="404">
        <v>41782</v>
      </c>
      <c r="M1172" s="403" t="s">
        <v>374</v>
      </c>
      <c r="N1172" s="403" t="s">
        <v>109</v>
      </c>
      <c r="O1172" s="403">
        <v>2</v>
      </c>
      <c r="P1172" s="403" t="s">
        <v>2257</v>
      </c>
      <c r="Q1172" s="403">
        <v>2</v>
      </c>
    </row>
    <row r="1173" spans="1:17" x14ac:dyDescent="0.2">
      <c r="A1173" s="403">
        <v>53535</v>
      </c>
      <c r="B1173" s="403">
        <v>109052</v>
      </c>
      <c r="C1173" s="403">
        <v>10004645</v>
      </c>
      <c r="D1173" s="403" t="s">
        <v>2498</v>
      </c>
      <c r="E1173" s="403" t="s">
        <v>1597</v>
      </c>
      <c r="F1173" s="403" t="s">
        <v>15</v>
      </c>
      <c r="G1173" s="403" t="s">
        <v>731</v>
      </c>
      <c r="H1173" s="403" t="s">
        <v>161</v>
      </c>
      <c r="I1173" s="403" t="s">
        <v>161</v>
      </c>
      <c r="J1173" s="403" t="s">
        <v>2499</v>
      </c>
      <c r="K1173" s="404">
        <v>41771</v>
      </c>
      <c r="L1173" s="404">
        <v>41775</v>
      </c>
      <c r="M1173" s="403" t="s">
        <v>147</v>
      </c>
      <c r="N1173" s="403" t="s">
        <v>109</v>
      </c>
      <c r="O1173" s="403">
        <v>2</v>
      </c>
      <c r="P1173" s="403" t="s">
        <v>2257</v>
      </c>
      <c r="Q1173" s="403">
        <v>3</v>
      </c>
    </row>
    <row r="1174" spans="1:17" x14ac:dyDescent="0.2">
      <c r="A1174" s="403">
        <v>53565</v>
      </c>
      <c r="B1174" s="403">
        <v>116072</v>
      </c>
      <c r="C1174" s="403">
        <v>10003256</v>
      </c>
      <c r="D1174" s="403" t="s">
        <v>1735</v>
      </c>
      <c r="E1174" s="403" t="s">
        <v>1597</v>
      </c>
      <c r="F1174" s="403" t="s">
        <v>15</v>
      </c>
      <c r="G1174" s="403" t="s">
        <v>270</v>
      </c>
      <c r="H1174" s="403" t="s">
        <v>166</v>
      </c>
      <c r="I1174" s="403" t="s">
        <v>166</v>
      </c>
      <c r="J1174" s="403" t="s">
        <v>2501</v>
      </c>
      <c r="K1174" s="404">
        <v>41687</v>
      </c>
      <c r="L1174" s="404">
        <v>41691</v>
      </c>
      <c r="M1174" s="403" t="s">
        <v>132</v>
      </c>
      <c r="N1174" s="403" t="s">
        <v>109</v>
      </c>
      <c r="O1174" s="403">
        <v>3</v>
      </c>
      <c r="P1174" s="403" t="s">
        <v>2257</v>
      </c>
      <c r="Q1174" s="403">
        <v>3</v>
      </c>
    </row>
    <row r="1175" spans="1:17" x14ac:dyDescent="0.2">
      <c r="A1175" s="403">
        <v>53574</v>
      </c>
      <c r="B1175" s="403">
        <v>106183</v>
      </c>
      <c r="C1175" s="403">
        <v>10004547</v>
      </c>
      <c r="D1175" s="403" t="s">
        <v>2503</v>
      </c>
      <c r="E1175" s="403" t="s">
        <v>1569</v>
      </c>
      <c r="F1175" s="403" t="s">
        <v>14</v>
      </c>
      <c r="G1175" s="403" t="s">
        <v>473</v>
      </c>
      <c r="H1175" s="403" t="s">
        <v>94</v>
      </c>
      <c r="I1175" s="403" t="s">
        <v>95</v>
      </c>
      <c r="J1175" s="403" t="s">
        <v>2504</v>
      </c>
      <c r="K1175" s="404">
        <v>41814</v>
      </c>
      <c r="L1175" s="404">
        <v>41817</v>
      </c>
      <c r="M1175" s="403" t="s">
        <v>147</v>
      </c>
      <c r="N1175" s="403" t="s">
        <v>109</v>
      </c>
      <c r="O1175" s="403">
        <v>2</v>
      </c>
      <c r="P1175" s="403" t="s">
        <v>2257</v>
      </c>
      <c r="Q1175" s="403">
        <v>3</v>
      </c>
    </row>
    <row r="1176" spans="1:17" x14ac:dyDescent="0.2">
      <c r="A1176" s="403">
        <v>53575</v>
      </c>
      <c r="B1176" s="403">
        <v>108070</v>
      </c>
      <c r="C1176" s="403">
        <v>10004684</v>
      </c>
      <c r="D1176" s="403" t="s">
        <v>375</v>
      </c>
      <c r="E1176" s="403" t="s">
        <v>1573</v>
      </c>
      <c r="F1176" s="403" t="s">
        <v>15</v>
      </c>
      <c r="G1176" s="403" t="s">
        <v>376</v>
      </c>
      <c r="H1176" s="403" t="s">
        <v>199</v>
      </c>
      <c r="I1176" s="403" t="s">
        <v>95</v>
      </c>
      <c r="J1176" s="403" t="s">
        <v>2506</v>
      </c>
      <c r="K1176" s="404">
        <v>41695</v>
      </c>
      <c r="L1176" s="404">
        <v>41698</v>
      </c>
      <c r="M1176" s="403" t="s">
        <v>152</v>
      </c>
      <c r="N1176" s="403" t="s">
        <v>109</v>
      </c>
      <c r="O1176" s="403">
        <v>3</v>
      </c>
      <c r="P1176" s="403" t="s">
        <v>2257</v>
      </c>
      <c r="Q1176" s="403">
        <v>2</v>
      </c>
    </row>
    <row r="1177" spans="1:17" x14ac:dyDescent="0.2">
      <c r="A1177" s="403">
        <v>53615</v>
      </c>
      <c r="B1177" s="403">
        <v>105892</v>
      </c>
      <c r="C1177" s="403">
        <v>10004723</v>
      </c>
      <c r="D1177" s="403" t="s">
        <v>1739</v>
      </c>
      <c r="E1177" s="403" t="s">
        <v>1597</v>
      </c>
      <c r="F1177" s="403" t="s">
        <v>15</v>
      </c>
      <c r="G1177" s="403" t="s">
        <v>790</v>
      </c>
      <c r="H1177" s="403" t="s">
        <v>140</v>
      </c>
      <c r="I1177" s="403" t="s">
        <v>140</v>
      </c>
      <c r="J1177" s="403" t="s">
        <v>2508</v>
      </c>
      <c r="K1177" s="404">
        <v>41589</v>
      </c>
      <c r="L1177" s="404">
        <v>41593</v>
      </c>
      <c r="M1177" s="403" t="s">
        <v>1895</v>
      </c>
      <c r="N1177" s="403" t="s">
        <v>109</v>
      </c>
      <c r="O1177" s="403">
        <v>3</v>
      </c>
      <c r="P1177" s="403" t="s">
        <v>2257</v>
      </c>
      <c r="Q1177" s="403">
        <v>4</v>
      </c>
    </row>
    <row r="1178" spans="1:17" x14ac:dyDescent="0.2">
      <c r="A1178" s="403">
        <v>53644</v>
      </c>
      <c r="B1178" s="403">
        <v>112727</v>
      </c>
      <c r="C1178" s="403">
        <v>10004762</v>
      </c>
      <c r="D1178" s="403" t="s">
        <v>2510</v>
      </c>
      <c r="E1178" s="403" t="s">
        <v>1573</v>
      </c>
      <c r="F1178" s="403" t="s">
        <v>15</v>
      </c>
      <c r="G1178" s="403" t="s">
        <v>1246</v>
      </c>
      <c r="H1178" s="403" t="s">
        <v>94</v>
      </c>
      <c r="I1178" s="403" t="s">
        <v>95</v>
      </c>
      <c r="J1178" s="403" t="s">
        <v>2511</v>
      </c>
      <c r="K1178" s="404">
        <v>41806</v>
      </c>
      <c r="L1178" s="404">
        <v>41810</v>
      </c>
      <c r="M1178" s="403" t="s">
        <v>152</v>
      </c>
      <c r="N1178" s="403" t="s">
        <v>109</v>
      </c>
      <c r="O1178" s="403">
        <v>2</v>
      </c>
      <c r="P1178" s="403" t="s">
        <v>2257</v>
      </c>
      <c r="Q1178" s="403">
        <v>3</v>
      </c>
    </row>
    <row r="1179" spans="1:17" x14ac:dyDescent="0.2">
      <c r="A1179" s="403">
        <v>53671</v>
      </c>
      <c r="B1179" s="403">
        <v>108694</v>
      </c>
      <c r="C1179" s="403">
        <v>10004632</v>
      </c>
      <c r="D1179" s="403" t="s">
        <v>1745</v>
      </c>
      <c r="E1179" s="403" t="s">
        <v>1569</v>
      </c>
      <c r="F1179" s="403" t="s">
        <v>14</v>
      </c>
      <c r="G1179" s="403" t="s">
        <v>217</v>
      </c>
      <c r="H1179" s="403" t="s">
        <v>161</v>
      </c>
      <c r="I1179" s="403" t="s">
        <v>161</v>
      </c>
      <c r="J1179" s="403" t="s">
        <v>2513</v>
      </c>
      <c r="K1179" s="404">
        <v>41681</v>
      </c>
      <c r="L1179" s="404">
        <v>41684</v>
      </c>
      <c r="M1179" s="403" t="s">
        <v>132</v>
      </c>
      <c r="N1179" s="403" t="s">
        <v>109</v>
      </c>
      <c r="O1179" s="403">
        <v>3</v>
      </c>
      <c r="P1179" s="403" t="s">
        <v>2257</v>
      </c>
      <c r="Q1179" s="403">
        <v>3</v>
      </c>
    </row>
    <row r="1180" spans="1:17" x14ac:dyDescent="0.2">
      <c r="A1180" s="403">
        <v>53682</v>
      </c>
      <c r="B1180" s="403">
        <v>118847</v>
      </c>
      <c r="C1180" s="403">
        <v>10027272</v>
      </c>
      <c r="D1180" s="403" t="s">
        <v>1013</v>
      </c>
      <c r="E1180" s="403" t="s">
        <v>1569</v>
      </c>
      <c r="F1180" s="403" t="s">
        <v>14</v>
      </c>
      <c r="G1180" s="403" t="s">
        <v>546</v>
      </c>
      <c r="H1180" s="403" t="s">
        <v>172</v>
      </c>
      <c r="I1180" s="403" t="s">
        <v>172</v>
      </c>
      <c r="J1180" s="403" t="s">
        <v>2515</v>
      </c>
      <c r="K1180" s="404">
        <v>41610</v>
      </c>
      <c r="L1180" s="404">
        <v>41614</v>
      </c>
      <c r="M1180" s="403" t="s">
        <v>132</v>
      </c>
      <c r="N1180" s="403" t="s">
        <v>109</v>
      </c>
      <c r="O1180" s="403">
        <v>2</v>
      </c>
      <c r="P1180" s="403" t="s">
        <v>2257</v>
      </c>
      <c r="Q1180" s="403">
        <v>2</v>
      </c>
    </row>
    <row r="1181" spans="1:17" x14ac:dyDescent="0.2">
      <c r="A1181" s="403">
        <v>53729</v>
      </c>
      <c r="B1181" s="403">
        <v>105065</v>
      </c>
      <c r="C1181" s="403">
        <v>10004866</v>
      </c>
      <c r="D1181" s="403" t="s">
        <v>2517</v>
      </c>
      <c r="E1181" s="403" t="s">
        <v>1569</v>
      </c>
      <c r="F1181" s="403" t="s">
        <v>14</v>
      </c>
      <c r="G1181" s="403" t="s">
        <v>186</v>
      </c>
      <c r="H1181" s="403" t="s">
        <v>172</v>
      </c>
      <c r="I1181" s="403" t="s">
        <v>172</v>
      </c>
      <c r="J1181" s="403" t="s">
        <v>2518</v>
      </c>
      <c r="K1181" s="404">
        <v>41666</v>
      </c>
      <c r="L1181" s="404">
        <v>41670</v>
      </c>
      <c r="M1181" s="403" t="s">
        <v>102</v>
      </c>
      <c r="N1181" s="403" t="s">
        <v>109</v>
      </c>
      <c r="O1181" s="403">
        <v>2</v>
      </c>
      <c r="P1181" s="403" t="s">
        <v>2257</v>
      </c>
      <c r="Q1181" s="403">
        <v>3</v>
      </c>
    </row>
    <row r="1182" spans="1:17" x14ac:dyDescent="0.2">
      <c r="A1182" s="403">
        <v>53749</v>
      </c>
      <c r="B1182" s="403">
        <v>107029</v>
      </c>
      <c r="C1182" s="403">
        <v>10004895</v>
      </c>
      <c r="D1182" s="403" t="s">
        <v>2520</v>
      </c>
      <c r="E1182" s="403" t="s">
        <v>1569</v>
      </c>
      <c r="F1182" s="403" t="s">
        <v>14</v>
      </c>
      <c r="G1182" s="403" t="s">
        <v>316</v>
      </c>
      <c r="H1182" s="403" t="s">
        <v>199</v>
      </c>
      <c r="I1182" s="403" t="s">
        <v>95</v>
      </c>
      <c r="J1182" s="403" t="s">
        <v>2521</v>
      </c>
      <c r="K1182" s="404">
        <v>41821</v>
      </c>
      <c r="L1182" s="404">
        <v>41824</v>
      </c>
      <c r="M1182" s="403" t="s">
        <v>147</v>
      </c>
      <c r="N1182" s="403" t="s">
        <v>109</v>
      </c>
      <c r="O1182" s="403">
        <v>2</v>
      </c>
      <c r="P1182" s="403" t="s">
        <v>2257</v>
      </c>
      <c r="Q1182" s="403">
        <v>3</v>
      </c>
    </row>
    <row r="1183" spans="1:17" x14ac:dyDescent="0.2">
      <c r="A1183" s="403">
        <v>53774</v>
      </c>
      <c r="B1183" s="403">
        <v>108852</v>
      </c>
      <c r="C1183" s="403">
        <v>10002331</v>
      </c>
      <c r="D1183" s="403" t="s">
        <v>2523</v>
      </c>
      <c r="E1183" s="403" t="s">
        <v>1569</v>
      </c>
      <c r="F1183" s="403" t="s">
        <v>14</v>
      </c>
      <c r="G1183" s="403" t="s">
        <v>364</v>
      </c>
      <c r="H1183" s="403" t="s">
        <v>190</v>
      </c>
      <c r="I1183" s="403" t="s">
        <v>190</v>
      </c>
      <c r="J1183" s="403" t="s">
        <v>2524</v>
      </c>
      <c r="K1183" s="404">
        <v>41619</v>
      </c>
      <c r="L1183" s="404">
        <v>41621</v>
      </c>
      <c r="M1183" s="403" t="s">
        <v>132</v>
      </c>
      <c r="N1183" s="403" t="s">
        <v>109</v>
      </c>
      <c r="O1183" s="403">
        <v>2</v>
      </c>
      <c r="P1183" s="403" t="s">
        <v>2257</v>
      </c>
      <c r="Q1183" s="403">
        <v>1</v>
      </c>
    </row>
    <row r="1184" spans="1:17" x14ac:dyDescent="0.2">
      <c r="A1184" s="403">
        <v>53792</v>
      </c>
      <c r="B1184" s="403">
        <v>106538</v>
      </c>
      <c r="C1184" s="403">
        <v>10004977</v>
      </c>
      <c r="D1184" s="403" t="s">
        <v>1025</v>
      </c>
      <c r="E1184" s="403" t="s">
        <v>1569</v>
      </c>
      <c r="F1184" s="403" t="s">
        <v>14</v>
      </c>
      <c r="G1184" s="403" t="s">
        <v>471</v>
      </c>
      <c r="H1184" s="403" t="s">
        <v>166</v>
      </c>
      <c r="I1184" s="403" t="s">
        <v>166</v>
      </c>
      <c r="J1184" s="403" t="s">
        <v>2526</v>
      </c>
      <c r="K1184" s="404">
        <v>41848</v>
      </c>
      <c r="L1184" s="404">
        <v>41852</v>
      </c>
      <c r="M1184" s="403" t="s">
        <v>102</v>
      </c>
      <c r="N1184" s="403" t="s">
        <v>109</v>
      </c>
      <c r="O1184" s="403">
        <v>3</v>
      </c>
      <c r="P1184" s="403" t="s">
        <v>2257</v>
      </c>
      <c r="Q1184" s="403">
        <v>2</v>
      </c>
    </row>
    <row r="1185" spans="1:17" x14ac:dyDescent="0.2">
      <c r="A1185" s="403">
        <v>53819</v>
      </c>
      <c r="B1185" s="403">
        <v>111795</v>
      </c>
      <c r="C1185" s="403">
        <v>10005017</v>
      </c>
      <c r="D1185" s="403" t="s">
        <v>1027</v>
      </c>
      <c r="E1185" s="403" t="s">
        <v>1569</v>
      </c>
      <c r="F1185" s="403" t="s">
        <v>14</v>
      </c>
      <c r="G1185" s="403" t="s">
        <v>222</v>
      </c>
      <c r="H1185" s="403" t="s">
        <v>199</v>
      </c>
      <c r="I1185" s="403" t="s">
        <v>95</v>
      </c>
      <c r="J1185" s="403" t="s">
        <v>2528</v>
      </c>
      <c r="K1185" s="404">
        <v>41813</v>
      </c>
      <c r="L1185" s="404">
        <v>41817</v>
      </c>
      <c r="M1185" s="403" t="s">
        <v>102</v>
      </c>
      <c r="N1185" s="403" t="s">
        <v>109</v>
      </c>
      <c r="O1185" s="403">
        <v>3</v>
      </c>
      <c r="P1185" s="403" t="s">
        <v>2257</v>
      </c>
      <c r="Q1185" s="403">
        <v>2</v>
      </c>
    </row>
    <row r="1186" spans="1:17" x14ac:dyDescent="0.2">
      <c r="A1186" s="403">
        <v>53861</v>
      </c>
      <c r="B1186" s="403">
        <v>107696</v>
      </c>
      <c r="C1186" s="403">
        <v>10005064</v>
      </c>
      <c r="D1186" s="403" t="s">
        <v>2530</v>
      </c>
      <c r="E1186" s="403" t="s">
        <v>1597</v>
      </c>
      <c r="F1186" s="403" t="s">
        <v>15</v>
      </c>
      <c r="G1186" s="403" t="s">
        <v>1036</v>
      </c>
      <c r="H1186" s="403" t="s">
        <v>190</v>
      </c>
      <c r="I1186" s="403" t="s">
        <v>190</v>
      </c>
      <c r="J1186" s="403" t="s">
        <v>2531</v>
      </c>
      <c r="K1186" s="404">
        <v>41666</v>
      </c>
      <c r="L1186" s="404">
        <v>41670</v>
      </c>
      <c r="M1186" s="403" t="s">
        <v>132</v>
      </c>
      <c r="N1186" s="403" t="s">
        <v>109</v>
      </c>
      <c r="O1186" s="403">
        <v>2</v>
      </c>
      <c r="P1186" s="403" t="s">
        <v>2257</v>
      </c>
      <c r="Q1186" s="403">
        <v>2</v>
      </c>
    </row>
    <row r="1187" spans="1:17" x14ac:dyDescent="0.2">
      <c r="A1187" s="403">
        <v>53895</v>
      </c>
      <c r="B1187" s="403">
        <v>116333</v>
      </c>
      <c r="C1187" s="403">
        <v>10005101</v>
      </c>
      <c r="D1187" s="403" t="s">
        <v>1031</v>
      </c>
      <c r="E1187" s="403" t="s">
        <v>1569</v>
      </c>
      <c r="F1187" s="403" t="s">
        <v>14</v>
      </c>
      <c r="G1187" s="403" t="s">
        <v>186</v>
      </c>
      <c r="H1187" s="403" t="s">
        <v>172</v>
      </c>
      <c r="I1187" s="403" t="s">
        <v>172</v>
      </c>
      <c r="J1187" s="403" t="s">
        <v>2533</v>
      </c>
      <c r="K1187" s="404">
        <v>41806</v>
      </c>
      <c r="L1187" s="404">
        <v>41809</v>
      </c>
      <c r="M1187" s="403" t="s">
        <v>102</v>
      </c>
      <c r="N1187" s="403" t="s">
        <v>109</v>
      </c>
      <c r="O1187" s="403">
        <v>3</v>
      </c>
      <c r="P1187" s="403" t="s">
        <v>2257</v>
      </c>
      <c r="Q1187" s="403">
        <v>3</v>
      </c>
    </row>
    <row r="1188" spans="1:17" x14ac:dyDescent="0.2">
      <c r="A1188" s="403">
        <v>53927</v>
      </c>
      <c r="B1188" s="403">
        <v>114820</v>
      </c>
      <c r="C1188" s="403">
        <v>10005126</v>
      </c>
      <c r="D1188" s="403" t="s">
        <v>1033</v>
      </c>
      <c r="E1188" s="403" t="s">
        <v>1573</v>
      </c>
      <c r="F1188" s="403" t="s">
        <v>15</v>
      </c>
      <c r="G1188" s="403" t="s">
        <v>780</v>
      </c>
      <c r="H1188" s="403" t="s">
        <v>166</v>
      </c>
      <c r="I1188" s="403" t="s">
        <v>166</v>
      </c>
      <c r="J1188" s="403" t="s">
        <v>2535</v>
      </c>
      <c r="K1188" s="404">
        <v>41590</v>
      </c>
      <c r="L1188" s="404">
        <v>41593</v>
      </c>
      <c r="M1188" s="403" t="s">
        <v>152</v>
      </c>
      <c r="N1188" s="403" t="s">
        <v>109</v>
      </c>
      <c r="O1188" s="403">
        <v>2</v>
      </c>
      <c r="P1188" s="403" t="s">
        <v>2257</v>
      </c>
      <c r="Q1188" s="403">
        <v>3</v>
      </c>
    </row>
    <row r="1189" spans="1:17" x14ac:dyDescent="0.2">
      <c r="A1189" s="403">
        <v>53941</v>
      </c>
      <c r="B1189" s="403">
        <v>110208</v>
      </c>
      <c r="C1189" s="403">
        <v>10005157</v>
      </c>
      <c r="D1189" s="403" t="s">
        <v>1035</v>
      </c>
      <c r="E1189" s="403" t="s">
        <v>1573</v>
      </c>
      <c r="F1189" s="403" t="s">
        <v>15</v>
      </c>
      <c r="G1189" s="403" t="s">
        <v>1036</v>
      </c>
      <c r="H1189" s="403" t="s">
        <v>190</v>
      </c>
      <c r="I1189" s="403" t="s">
        <v>190</v>
      </c>
      <c r="J1189" s="403" t="s">
        <v>2537</v>
      </c>
      <c r="K1189" s="404">
        <v>41583</v>
      </c>
      <c r="L1189" s="404">
        <v>41585</v>
      </c>
      <c r="M1189" s="403" t="s">
        <v>152</v>
      </c>
      <c r="N1189" s="403" t="s">
        <v>109</v>
      </c>
      <c r="O1189" s="403">
        <v>2</v>
      </c>
      <c r="P1189" s="403" t="s">
        <v>2257</v>
      </c>
      <c r="Q1189" s="403">
        <v>1</v>
      </c>
    </row>
    <row r="1190" spans="1:17" x14ac:dyDescent="0.2">
      <c r="A1190" s="403">
        <v>53981</v>
      </c>
      <c r="B1190" s="403">
        <v>118451</v>
      </c>
      <c r="C1190" s="403">
        <v>10021842</v>
      </c>
      <c r="D1190" s="403" t="s">
        <v>1761</v>
      </c>
      <c r="E1190" s="403" t="s">
        <v>1569</v>
      </c>
      <c r="F1190" s="403" t="s">
        <v>14</v>
      </c>
      <c r="G1190" s="403" t="s">
        <v>158</v>
      </c>
      <c r="H1190" s="403" t="s">
        <v>140</v>
      </c>
      <c r="I1190" s="403" t="s">
        <v>140</v>
      </c>
      <c r="J1190" s="403" t="s">
        <v>2539</v>
      </c>
      <c r="K1190" s="404">
        <v>41589</v>
      </c>
      <c r="L1190" s="404">
        <v>41593</v>
      </c>
      <c r="M1190" s="403" t="s">
        <v>132</v>
      </c>
      <c r="N1190" s="403" t="s">
        <v>109</v>
      </c>
      <c r="O1190" s="403">
        <v>3</v>
      </c>
      <c r="P1190" s="403" t="s">
        <v>2257</v>
      </c>
      <c r="Q1190" s="403">
        <v>2</v>
      </c>
    </row>
    <row r="1191" spans="1:17" x14ac:dyDescent="0.2">
      <c r="A1191" s="403">
        <v>53997</v>
      </c>
      <c r="B1191" s="403">
        <v>105576</v>
      </c>
      <c r="C1191" s="403">
        <v>10005260</v>
      </c>
      <c r="D1191" s="403" t="s">
        <v>2541</v>
      </c>
      <c r="E1191" s="403" t="s">
        <v>1569</v>
      </c>
      <c r="F1191" s="403" t="s">
        <v>14</v>
      </c>
      <c r="G1191" s="403" t="s">
        <v>404</v>
      </c>
      <c r="H1191" s="403" t="s">
        <v>199</v>
      </c>
      <c r="I1191" s="403" t="s">
        <v>95</v>
      </c>
      <c r="J1191" s="403" t="s">
        <v>2542</v>
      </c>
      <c r="K1191" s="404">
        <v>41611</v>
      </c>
      <c r="L1191" s="404">
        <v>41614</v>
      </c>
      <c r="M1191" s="403" t="s">
        <v>132</v>
      </c>
      <c r="N1191" s="403" t="s">
        <v>109</v>
      </c>
      <c r="O1191" s="403">
        <v>3</v>
      </c>
      <c r="P1191" s="403" t="s">
        <v>2257</v>
      </c>
      <c r="Q1191" s="403">
        <v>2</v>
      </c>
    </row>
    <row r="1192" spans="1:17" x14ac:dyDescent="0.2">
      <c r="A1192" s="403">
        <v>53998</v>
      </c>
      <c r="B1192" s="403">
        <v>105509</v>
      </c>
      <c r="C1192" s="403">
        <v>10005261</v>
      </c>
      <c r="D1192" s="403" t="s">
        <v>652</v>
      </c>
      <c r="E1192" s="403" t="s">
        <v>1569</v>
      </c>
      <c r="F1192" s="403" t="s">
        <v>14</v>
      </c>
      <c r="G1192" s="403" t="s">
        <v>362</v>
      </c>
      <c r="H1192" s="403" t="s">
        <v>166</v>
      </c>
      <c r="I1192" s="403" t="s">
        <v>166</v>
      </c>
      <c r="J1192" s="403" t="s">
        <v>653</v>
      </c>
      <c r="K1192" s="404">
        <v>41617</v>
      </c>
      <c r="L1192" s="404">
        <v>41621</v>
      </c>
      <c r="M1192" s="403" t="s">
        <v>102</v>
      </c>
      <c r="N1192" s="403" t="s">
        <v>109</v>
      </c>
      <c r="O1192" s="403">
        <v>2</v>
      </c>
      <c r="P1192" s="403" t="s">
        <v>2257</v>
      </c>
      <c r="Q1192" s="403">
        <v>2</v>
      </c>
    </row>
    <row r="1193" spans="1:17" x14ac:dyDescent="0.2">
      <c r="A1193" s="403">
        <v>54004</v>
      </c>
      <c r="B1193" s="403">
        <v>107686</v>
      </c>
      <c r="C1193" s="403">
        <v>10005750</v>
      </c>
      <c r="D1193" s="403" t="s">
        <v>2545</v>
      </c>
      <c r="E1193" s="403" t="s">
        <v>1597</v>
      </c>
      <c r="F1193" s="403" t="s">
        <v>15</v>
      </c>
      <c r="G1193" s="403" t="s">
        <v>523</v>
      </c>
      <c r="H1193" s="403" t="s">
        <v>107</v>
      </c>
      <c r="I1193" s="403" t="s">
        <v>107</v>
      </c>
      <c r="J1193" s="403" t="s">
        <v>2546</v>
      </c>
      <c r="K1193" s="404">
        <v>41610</v>
      </c>
      <c r="L1193" s="404">
        <v>41614</v>
      </c>
      <c r="M1193" s="403" t="s">
        <v>132</v>
      </c>
      <c r="N1193" s="403" t="s">
        <v>109</v>
      </c>
      <c r="O1193" s="403">
        <v>2</v>
      </c>
      <c r="P1193" s="403" t="s">
        <v>2257</v>
      </c>
      <c r="Q1193" s="403" t="s">
        <v>210</v>
      </c>
    </row>
    <row r="1194" spans="1:17" x14ac:dyDescent="0.2">
      <c r="A1194" s="403">
        <v>54022</v>
      </c>
      <c r="B1194" s="403">
        <v>121222</v>
      </c>
      <c r="C1194" s="403">
        <v>10003375</v>
      </c>
      <c r="D1194" s="403" t="s">
        <v>2548</v>
      </c>
      <c r="E1194" s="403" t="s">
        <v>1569</v>
      </c>
      <c r="F1194" s="403" t="s">
        <v>14</v>
      </c>
      <c r="G1194" s="403" t="s">
        <v>416</v>
      </c>
      <c r="H1194" s="403" t="s">
        <v>190</v>
      </c>
      <c r="I1194" s="403" t="s">
        <v>190</v>
      </c>
      <c r="J1194" s="403" t="s">
        <v>2549</v>
      </c>
      <c r="K1194" s="404">
        <v>41568</v>
      </c>
      <c r="L1194" s="404">
        <v>41572</v>
      </c>
      <c r="M1194" s="403" t="s">
        <v>132</v>
      </c>
      <c r="N1194" s="403" t="s">
        <v>109</v>
      </c>
      <c r="O1194" s="403">
        <v>1</v>
      </c>
      <c r="P1194" s="403" t="s">
        <v>2257</v>
      </c>
      <c r="Q1194" s="403" t="s">
        <v>210</v>
      </c>
    </row>
    <row r="1195" spans="1:17" x14ac:dyDescent="0.2">
      <c r="A1195" s="403">
        <v>54071</v>
      </c>
      <c r="B1195" s="403">
        <v>121238</v>
      </c>
      <c r="C1195" s="403">
        <v>10036345</v>
      </c>
      <c r="D1195" s="403" t="s">
        <v>2551</v>
      </c>
      <c r="E1195" s="403" t="s">
        <v>1597</v>
      </c>
      <c r="F1195" s="403" t="s">
        <v>15</v>
      </c>
      <c r="G1195" s="403" t="s">
        <v>473</v>
      </c>
      <c r="H1195" s="403" t="s">
        <v>94</v>
      </c>
      <c r="I1195" s="403" t="s">
        <v>95</v>
      </c>
      <c r="J1195" s="403" t="s">
        <v>2552</v>
      </c>
      <c r="K1195" s="404">
        <v>41834</v>
      </c>
      <c r="L1195" s="404">
        <v>41838</v>
      </c>
      <c r="M1195" s="403" t="s">
        <v>102</v>
      </c>
      <c r="N1195" s="403" t="s">
        <v>109</v>
      </c>
      <c r="O1195" s="403">
        <v>2</v>
      </c>
      <c r="P1195" s="403" t="s">
        <v>2257</v>
      </c>
      <c r="Q1195" s="403">
        <v>3</v>
      </c>
    </row>
    <row r="1196" spans="1:17" x14ac:dyDescent="0.2">
      <c r="A1196" s="403">
        <v>54095</v>
      </c>
      <c r="B1196" s="403">
        <v>120579</v>
      </c>
      <c r="C1196" s="403">
        <v>10021172</v>
      </c>
      <c r="D1196" s="403" t="s">
        <v>2554</v>
      </c>
      <c r="E1196" s="403" t="s">
        <v>1569</v>
      </c>
      <c r="F1196" s="403" t="s">
        <v>14</v>
      </c>
      <c r="G1196" s="403" t="s">
        <v>805</v>
      </c>
      <c r="H1196" s="403" t="s">
        <v>122</v>
      </c>
      <c r="I1196" s="403" t="s">
        <v>122</v>
      </c>
      <c r="J1196" s="403" t="s">
        <v>2555</v>
      </c>
      <c r="K1196" s="404">
        <v>41583</v>
      </c>
      <c r="L1196" s="404">
        <v>41586</v>
      </c>
      <c r="M1196" s="403" t="s">
        <v>102</v>
      </c>
      <c r="N1196" s="403" t="s">
        <v>109</v>
      </c>
      <c r="O1196" s="403">
        <v>2</v>
      </c>
      <c r="P1196" s="403" t="s">
        <v>2257</v>
      </c>
      <c r="Q1196" s="403" t="s">
        <v>210</v>
      </c>
    </row>
    <row r="1197" spans="1:17" x14ac:dyDescent="0.2">
      <c r="A1197" s="403">
        <v>54113</v>
      </c>
      <c r="B1197" s="403">
        <v>106122</v>
      </c>
      <c r="C1197" s="403">
        <v>10005457</v>
      </c>
      <c r="D1197" s="403" t="s">
        <v>2557</v>
      </c>
      <c r="E1197" s="403" t="s">
        <v>1569</v>
      </c>
      <c r="F1197" s="403" t="s">
        <v>14</v>
      </c>
      <c r="G1197" s="403" t="s">
        <v>274</v>
      </c>
      <c r="H1197" s="403" t="s">
        <v>190</v>
      </c>
      <c r="I1197" s="403" t="s">
        <v>190</v>
      </c>
      <c r="J1197" s="403" t="s">
        <v>2558</v>
      </c>
      <c r="K1197" s="404">
        <v>41855</v>
      </c>
      <c r="L1197" s="404">
        <v>41859</v>
      </c>
      <c r="M1197" s="403" t="s">
        <v>102</v>
      </c>
      <c r="N1197" s="403" t="s">
        <v>109</v>
      </c>
      <c r="O1197" s="403">
        <v>2</v>
      </c>
      <c r="P1197" s="403" t="s">
        <v>2257</v>
      </c>
      <c r="Q1197" s="403">
        <v>3</v>
      </c>
    </row>
    <row r="1198" spans="1:17" x14ac:dyDescent="0.2">
      <c r="A1198" s="403">
        <v>54131</v>
      </c>
      <c r="B1198" s="403">
        <v>106664</v>
      </c>
      <c r="C1198" s="403">
        <v>10005473</v>
      </c>
      <c r="D1198" s="403" t="s">
        <v>2560</v>
      </c>
      <c r="E1198" s="403" t="s">
        <v>1597</v>
      </c>
      <c r="F1198" s="403" t="s">
        <v>15</v>
      </c>
      <c r="G1198" s="403" t="s">
        <v>785</v>
      </c>
      <c r="H1198" s="403" t="s">
        <v>107</v>
      </c>
      <c r="I1198" s="403" t="s">
        <v>107</v>
      </c>
      <c r="J1198" s="403" t="s">
        <v>2561</v>
      </c>
      <c r="K1198" s="404">
        <v>41695</v>
      </c>
      <c r="L1198" s="404">
        <v>41697</v>
      </c>
      <c r="M1198" s="403" t="s">
        <v>132</v>
      </c>
      <c r="N1198" s="403" t="s">
        <v>109</v>
      </c>
      <c r="O1198" s="403">
        <v>3</v>
      </c>
      <c r="P1198" s="403" t="s">
        <v>2257</v>
      </c>
      <c r="Q1198" s="403">
        <v>3</v>
      </c>
    </row>
    <row r="1199" spans="1:17" x14ac:dyDescent="0.2">
      <c r="A1199" s="403">
        <v>54194</v>
      </c>
      <c r="B1199" s="403">
        <v>106795</v>
      </c>
      <c r="C1199" s="403">
        <v>10005548</v>
      </c>
      <c r="D1199" s="403" t="s">
        <v>2563</v>
      </c>
      <c r="E1199" s="403" t="s">
        <v>1573</v>
      </c>
      <c r="F1199" s="403" t="s">
        <v>15</v>
      </c>
      <c r="G1199" s="403" t="s">
        <v>219</v>
      </c>
      <c r="H1199" s="403" t="s">
        <v>122</v>
      </c>
      <c r="I1199" s="403" t="s">
        <v>122</v>
      </c>
      <c r="J1199" s="403" t="s">
        <v>2564</v>
      </c>
      <c r="K1199" s="404">
        <v>41758</v>
      </c>
      <c r="L1199" s="404">
        <v>41761</v>
      </c>
      <c r="M1199" s="403" t="s">
        <v>374</v>
      </c>
      <c r="N1199" s="403" t="s">
        <v>109</v>
      </c>
      <c r="O1199" s="403">
        <v>2</v>
      </c>
      <c r="P1199" s="403" t="s">
        <v>2257</v>
      </c>
      <c r="Q1199" s="403">
        <v>3</v>
      </c>
    </row>
    <row r="1200" spans="1:17" x14ac:dyDescent="0.2">
      <c r="A1200" s="403">
        <v>54196</v>
      </c>
      <c r="B1200" s="403">
        <v>108918</v>
      </c>
      <c r="C1200" s="403">
        <v>10005549</v>
      </c>
      <c r="D1200" s="403" t="s">
        <v>1781</v>
      </c>
      <c r="E1200" s="403" t="s">
        <v>1573</v>
      </c>
      <c r="F1200" s="403" t="s">
        <v>15</v>
      </c>
      <c r="G1200" s="403" t="s">
        <v>1311</v>
      </c>
      <c r="H1200" s="403" t="s">
        <v>122</v>
      </c>
      <c r="I1200" s="403" t="s">
        <v>122</v>
      </c>
      <c r="J1200" s="403" t="s">
        <v>2566</v>
      </c>
      <c r="K1200" s="404">
        <v>41555</v>
      </c>
      <c r="L1200" s="404">
        <v>41558</v>
      </c>
      <c r="M1200" s="403" t="s">
        <v>152</v>
      </c>
      <c r="N1200" s="403" t="s">
        <v>109</v>
      </c>
      <c r="O1200" s="403">
        <v>3</v>
      </c>
      <c r="P1200" s="403" t="s">
        <v>2257</v>
      </c>
      <c r="Q1200" s="403">
        <v>2</v>
      </c>
    </row>
    <row r="1201" spans="1:17" x14ac:dyDescent="0.2">
      <c r="A1201" s="403">
        <v>54215</v>
      </c>
      <c r="B1201" s="403">
        <v>118766</v>
      </c>
      <c r="C1201" s="403">
        <v>10025727</v>
      </c>
      <c r="D1201" s="403" t="s">
        <v>1054</v>
      </c>
      <c r="E1201" s="403" t="s">
        <v>1569</v>
      </c>
      <c r="F1201" s="403" t="s">
        <v>14</v>
      </c>
      <c r="G1201" s="403" t="s">
        <v>150</v>
      </c>
      <c r="H1201" s="403" t="s">
        <v>122</v>
      </c>
      <c r="I1201" s="403" t="s">
        <v>122</v>
      </c>
      <c r="J1201" s="403" t="s">
        <v>2568</v>
      </c>
      <c r="K1201" s="404">
        <v>41806</v>
      </c>
      <c r="L1201" s="404">
        <v>41810</v>
      </c>
      <c r="M1201" s="403" t="s">
        <v>147</v>
      </c>
      <c r="N1201" s="403" t="s">
        <v>109</v>
      </c>
      <c r="O1201" s="403">
        <v>3</v>
      </c>
      <c r="P1201" s="403" t="s">
        <v>2257</v>
      </c>
      <c r="Q1201" s="403">
        <v>3</v>
      </c>
    </row>
    <row r="1202" spans="1:17" x14ac:dyDescent="0.2">
      <c r="A1202" s="403">
        <v>54229</v>
      </c>
      <c r="B1202" s="403">
        <v>110561</v>
      </c>
      <c r="C1202" s="403">
        <v>10005586</v>
      </c>
      <c r="D1202" s="403" t="s">
        <v>1784</v>
      </c>
      <c r="E1202" s="403" t="s">
        <v>1573</v>
      </c>
      <c r="F1202" s="403" t="s">
        <v>15</v>
      </c>
      <c r="G1202" s="403" t="s">
        <v>314</v>
      </c>
      <c r="H1202" s="403" t="s">
        <v>161</v>
      </c>
      <c r="I1202" s="403" t="s">
        <v>161</v>
      </c>
      <c r="J1202" s="403" t="s">
        <v>2570</v>
      </c>
      <c r="K1202" s="404">
        <v>41674</v>
      </c>
      <c r="L1202" s="404">
        <v>41677</v>
      </c>
      <c r="M1202" s="403" t="s">
        <v>152</v>
      </c>
      <c r="N1202" s="403" t="s">
        <v>109</v>
      </c>
      <c r="O1202" s="403">
        <v>3</v>
      </c>
      <c r="P1202" s="403" t="s">
        <v>2257</v>
      </c>
      <c r="Q1202" s="403">
        <v>3</v>
      </c>
    </row>
    <row r="1203" spans="1:17" x14ac:dyDescent="0.2">
      <c r="A1203" s="403">
        <v>54235</v>
      </c>
      <c r="B1203" s="403">
        <v>105224</v>
      </c>
      <c r="C1203" s="403">
        <v>10005599</v>
      </c>
      <c r="D1203" s="403" t="s">
        <v>2572</v>
      </c>
      <c r="E1203" s="403" t="s">
        <v>1569</v>
      </c>
      <c r="F1203" s="403" t="s">
        <v>14</v>
      </c>
      <c r="G1203" s="403" t="s">
        <v>279</v>
      </c>
      <c r="H1203" s="403" t="s">
        <v>166</v>
      </c>
      <c r="I1203" s="403" t="s">
        <v>166</v>
      </c>
      <c r="J1203" s="403" t="s">
        <v>2573</v>
      </c>
      <c r="K1203" s="404">
        <v>41694</v>
      </c>
      <c r="L1203" s="404">
        <v>41698</v>
      </c>
      <c r="M1203" s="403" t="s">
        <v>102</v>
      </c>
      <c r="N1203" s="403" t="s">
        <v>109</v>
      </c>
      <c r="O1203" s="403">
        <v>2</v>
      </c>
      <c r="P1203" s="403" t="s">
        <v>2257</v>
      </c>
      <c r="Q1203" s="403">
        <v>2</v>
      </c>
    </row>
    <row r="1204" spans="1:17" x14ac:dyDescent="0.2">
      <c r="A1204" s="403">
        <v>54333</v>
      </c>
      <c r="B1204" s="403">
        <v>111892</v>
      </c>
      <c r="C1204" s="403">
        <v>10005752</v>
      </c>
      <c r="D1204" s="403" t="s">
        <v>472</v>
      </c>
      <c r="E1204" s="403" t="s">
        <v>1569</v>
      </c>
      <c r="F1204" s="403" t="s">
        <v>14</v>
      </c>
      <c r="G1204" s="403" t="s">
        <v>469</v>
      </c>
      <c r="H1204" s="403" t="s">
        <v>166</v>
      </c>
      <c r="I1204" s="403" t="s">
        <v>166</v>
      </c>
      <c r="J1204" s="403" t="s">
        <v>2575</v>
      </c>
      <c r="K1204" s="404">
        <v>41799</v>
      </c>
      <c r="L1204" s="404">
        <v>41803</v>
      </c>
      <c r="M1204" s="403" t="s">
        <v>147</v>
      </c>
      <c r="N1204" s="403" t="s">
        <v>109</v>
      </c>
      <c r="O1204" s="403">
        <v>3</v>
      </c>
      <c r="P1204" s="403" t="s">
        <v>2257</v>
      </c>
      <c r="Q1204" s="403">
        <v>3</v>
      </c>
    </row>
    <row r="1205" spans="1:17" x14ac:dyDescent="0.2">
      <c r="A1205" s="403">
        <v>54349</v>
      </c>
      <c r="B1205" s="403">
        <v>112753</v>
      </c>
      <c r="C1205" s="403">
        <v>10002244</v>
      </c>
      <c r="D1205" s="403" t="s">
        <v>2577</v>
      </c>
      <c r="E1205" s="403" t="s">
        <v>1573</v>
      </c>
      <c r="F1205" s="403" t="s">
        <v>15</v>
      </c>
      <c r="G1205" s="403" t="s">
        <v>198</v>
      </c>
      <c r="H1205" s="403" t="s">
        <v>199</v>
      </c>
      <c r="I1205" s="403" t="s">
        <v>95</v>
      </c>
      <c r="J1205" s="403" t="s">
        <v>2578</v>
      </c>
      <c r="K1205" s="404">
        <v>41673</v>
      </c>
      <c r="L1205" s="404">
        <v>41677</v>
      </c>
      <c r="M1205" s="403" t="s">
        <v>302</v>
      </c>
      <c r="N1205" s="403" t="s">
        <v>109</v>
      </c>
      <c r="O1205" s="403">
        <v>2</v>
      </c>
      <c r="P1205" s="403" t="s">
        <v>2257</v>
      </c>
      <c r="Q1205" s="403">
        <v>3</v>
      </c>
    </row>
    <row r="1206" spans="1:17" x14ac:dyDescent="0.2">
      <c r="A1206" s="403">
        <v>54373</v>
      </c>
      <c r="B1206" s="403">
        <v>110136</v>
      </c>
      <c r="C1206" s="403">
        <v>10005825</v>
      </c>
      <c r="D1206" s="403" t="s">
        <v>1794</v>
      </c>
      <c r="E1206" s="403" t="s">
        <v>1597</v>
      </c>
      <c r="F1206" s="403" t="s">
        <v>15</v>
      </c>
      <c r="G1206" s="403" t="s">
        <v>425</v>
      </c>
      <c r="H1206" s="403" t="s">
        <v>172</v>
      </c>
      <c r="I1206" s="403" t="s">
        <v>172</v>
      </c>
      <c r="J1206" s="403" t="s">
        <v>2580</v>
      </c>
      <c r="K1206" s="404">
        <v>41575</v>
      </c>
      <c r="L1206" s="404">
        <v>41579</v>
      </c>
      <c r="M1206" s="403" t="s">
        <v>152</v>
      </c>
      <c r="N1206" s="403" t="s">
        <v>109</v>
      </c>
      <c r="O1206" s="403">
        <v>3</v>
      </c>
      <c r="P1206" s="403" t="s">
        <v>2257</v>
      </c>
      <c r="Q1206" s="403">
        <v>2</v>
      </c>
    </row>
    <row r="1207" spans="1:17" x14ac:dyDescent="0.2">
      <c r="A1207" s="403">
        <v>54397</v>
      </c>
      <c r="B1207" s="403">
        <v>107640</v>
      </c>
      <c r="C1207" s="403">
        <v>10005883</v>
      </c>
      <c r="D1207" s="403" t="s">
        <v>1074</v>
      </c>
      <c r="E1207" s="403" t="s">
        <v>1569</v>
      </c>
      <c r="F1207" s="403" t="s">
        <v>14</v>
      </c>
      <c r="G1207" s="403" t="s">
        <v>239</v>
      </c>
      <c r="H1207" s="403" t="s">
        <v>161</v>
      </c>
      <c r="I1207" s="403" t="s">
        <v>161</v>
      </c>
      <c r="J1207" s="403" t="s">
        <v>2582</v>
      </c>
      <c r="K1207" s="404">
        <v>41562</v>
      </c>
      <c r="L1207" s="404">
        <v>41565</v>
      </c>
      <c r="M1207" s="403" t="s">
        <v>132</v>
      </c>
      <c r="N1207" s="403" t="s">
        <v>109</v>
      </c>
      <c r="O1207" s="403">
        <v>2</v>
      </c>
      <c r="P1207" s="403" t="s">
        <v>2257</v>
      </c>
      <c r="Q1207" s="403">
        <v>2</v>
      </c>
    </row>
    <row r="1208" spans="1:17" x14ac:dyDescent="0.2">
      <c r="A1208" s="403">
        <v>54414</v>
      </c>
      <c r="B1208" s="403">
        <v>108603</v>
      </c>
      <c r="C1208" s="403">
        <v>10005897</v>
      </c>
      <c r="D1208" s="403" t="s">
        <v>224</v>
      </c>
      <c r="E1208" s="403" t="s">
        <v>1569</v>
      </c>
      <c r="F1208" s="403" t="s">
        <v>14</v>
      </c>
      <c r="G1208" s="403" t="s">
        <v>225</v>
      </c>
      <c r="H1208" s="403" t="s">
        <v>122</v>
      </c>
      <c r="I1208" s="403" t="s">
        <v>122</v>
      </c>
      <c r="J1208" s="403" t="s">
        <v>226</v>
      </c>
      <c r="K1208" s="404">
        <v>41702</v>
      </c>
      <c r="L1208" s="404">
        <v>41705</v>
      </c>
      <c r="M1208" s="403" t="s">
        <v>147</v>
      </c>
      <c r="N1208" s="403" t="s">
        <v>109</v>
      </c>
      <c r="O1208" s="403">
        <v>2</v>
      </c>
      <c r="P1208" s="403" t="s">
        <v>2257</v>
      </c>
      <c r="Q1208" s="403">
        <v>3</v>
      </c>
    </row>
    <row r="1209" spans="1:17" x14ac:dyDescent="0.2">
      <c r="A1209" s="403">
        <v>54460</v>
      </c>
      <c r="B1209" s="403">
        <v>107998</v>
      </c>
      <c r="C1209" s="403">
        <v>10005959</v>
      </c>
      <c r="D1209" s="403" t="s">
        <v>2585</v>
      </c>
      <c r="E1209" s="403" t="s">
        <v>1573</v>
      </c>
      <c r="F1209" s="403" t="s">
        <v>15</v>
      </c>
      <c r="G1209" s="403" t="s">
        <v>469</v>
      </c>
      <c r="H1209" s="403" t="s">
        <v>166</v>
      </c>
      <c r="I1209" s="403" t="s">
        <v>166</v>
      </c>
      <c r="J1209" s="403" t="s">
        <v>2586</v>
      </c>
      <c r="K1209" s="404">
        <v>41806</v>
      </c>
      <c r="L1209" s="404">
        <v>41810</v>
      </c>
      <c r="M1209" s="403" t="s">
        <v>152</v>
      </c>
      <c r="N1209" s="403" t="s">
        <v>109</v>
      </c>
      <c r="O1209" s="403">
        <v>2</v>
      </c>
      <c r="P1209" s="403" t="s">
        <v>2257</v>
      </c>
      <c r="Q1209" s="403">
        <v>2</v>
      </c>
    </row>
    <row r="1210" spans="1:17" x14ac:dyDescent="0.2">
      <c r="A1210" s="403">
        <v>54495</v>
      </c>
      <c r="B1210" s="403">
        <v>105310</v>
      </c>
      <c r="C1210" s="403">
        <v>10006005</v>
      </c>
      <c r="D1210" s="403" t="s">
        <v>2588</v>
      </c>
      <c r="E1210" s="403" t="s">
        <v>1569</v>
      </c>
      <c r="F1210" s="403" t="s">
        <v>14</v>
      </c>
      <c r="G1210" s="403" t="s">
        <v>475</v>
      </c>
      <c r="H1210" s="403" t="s">
        <v>94</v>
      </c>
      <c r="I1210" s="403" t="s">
        <v>95</v>
      </c>
      <c r="J1210" s="403" t="s">
        <v>2589</v>
      </c>
      <c r="K1210" s="404">
        <v>41834</v>
      </c>
      <c r="L1210" s="404">
        <v>41838</v>
      </c>
      <c r="M1210" s="403" t="s">
        <v>147</v>
      </c>
      <c r="N1210" s="403" t="s">
        <v>109</v>
      </c>
      <c r="O1210" s="403">
        <v>1</v>
      </c>
      <c r="P1210" s="403" t="s">
        <v>2257</v>
      </c>
      <c r="Q1210" s="403">
        <v>3</v>
      </c>
    </row>
    <row r="1211" spans="1:17" x14ac:dyDescent="0.2">
      <c r="A1211" s="403">
        <v>54532</v>
      </c>
      <c r="B1211" s="403">
        <v>105037</v>
      </c>
      <c r="C1211" s="403">
        <v>10009091</v>
      </c>
      <c r="D1211" s="403" t="s">
        <v>2591</v>
      </c>
      <c r="E1211" s="403" t="s">
        <v>1569</v>
      </c>
      <c r="F1211" s="403" t="s">
        <v>14</v>
      </c>
      <c r="G1211" s="403" t="s">
        <v>364</v>
      </c>
      <c r="H1211" s="403" t="s">
        <v>190</v>
      </c>
      <c r="I1211" s="403" t="s">
        <v>190</v>
      </c>
      <c r="J1211" s="403" t="s">
        <v>2592</v>
      </c>
      <c r="K1211" s="404">
        <v>41806</v>
      </c>
      <c r="L1211" s="404">
        <v>41810</v>
      </c>
      <c r="M1211" s="403" t="s">
        <v>102</v>
      </c>
      <c r="N1211" s="403" t="s">
        <v>109</v>
      </c>
      <c r="O1211" s="403">
        <v>2</v>
      </c>
      <c r="P1211" s="403" t="s">
        <v>2257</v>
      </c>
      <c r="Q1211" s="403">
        <v>2</v>
      </c>
    </row>
    <row r="1212" spans="1:17" x14ac:dyDescent="0.2">
      <c r="A1212" s="403">
        <v>54630</v>
      </c>
      <c r="B1212" s="403">
        <v>107084</v>
      </c>
      <c r="C1212" s="403">
        <v>10006337</v>
      </c>
      <c r="D1212" s="403" t="s">
        <v>2594</v>
      </c>
      <c r="E1212" s="403" t="s">
        <v>1573</v>
      </c>
      <c r="F1212" s="403" t="s">
        <v>15</v>
      </c>
      <c r="G1212" s="403" t="s">
        <v>829</v>
      </c>
      <c r="H1212" s="403" t="s">
        <v>94</v>
      </c>
      <c r="I1212" s="403" t="s">
        <v>95</v>
      </c>
      <c r="J1212" s="403" t="s">
        <v>2595</v>
      </c>
      <c r="K1212" s="404">
        <v>41792</v>
      </c>
      <c r="L1212" s="404">
        <v>41796</v>
      </c>
      <c r="M1212" s="403" t="s">
        <v>374</v>
      </c>
      <c r="N1212" s="403" t="s">
        <v>109</v>
      </c>
      <c r="O1212" s="403">
        <v>2</v>
      </c>
      <c r="P1212" s="403" t="s">
        <v>2257</v>
      </c>
      <c r="Q1212" s="403">
        <v>3</v>
      </c>
    </row>
    <row r="1213" spans="1:17" x14ac:dyDescent="0.2">
      <c r="A1213" s="403">
        <v>54657</v>
      </c>
      <c r="B1213" s="403">
        <v>108002</v>
      </c>
      <c r="C1213" s="403">
        <v>10006399</v>
      </c>
      <c r="D1213" s="403" t="s">
        <v>2597</v>
      </c>
      <c r="E1213" s="403" t="s">
        <v>1573</v>
      </c>
      <c r="F1213" s="403" t="s">
        <v>15</v>
      </c>
      <c r="G1213" s="403" t="s">
        <v>854</v>
      </c>
      <c r="H1213" s="403" t="s">
        <v>107</v>
      </c>
      <c r="I1213" s="403" t="s">
        <v>107</v>
      </c>
      <c r="J1213" s="403" t="s">
        <v>2598</v>
      </c>
      <c r="K1213" s="404">
        <v>41722</v>
      </c>
      <c r="L1213" s="404">
        <v>41726</v>
      </c>
      <c r="M1213" s="403" t="s">
        <v>302</v>
      </c>
      <c r="N1213" s="403" t="s">
        <v>109</v>
      </c>
      <c r="O1213" s="403">
        <v>2</v>
      </c>
      <c r="P1213" s="403" t="s">
        <v>2257</v>
      </c>
      <c r="Q1213" s="403">
        <v>3</v>
      </c>
    </row>
    <row r="1214" spans="1:17" x14ac:dyDescent="0.2">
      <c r="A1214" s="403">
        <v>54698</v>
      </c>
      <c r="B1214" s="403">
        <v>109318</v>
      </c>
      <c r="C1214" s="403">
        <v>10006438</v>
      </c>
      <c r="D1214" s="403" t="s">
        <v>128</v>
      </c>
      <c r="E1214" s="403" t="s">
        <v>1569</v>
      </c>
      <c r="F1214" s="403" t="s">
        <v>14</v>
      </c>
      <c r="G1214" s="403" t="s">
        <v>129</v>
      </c>
      <c r="H1214" s="403" t="s">
        <v>122</v>
      </c>
      <c r="I1214" s="403" t="s">
        <v>122</v>
      </c>
      <c r="J1214" s="403" t="s">
        <v>131</v>
      </c>
      <c r="K1214" s="404">
        <v>41723</v>
      </c>
      <c r="L1214" s="404">
        <v>41726</v>
      </c>
      <c r="M1214" s="403" t="s">
        <v>132</v>
      </c>
      <c r="N1214" s="403" t="s">
        <v>109</v>
      </c>
      <c r="O1214" s="403">
        <v>2</v>
      </c>
      <c r="P1214" s="403" t="s">
        <v>2257</v>
      </c>
      <c r="Q1214" s="403">
        <v>3</v>
      </c>
    </row>
    <row r="1215" spans="1:17" x14ac:dyDescent="0.2">
      <c r="A1215" s="403">
        <v>54714</v>
      </c>
      <c r="B1215" s="403">
        <v>107996</v>
      </c>
      <c r="C1215" s="403">
        <v>10006458</v>
      </c>
      <c r="D1215" s="403" t="s">
        <v>2601</v>
      </c>
      <c r="E1215" s="403" t="s">
        <v>1597</v>
      </c>
      <c r="F1215" s="403" t="s">
        <v>15</v>
      </c>
      <c r="G1215" s="403" t="s">
        <v>222</v>
      </c>
      <c r="H1215" s="403" t="s">
        <v>199</v>
      </c>
      <c r="I1215" s="403" t="s">
        <v>95</v>
      </c>
      <c r="J1215" s="403" t="s">
        <v>2602</v>
      </c>
      <c r="K1215" s="404">
        <v>41661</v>
      </c>
      <c r="L1215" s="404">
        <v>41663</v>
      </c>
      <c r="M1215" s="403" t="s">
        <v>152</v>
      </c>
      <c r="N1215" s="403" t="s">
        <v>109</v>
      </c>
      <c r="O1215" s="403">
        <v>2</v>
      </c>
      <c r="P1215" s="403" t="s">
        <v>2257</v>
      </c>
      <c r="Q1215" s="403">
        <v>2</v>
      </c>
    </row>
    <row r="1216" spans="1:17" x14ac:dyDescent="0.2">
      <c r="A1216" s="403">
        <v>54719</v>
      </c>
      <c r="B1216" s="403">
        <v>110161</v>
      </c>
      <c r="C1216" s="403">
        <v>10006462</v>
      </c>
      <c r="D1216" s="403" t="s">
        <v>2604</v>
      </c>
      <c r="E1216" s="403" t="s">
        <v>1573</v>
      </c>
      <c r="F1216" s="403" t="s">
        <v>15</v>
      </c>
      <c r="G1216" s="403" t="s">
        <v>460</v>
      </c>
      <c r="H1216" s="403" t="s">
        <v>166</v>
      </c>
      <c r="I1216" s="403" t="s">
        <v>166</v>
      </c>
      <c r="J1216" s="403" t="s">
        <v>2605</v>
      </c>
      <c r="K1216" s="404">
        <v>41549</v>
      </c>
      <c r="L1216" s="404">
        <v>41551</v>
      </c>
      <c r="M1216" s="403" t="s">
        <v>152</v>
      </c>
      <c r="N1216" s="403" t="s">
        <v>109</v>
      </c>
      <c r="O1216" s="403">
        <v>2</v>
      </c>
      <c r="P1216" s="403" t="s">
        <v>2257</v>
      </c>
      <c r="Q1216" s="403">
        <v>3</v>
      </c>
    </row>
    <row r="1217" spans="1:17" x14ac:dyDescent="0.2">
      <c r="A1217" s="403">
        <v>54725</v>
      </c>
      <c r="B1217" s="403">
        <v>122966</v>
      </c>
      <c r="C1217" s="403">
        <v>10037945</v>
      </c>
      <c r="D1217" s="403" t="s">
        <v>2607</v>
      </c>
      <c r="E1217" s="403" t="s">
        <v>1569</v>
      </c>
      <c r="F1217" s="403" t="s">
        <v>14</v>
      </c>
      <c r="G1217" s="403" t="s">
        <v>139</v>
      </c>
      <c r="H1217" s="403" t="s">
        <v>140</v>
      </c>
      <c r="I1217" s="403" t="s">
        <v>140</v>
      </c>
      <c r="J1217" s="403" t="s">
        <v>2608</v>
      </c>
      <c r="K1217" s="404">
        <v>41709</v>
      </c>
      <c r="L1217" s="404">
        <v>41712</v>
      </c>
      <c r="M1217" s="403" t="s">
        <v>102</v>
      </c>
      <c r="N1217" s="403" t="s">
        <v>109</v>
      </c>
      <c r="O1217" s="403">
        <v>2</v>
      </c>
      <c r="P1217" s="403" t="s">
        <v>2257</v>
      </c>
      <c r="Q1217" s="403">
        <v>2</v>
      </c>
    </row>
    <row r="1218" spans="1:17" x14ac:dyDescent="0.2">
      <c r="A1218" s="403">
        <v>54785</v>
      </c>
      <c r="B1218" s="403">
        <v>116777</v>
      </c>
      <c r="C1218" s="403">
        <v>10006559</v>
      </c>
      <c r="D1218" s="403" t="s">
        <v>2610</v>
      </c>
      <c r="E1218" s="403" t="s">
        <v>1651</v>
      </c>
      <c r="F1218" s="403" t="s">
        <v>14</v>
      </c>
      <c r="G1218" s="403" t="s">
        <v>785</v>
      </c>
      <c r="H1218" s="403" t="s">
        <v>107</v>
      </c>
      <c r="I1218" s="403" t="s">
        <v>107</v>
      </c>
      <c r="J1218" s="403" t="s">
        <v>2611</v>
      </c>
      <c r="K1218" s="404">
        <v>41666</v>
      </c>
      <c r="L1218" s="404">
        <v>41670</v>
      </c>
      <c r="M1218" s="403" t="s">
        <v>102</v>
      </c>
      <c r="N1218" s="403" t="s">
        <v>109</v>
      </c>
      <c r="O1218" s="403">
        <v>2</v>
      </c>
      <c r="P1218" s="403" t="s">
        <v>2257</v>
      </c>
      <c r="Q1218" s="403">
        <v>2</v>
      </c>
    </row>
    <row r="1219" spans="1:17" x14ac:dyDescent="0.2">
      <c r="A1219" s="403">
        <v>54873</v>
      </c>
      <c r="B1219" s="403">
        <v>106912</v>
      </c>
      <c r="C1219" s="403">
        <v>10003748</v>
      </c>
      <c r="D1219" s="403" t="s">
        <v>2613</v>
      </c>
      <c r="E1219" s="403" t="s">
        <v>1569</v>
      </c>
      <c r="F1219" s="403" t="s">
        <v>14</v>
      </c>
      <c r="G1219" s="403" t="s">
        <v>357</v>
      </c>
      <c r="H1219" s="403" t="s">
        <v>140</v>
      </c>
      <c r="I1219" s="403" t="s">
        <v>140</v>
      </c>
      <c r="J1219" s="403" t="s">
        <v>2614</v>
      </c>
      <c r="K1219" s="404">
        <v>41813</v>
      </c>
      <c r="L1219" s="404">
        <v>41817</v>
      </c>
      <c r="M1219" s="403" t="s">
        <v>132</v>
      </c>
      <c r="N1219" s="403" t="s">
        <v>109</v>
      </c>
      <c r="O1219" s="403">
        <v>2</v>
      </c>
      <c r="P1219" s="403" t="s">
        <v>2257</v>
      </c>
      <c r="Q1219" s="403">
        <v>2</v>
      </c>
    </row>
    <row r="1220" spans="1:17" x14ac:dyDescent="0.2">
      <c r="A1220" s="403">
        <v>54916</v>
      </c>
      <c r="B1220" s="403">
        <v>110183</v>
      </c>
      <c r="C1220" s="403">
        <v>10006797</v>
      </c>
      <c r="D1220" s="403" t="s">
        <v>561</v>
      </c>
      <c r="E1220" s="403" t="s">
        <v>1569</v>
      </c>
      <c r="F1220" s="403" t="s">
        <v>14</v>
      </c>
      <c r="G1220" s="403" t="s">
        <v>237</v>
      </c>
      <c r="H1220" s="403" t="s">
        <v>190</v>
      </c>
      <c r="I1220" s="403" t="s">
        <v>190</v>
      </c>
      <c r="J1220" s="403" t="s">
        <v>562</v>
      </c>
      <c r="K1220" s="404">
        <v>41562</v>
      </c>
      <c r="L1220" s="404">
        <v>41565</v>
      </c>
      <c r="M1220" s="403" t="s">
        <v>132</v>
      </c>
      <c r="N1220" s="403" t="s">
        <v>109</v>
      </c>
      <c r="O1220" s="403">
        <v>2</v>
      </c>
      <c r="P1220" s="403" t="s">
        <v>2257</v>
      </c>
      <c r="Q1220" s="403">
        <v>1</v>
      </c>
    </row>
    <row r="1221" spans="1:17" x14ac:dyDescent="0.2">
      <c r="A1221" s="403">
        <v>54969</v>
      </c>
      <c r="B1221" s="403">
        <v>122223</v>
      </c>
      <c r="C1221" s="403">
        <v>10019155</v>
      </c>
      <c r="D1221" s="403" t="s">
        <v>2617</v>
      </c>
      <c r="E1221" s="403" t="s">
        <v>1569</v>
      </c>
      <c r="F1221" s="403" t="s">
        <v>14</v>
      </c>
      <c r="G1221" s="403" t="s">
        <v>186</v>
      </c>
      <c r="H1221" s="403" t="s">
        <v>172</v>
      </c>
      <c r="I1221" s="403" t="s">
        <v>172</v>
      </c>
      <c r="J1221" s="403" t="s">
        <v>2618</v>
      </c>
      <c r="K1221" s="404">
        <v>41596</v>
      </c>
      <c r="L1221" s="404">
        <v>41600</v>
      </c>
      <c r="M1221" s="403" t="s">
        <v>102</v>
      </c>
      <c r="N1221" s="403" t="s">
        <v>109</v>
      </c>
      <c r="O1221" s="403">
        <v>2</v>
      </c>
      <c r="P1221" s="403" t="s">
        <v>2257</v>
      </c>
      <c r="Q1221" s="403">
        <v>3</v>
      </c>
    </row>
    <row r="1222" spans="1:17" x14ac:dyDescent="0.2">
      <c r="A1222" s="403">
        <v>55056</v>
      </c>
      <c r="B1222" s="403">
        <v>118596</v>
      </c>
      <c r="C1222" s="403">
        <v>10024071</v>
      </c>
      <c r="D1222" s="403" t="s">
        <v>2620</v>
      </c>
      <c r="E1222" s="403" t="s">
        <v>1569</v>
      </c>
      <c r="F1222" s="403" t="s">
        <v>14</v>
      </c>
      <c r="G1222" s="403" t="s">
        <v>241</v>
      </c>
      <c r="H1222" s="403" t="s">
        <v>94</v>
      </c>
      <c r="I1222" s="403" t="s">
        <v>95</v>
      </c>
      <c r="J1222" s="403" t="s">
        <v>2621</v>
      </c>
      <c r="K1222" s="404">
        <v>41589</v>
      </c>
      <c r="L1222" s="404">
        <v>41593</v>
      </c>
      <c r="M1222" s="403" t="s">
        <v>102</v>
      </c>
      <c r="N1222" s="403" t="s">
        <v>109</v>
      </c>
      <c r="O1222" s="403">
        <v>2</v>
      </c>
      <c r="P1222" s="403" t="s">
        <v>2257</v>
      </c>
      <c r="Q1222" s="403">
        <v>2</v>
      </c>
    </row>
    <row r="1223" spans="1:17" x14ac:dyDescent="0.2">
      <c r="A1223" s="403">
        <v>55105</v>
      </c>
      <c r="B1223" s="403">
        <v>118931</v>
      </c>
      <c r="C1223" s="403">
        <v>10028629</v>
      </c>
      <c r="D1223" s="403" t="s">
        <v>2623</v>
      </c>
      <c r="E1223" s="403" t="s">
        <v>1597</v>
      </c>
      <c r="F1223" s="403" t="s">
        <v>15</v>
      </c>
      <c r="G1223" s="403" t="s">
        <v>1838</v>
      </c>
      <c r="H1223" s="403" t="s">
        <v>172</v>
      </c>
      <c r="I1223" s="403" t="s">
        <v>172</v>
      </c>
      <c r="J1223" s="403" t="s">
        <v>2624</v>
      </c>
      <c r="K1223" s="404">
        <v>41569</v>
      </c>
      <c r="L1223" s="404">
        <v>41572</v>
      </c>
      <c r="M1223" s="403" t="s">
        <v>132</v>
      </c>
      <c r="N1223" s="403" t="s">
        <v>109</v>
      </c>
      <c r="O1223" s="403">
        <v>4</v>
      </c>
      <c r="P1223" s="403" t="s">
        <v>2257</v>
      </c>
      <c r="Q1223" s="403">
        <v>2</v>
      </c>
    </row>
    <row r="1224" spans="1:17" x14ac:dyDescent="0.2">
      <c r="A1224" s="403">
        <v>55113</v>
      </c>
      <c r="B1224" s="403">
        <v>105909</v>
      </c>
      <c r="C1224" s="403">
        <v>10004589</v>
      </c>
      <c r="D1224" s="403" t="s">
        <v>2626</v>
      </c>
      <c r="E1224" s="403" t="s">
        <v>1569</v>
      </c>
      <c r="F1224" s="403" t="s">
        <v>14</v>
      </c>
      <c r="G1224" s="403" t="s">
        <v>334</v>
      </c>
      <c r="H1224" s="403" t="s">
        <v>140</v>
      </c>
      <c r="I1224" s="403" t="s">
        <v>140</v>
      </c>
      <c r="J1224" s="403" t="s">
        <v>2627</v>
      </c>
      <c r="K1224" s="404">
        <v>41568</v>
      </c>
      <c r="L1224" s="404">
        <v>41571</v>
      </c>
      <c r="M1224" s="403" t="s">
        <v>102</v>
      </c>
      <c r="N1224" s="403" t="s">
        <v>109</v>
      </c>
      <c r="O1224" s="403">
        <v>2</v>
      </c>
      <c r="P1224" s="403" t="s">
        <v>2257</v>
      </c>
      <c r="Q1224" s="403">
        <v>1</v>
      </c>
    </row>
    <row r="1225" spans="1:17" x14ac:dyDescent="0.2">
      <c r="A1225" s="403">
        <v>55219</v>
      </c>
      <c r="B1225" s="403">
        <v>105699</v>
      </c>
      <c r="C1225" s="403">
        <v>10007232</v>
      </c>
      <c r="D1225" s="403" t="s">
        <v>2629</v>
      </c>
      <c r="E1225" s="403" t="s">
        <v>1569</v>
      </c>
      <c r="F1225" s="403" t="s">
        <v>14</v>
      </c>
      <c r="G1225" s="403" t="s">
        <v>717</v>
      </c>
      <c r="H1225" s="403" t="s">
        <v>122</v>
      </c>
      <c r="I1225" s="403" t="s">
        <v>122</v>
      </c>
      <c r="J1225" s="403" t="s">
        <v>2630</v>
      </c>
      <c r="K1225" s="404">
        <v>41548</v>
      </c>
      <c r="L1225" s="404">
        <v>41551</v>
      </c>
      <c r="M1225" s="403" t="s">
        <v>132</v>
      </c>
      <c r="N1225" s="403" t="s">
        <v>109</v>
      </c>
      <c r="O1225" s="403">
        <v>4</v>
      </c>
      <c r="P1225" s="403" t="s">
        <v>2257</v>
      </c>
      <c r="Q1225" s="403">
        <v>2</v>
      </c>
    </row>
    <row r="1226" spans="1:17" x14ac:dyDescent="0.2">
      <c r="A1226" s="403">
        <v>55306</v>
      </c>
      <c r="B1226" s="403">
        <v>107473</v>
      </c>
      <c r="C1226" s="403">
        <v>10007396</v>
      </c>
      <c r="D1226" s="403" t="s">
        <v>648</v>
      </c>
      <c r="E1226" s="403" t="s">
        <v>1597</v>
      </c>
      <c r="F1226" s="403" t="s">
        <v>15</v>
      </c>
      <c r="G1226" s="403" t="s">
        <v>106</v>
      </c>
      <c r="H1226" s="403" t="s">
        <v>107</v>
      </c>
      <c r="I1226" s="403" t="s">
        <v>107</v>
      </c>
      <c r="J1226" s="403" t="s">
        <v>649</v>
      </c>
      <c r="K1226" s="404">
        <v>41723</v>
      </c>
      <c r="L1226" s="404">
        <v>41726</v>
      </c>
      <c r="M1226" s="403" t="s">
        <v>147</v>
      </c>
      <c r="N1226" s="403" t="s">
        <v>109</v>
      </c>
      <c r="O1226" s="403">
        <v>2</v>
      </c>
      <c r="P1226" s="403" t="s">
        <v>2257</v>
      </c>
      <c r="Q1226" s="403">
        <v>3</v>
      </c>
    </row>
    <row r="1227" spans="1:17" x14ac:dyDescent="0.2">
      <c r="A1227" s="403">
        <v>55416</v>
      </c>
      <c r="B1227" s="403">
        <v>107963</v>
      </c>
      <c r="C1227" s="403">
        <v>10007594</v>
      </c>
      <c r="D1227" s="403" t="s">
        <v>1136</v>
      </c>
      <c r="E1227" s="403" t="s">
        <v>1597</v>
      </c>
      <c r="F1227" s="403" t="s">
        <v>15</v>
      </c>
      <c r="G1227" s="403" t="s">
        <v>139</v>
      </c>
      <c r="H1227" s="403" t="s">
        <v>140</v>
      </c>
      <c r="I1227" s="403" t="s">
        <v>140</v>
      </c>
      <c r="J1227" s="403" t="s">
        <v>2633</v>
      </c>
      <c r="K1227" s="404">
        <v>41604</v>
      </c>
      <c r="L1227" s="404">
        <v>41607</v>
      </c>
      <c r="M1227" s="403" t="s">
        <v>152</v>
      </c>
      <c r="N1227" s="403" t="s">
        <v>109</v>
      </c>
      <c r="O1227" s="403">
        <v>2</v>
      </c>
      <c r="P1227" s="403" t="s">
        <v>2257</v>
      </c>
      <c r="Q1227" s="403">
        <v>2</v>
      </c>
    </row>
    <row r="1228" spans="1:17" x14ac:dyDescent="0.2">
      <c r="A1228" s="403">
        <v>55451</v>
      </c>
      <c r="B1228" s="403">
        <v>117518</v>
      </c>
      <c r="C1228" s="403">
        <v>10008024</v>
      </c>
      <c r="D1228" s="403" t="s">
        <v>2635</v>
      </c>
      <c r="E1228" s="403" t="s">
        <v>1569</v>
      </c>
      <c r="F1228" s="403" t="s">
        <v>14</v>
      </c>
      <c r="G1228" s="403" t="s">
        <v>209</v>
      </c>
      <c r="H1228" s="403" t="s">
        <v>166</v>
      </c>
      <c r="I1228" s="403" t="s">
        <v>166</v>
      </c>
      <c r="J1228" s="403" t="s">
        <v>2636</v>
      </c>
      <c r="K1228" s="404">
        <v>41618</v>
      </c>
      <c r="L1228" s="404">
        <v>41621</v>
      </c>
      <c r="M1228" s="403" t="s">
        <v>102</v>
      </c>
      <c r="N1228" s="403" t="s">
        <v>109</v>
      </c>
      <c r="O1228" s="403">
        <v>2</v>
      </c>
      <c r="P1228" s="403" t="s">
        <v>2257</v>
      </c>
      <c r="Q1228" s="403">
        <v>2</v>
      </c>
    </row>
    <row r="1229" spans="1:17" x14ac:dyDescent="0.2">
      <c r="A1229" s="403">
        <v>55704</v>
      </c>
      <c r="B1229" s="403">
        <v>116515</v>
      </c>
      <c r="C1229" s="403">
        <v>10008906</v>
      </c>
      <c r="D1229" s="403" t="s">
        <v>2638</v>
      </c>
      <c r="E1229" s="403" t="s">
        <v>1569</v>
      </c>
      <c r="F1229" s="403" t="s">
        <v>14</v>
      </c>
      <c r="G1229" s="403" t="s">
        <v>198</v>
      </c>
      <c r="H1229" s="403" t="s">
        <v>199</v>
      </c>
      <c r="I1229" s="403" t="s">
        <v>95</v>
      </c>
      <c r="J1229" s="403" t="s">
        <v>2639</v>
      </c>
      <c r="K1229" s="404">
        <v>41856</v>
      </c>
      <c r="L1229" s="404">
        <v>41859</v>
      </c>
      <c r="M1229" s="403" t="s">
        <v>102</v>
      </c>
      <c r="N1229" s="403" t="s">
        <v>109</v>
      </c>
      <c r="O1229" s="403">
        <v>2</v>
      </c>
      <c r="P1229" s="403" t="s">
        <v>2257</v>
      </c>
      <c r="Q1229" s="403">
        <v>3</v>
      </c>
    </row>
    <row r="1230" spans="1:17" x14ac:dyDescent="0.2">
      <c r="A1230" s="403">
        <v>57881</v>
      </c>
      <c r="B1230" s="403">
        <v>117615</v>
      </c>
      <c r="C1230" s="403">
        <v>10008935</v>
      </c>
      <c r="D1230" s="403" t="s">
        <v>2641</v>
      </c>
      <c r="E1230" s="403" t="s">
        <v>1569</v>
      </c>
      <c r="F1230" s="403" t="s">
        <v>14</v>
      </c>
      <c r="G1230" s="403" t="s">
        <v>475</v>
      </c>
      <c r="H1230" s="403" t="s">
        <v>94</v>
      </c>
      <c r="I1230" s="403" t="s">
        <v>95</v>
      </c>
      <c r="J1230" s="403" t="s">
        <v>2642</v>
      </c>
      <c r="K1230" s="404">
        <v>41722</v>
      </c>
      <c r="L1230" s="404">
        <v>41726</v>
      </c>
      <c r="M1230" s="403" t="s">
        <v>102</v>
      </c>
      <c r="N1230" s="403" t="s">
        <v>109</v>
      </c>
      <c r="O1230" s="403">
        <v>2</v>
      </c>
      <c r="P1230" s="403" t="s">
        <v>2257</v>
      </c>
      <c r="Q1230" s="403">
        <v>2</v>
      </c>
    </row>
    <row r="1231" spans="1:17" x14ac:dyDescent="0.2">
      <c r="A1231" s="403">
        <v>57942</v>
      </c>
      <c r="B1231" s="403">
        <v>117943</v>
      </c>
      <c r="C1231" s="403">
        <v>10013515</v>
      </c>
      <c r="D1231" s="403" t="s">
        <v>2644</v>
      </c>
      <c r="E1231" s="403" t="s">
        <v>1569</v>
      </c>
      <c r="F1231" s="403" t="s">
        <v>14</v>
      </c>
      <c r="G1231" s="403" t="s">
        <v>475</v>
      </c>
      <c r="H1231" s="403" t="s">
        <v>94</v>
      </c>
      <c r="I1231" s="403" t="s">
        <v>95</v>
      </c>
      <c r="J1231" s="403" t="s">
        <v>2645</v>
      </c>
      <c r="K1231" s="404">
        <v>41555</v>
      </c>
      <c r="L1231" s="404">
        <v>41558</v>
      </c>
      <c r="M1231" s="403" t="s">
        <v>102</v>
      </c>
      <c r="N1231" s="403" t="s">
        <v>109</v>
      </c>
      <c r="O1231" s="403">
        <v>2</v>
      </c>
      <c r="P1231" s="403" t="s">
        <v>2257</v>
      </c>
      <c r="Q1231" s="403">
        <v>2</v>
      </c>
    </row>
    <row r="1232" spans="1:17" x14ac:dyDescent="0.2">
      <c r="A1232" s="403">
        <v>58118</v>
      </c>
      <c r="B1232" s="403">
        <v>117585</v>
      </c>
      <c r="C1232" s="403">
        <v>10008591</v>
      </c>
      <c r="D1232" s="403" t="s">
        <v>2647</v>
      </c>
      <c r="E1232" s="403" t="s">
        <v>1597</v>
      </c>
      <c r="F1232" s="403" t="s">
        <v>15</v>
      </c>
      <c r="G1232" s="403" t="s">
        <v>380</v>
      </c>
      <c r="H1232" s="403" t="s">
        <v>199</v>
      </c>
      <c r="I1232" s="403" t="s">
        <v>95</v>
      </c>
      <c r="J1232" s="403" t="s">
        <v>2648</v>
      </c>
      <c r="K1232" s="404">
        <v>41757</v>
      </c>
      <c r="L1232" s="404">
        <v>41761</v>
      </c>
      <c r="M1232" s="403" t="s">
        <v>147</v>
      </c>
      <c r="N1232" s="403" t="s">
        <v>109</v>
      </c>
      <c r="O1232" s="403">
        <v>2</v>
      </c>
      <c r="P1232" s="403" t="s">
        <v>2257</v>
      </c>
      <c r="Q1232" s="403">
        <v>3</v>
      </c>
    </row>
    <row r="1233" spans="1:17" x14ac:dyDescent="0.2">
      <c r="A1233" s="403">
        <v>58132</v>
      </c>
      <c r="B1233" s="403">
        <v>115798</v>
      </c>
      <c r="C1233" s="403">
        <v>10007722</v>
      </c>
      <c r="D1233" s="403" t="s">
        <v>1858</v>
      </c>
      <c r="E1233" s="403" t="s">
        <v>1569</v>
      </c>
      <c r="F1233" s="403" t="s">
        <v>14</v>
      </c>
      <c r="G1233" s="403" t="s">
        <v>549</v>
      </c>
      <c r="H1233" s="403" t="s">
        <v>199</v>
      </c>
      <c r="I1233" s="403" t="s">
        <v>95</v>
      </c>
      <c r="J1233" s="403" t="s">
        <v>2650</v>
      </c>
      <c r="K1233" s="404">
        <v>41617</v>
      </c>
      <c r="L1233" s="404">
        <v>41621</v>
      </c>
      <c r="M1233" s="403" t="s">
        <v>1895</v>
      </c>
      <c r="N1233" s="403" t="s">
        <v>109</v>
      </c>
      <c r="O1233" s="403">
        <v>3</v>
      </c>
      <c r="P1233" s="403" t="s">
        <v>2257</v>
      </c>
      <c r="Q1233" s="403">
        <v>4</v>
      </c>
    </row>
    <row r="1234" spans="1:17" x14ac:dyDescent="0.2">
      <c r="A1234" s="403">
        <v>58159</v>
      </c>
      <c r="B1234" s="403">
        <v>117269</v>
      </c>
      <c r="C1234" s="403">
        <v>10006651</v>
      </c>
      <c r="D1234" s="403" t="s">
        <v>1156</v>
      </c>
      <c r="E1234" s="403" t="s">
        <v>1569</v>
      </c>
      <c r="F1234" s="403" t="s">
        <v>14</v>
      </c>
      <c r="G1234" s="403" t="s">
        <v>731</v>
      </c>
      <c r="H1234" s="403" t="s">
        <v>161</v>
      </c>
      <c r="I1234" s="403" t="s">
        <v>161</v>
      </c>
      <c r="J1234" s="403" t="s">
        <v>2652</v>
      </c>
      <c r="K1234" s="404">
        <v>41582</v>
      </c>
      <c r="L1234" s="404">
        <v>41586</v>
      </c>
      <c r="M1234" s="403" t="s">
        <v>102</v>
      </c>
      <c r="N1234" s="403" t="s">
        <v>109</v>
      </c>
      <c r="O1234" s="403">
        <v>3</v>
      </c>
      <c r="P1234" s="403" t="s">
        <v>2257</v>
      </c>
      <c r="Q1234" s="403">
        <v>2</v>
      </c>
    </row>
    <row r="1235" spans="1:17" x14ac:dyDescent="0.2">
      <c r="A1235" s="403">
        <v>58161</v>
      </c>
      <c r="B1235" s="403">
        <v>117497</v>
      </c>
      <c r="C1235" s="403">
        <v>10004807</v>
      </c>
      <c r="D1235" s="403" t="s">
        <v>1158</v>
      </c>
      <c r="E1235" s="403" t="s">
        <v>1569</v>
      </c>
      <c r="F1235" s="403" t="s">
        <v>14</v>
      </c>
      <c r="G1235" s="403" t="s">
        <v>160</v>
      </c>
      <c r="H1235" s="403" t="s">
        <v>161</v>
      </c>
      <c r="I1235" s="403" t="s">
        <v>161</v>
      </c>
      <c r="J1235" s="403" t="s">
        <v>2654</v>
      </c>
      <c r="K1235" s="404">
        <v>41757</v>
      </c>
      <c r="L1235" s="404">
        <v>41761</v>
      </c>
      <c r="M1235" s="403" t="s">
        <v>147</v>
      </c>
      <c r="N1235" s="403" t="s">
        <v>109</v>
      </c>
      <c r="O1235" s="403">
        <v>3</v>
      </c>
      <c r="P1235" s="403" t="s">
        <v>2257</v>
      </c>
      <c r="Q1235" s="403">
        <v>3</v>
      </c>
    </row>
    <row r="1236" spans="1:17" x14ac:dyDescent="0.2">
      <c r="A1236" s="403">
        <v>58163</v>
      </c>
      <c r="B1236" s="403">
        <v>117563</v>
      </c>
      <c r="C1236" s="403">
        <v>10008135</v>
      </c>
      <c r="D1236" s="403" t="s">
        <v>2656</v>
      </c>
      <c r="E1236" s="403" t="s">
        <v>1569</v>
      </c>
      <c r="F1236" s="403" t="s">
        <v>14</v>
      </c>
      <c r="G1236" s="403" t="s">
        <v>1246</v>
      </c>
      <c r="H1236" s="403" t="s">
        <v>94</v>
      </c>
      <c r="I1236" s="403" t="s">
        <v>95</v>
      </c>
      <c r="J1236" s="403" t="s">
        <v>2657</v>
      </c>
      <c r="K1236" s="404">
        <v>41792</v>
      </c>
      <c r="L1236" s="404">
        <v>41795</v>
      </c>
      <c r="M1236" s="403" t="s">
        <v>132</v>
      </c>
      <c r="N1236" s="403" t="s">
        <v>109</v>
      </c>
      <c r="O1236" s="403">
        <v>2</v>
      </c>
      <c r="P1236" s="403" t="s">
        <v>2257</v>
      </c>
      <c r="Q1236" s="403">
        <v>3</v>
      </c>
    </row>
    <row r="1237" spans="1:17" x14ac:dyDescent="0.2">
      <c r="A1237" s="403">
        <v>58179</v>
      </c>
      <c r="B1237" s="403">
        <v>118006</v>
      </c>
      <c r="C1237" s="403">
        <v>10014199</v>
      </c>
      <c r="D1237" s="403" t="s">
        <v>1867</v>
      </c>
      <c r="E1237" s="403" t="s">
        <v>1651</v>
      </c>
      <c r="F1237" s="403" t="s">
        <v>14</v>
      </c>
      <c r="G1237" s="403" t="s">
        <v>150</v>
      </c>
      <c r="H1237" s="403" t="s">
        <v>122</v>
      </c>
      <c r="I1237" s="403" t="s">
        <v>122</v>
      </c>
      <c r="J1237" s="403" t="s">
        <v>2659</v>
      </c>
      <c r="K1237" s="404">
        <v>41589</v>
      </c>
      <c r="L1237" s="404">
        <v>41593</v>
      </c>
      <c r="M1237" s="403" t="s">
        <v>102</v>
      </c>
      <c r="N1237" s="403" t="s">
        <v>109</v>
      </c>
      <c r="O1237" s="403">
        <v>3</v>
      </c>
      <c r="P1237" s="403" t="s">
        <v>2257</v>
      </c>
      <c r="Q1237" s="403">
        <v>2</v>
      </c>
    </row>
    <row r="1238" spans="1:17" x14ac:dyDescent="0.2">
      <c r="A1238" s="403">
        <v>58180</v>
      </c>
      <c r="B1238" s="403">
        <v>118011</v>
      </c>
      <c r="C1238" s="403">
        <v>10007423</v>
      </c>
      <c r="D1238" s="403" t="s">
        <v>2661</v>
      </c>
      <c r="E1238" s="403" t="s">
        <v>1569</v>
      </c>
      <c r="F1238" s="403" t="s">
        <v>14</v>
      </c>
      <c r="G1238" s="403" t="s">
        <v>399</v>
      </c>
      <c r="H1238" s="403" t="s">
        <v>190</v>
      </c>
      <c r="I1238" s="403" t="s">
        <v>190</v>
      </c>
      <c r="J1238" s="403" t="s">
        <v>2662</v>
      </c>
      <c r="K1238" s="404">
        <v>41604</v>
      </c>
      <c r="L1238" s="404">
        <v>41607</v>
      </c>
      <c r="M1238" s="403" t="s">
        <v>132</v>
      </c>
      <c r="N1238" s="403" t="s">
        <v>109</v>
      </c>
      <c r="O1238" s="403">
        <v>4</v>
      </c>
      <c r="P1238" s="403" t="s">
        <v>2257</v>
      </c>
      <c r="Q1238" s="403">
        <v>2</v>
      </c>
    </row>
    <row r="1239" spans="1:17" x14ac:dyDescent="0.2">
      <c r="A1239" s="403">
        <v>58192</v>
      </c>
      <c r="B1239" s="403">
        <v>119189</v>
      </c>
      <c r="C1239" s="403">
        <v>10030462</v>
      </c>
      <c r="D1239" s="403" t="s">
        <v>2664</v>
      </c>
      <c r="E1239" s="403" t="s">
        <v>1651</v>
      </c>
      <c r="F1239" s="403" t="s">
        <v>14</v>
      </c>
      <c r="G1239" s="403" t="s">
        <v>171</v>
      </c>
      <c r="H1239" s="403" t="s">
        <v>172</v>
      </c>
      <c r="I1239" s="403" t="s">
        <v>172</v>
      </c>
      <c r="J1239" s="403" t="s">
        <v>2665</v>
      </c>
      <c r="K1239" s="404">
        <v>41674</v>
      </c>
      <c r="L1239" s="404">
        <v>41677</v>
      </c>
      <c r="M1239" s="403" t="s">
        <v>147</v>
      </c>
      <c r="N1239" s="403" t="s">
        <v>109</v>
      </c>
      <c r="O1239" s="403">
        <v>2</v>
      </c>
      <c r="P1239" s="403" t="s">
        <v>2257</v>
      </c>
      <c r="Q1239" s="403">
        <v>3</v>
      </c>
    </row>
    <row r="1240" spans="1:17" x14ac:dyDescent="0.2">
      <c r="A1240" s="403">
        <v>58195</v>
      </c>
      <c r="B1240" s="403">
        <v>118151</v>
      </c>
      <c r="C1240" s="403">
        <v>10019980</v>
      </c>
      <c r="D1240" s="403" t="s">
        <v>2667</v>
      </c>
      <c r="E1240" s="403" t="s">
        <v>1651</v>
      </c>
      <c r="F1240" s="403" t="s">
        <v>14</v>
      </c>
      <c r="G1240" s="403" t="s">
        <v>607</v>
      </c>
      <c r="H1240" s="403" t="s">
        <v>122</v>
      </c>
      <c r="I1240" s="403" t="s">
        <v>122</v>
      </c>
      <c r="J1240" s="403" t="s">
        <v>2668</v>
      </c>
      <c r="K1240" s="404">
        <v>41722</v>
      </c>
      <c r="L1240" s="404">
        <v>41726</v>
      </c>
      <c r="M1240" s="403" t="s">
        <v>147</v>
      </c>
      <c r="N1240" s="403" t="s">
        <v>109</v>
      </c>
      <c r="O1240" s="403">
        <v>2</v>
      </c>
      <c r="P1240" s="403" t="s">
        <v>2257</v>
      </c>
      <c r="Q1240" s="403">
        <v>3</v>
      </c>
    </row>
    <row r="1241" spans="1:17" x14ac:dyDescent="0.2">
      <c r="A1241" s="403">
        <v>58199</v>
      </c>
      <c r="B1241" s="403">
        <v>118186</v>
      </c>
      <c r="C1241" s="403">
        <v>10020811</v>
      </c>
      <c r="D1241" s="403" t="s">
        <v>2670</v>
      </c>
      <c r="E1241" s="403" t="s">
        <v>1651</v>
      </c>
      <c r="F1241" s="403" t="s">
        <v>14</v>
      </c>
      <c r="G1241" s="403" t="s">
        <v>311</v>
      </c>
      <c r="H1241" s="403" t="s">
        <v>199</v>
      </c>
      <c r="I1241" s="403" t="s">
        <v>95</v>
      </c>
      <c r="J1241" s="403" t="s">
        <v>2671</v>
      </c>
      <c r="K1241" s="404">
        <v>41604</v>
      </c>
      <c r="L1241" s="404">
        <v>41607</v>
      </c>
      <c r="M1241" s="403" t="s">
        <v>1895</v>
      </c>
      <c r="N1241" s="403" t="s">
        <v>109</v>
      </c>
      <c r="O1241" s="403">
        <v>2</v>
      </c>
      <c r="P1241" s="403" t="s">
        <v>2257</v>
      </c>
      <c r="Q1241" s="403">
        <v>4</v>
      </c>
    </row>
    <row r="1242" spans="1:17" x14ac:dyDescent="0.2">
      <c r="A1242" s="403">
        <v>58237</v>
      </c>
      <c r="B1242" s="403">
        <v>116116</v>
      </c>
      <c r="C1242" s="403">
        <v>10007698</v>
      </c>
      <c r="D1242" s="403" t="s">
        <v>324</v>
      </c>
      <c r="E1242" s="403" t="s">
        <v>1597</v>
      </c>
      <c r="F1242" s="403" t="s">
        <v>15</v>
      </c>
      <c r="G1242" s="403" t="s">
        <v>325</v>
      </c>
      <c r="H1242" s="403" t="s">
        <v>161</v>
      </c>
      <c r="I1242" s="403" t="s">
        <v>161</v>
      </c>
      <c r="J1242" s="403" t="s">
        <v>326</v>
      </c>
      <c r="K1242" s="404">
        <v>41723</v>
      </c>
      <c r="L1242" s="404">
        <v>41725</v>
      </c>
      <c r="M1242" s="403" t="s">
        <v>132</v>
      </c>
      <c r="N1242" s="403" t="s">
        <v>109</v>
      </c>
      <c r="O1242" s="403">
        <v>2</v>
      </c>
      <c r="P1242" s="403" t="s">
        <v>2257</v>
      </c>
      <c r="Q1242" s="403">
        <v>3</v>
      </c>
    </row>
    <row r="1243" spans="1:17" x14ac:dyDescent="0.2">
      <c r="A1243" s="403">
        <v>58260</v>
      </c>
      <c r="B1243" s="403">
        <v>117462</v>
      </c>
      <c r="C1243" s="403">
        <v>10004823</v>
      </c>
      <c r="D1243" s="403" t="s">
        <v>1170</v>
      </c>
      <c r="E1243" s="403" t="s">
        <v>1569</v>
      </c>
      <c r="F1243" s="403" t="s">
        <v>14</v>
      </c>
      <c r="G1243" s="403" t="s">
        <v>357</v>
      </c>
      <c r="H1243" s="403" t="s">
        <v>140</v>
      </c>
      <c r="I1243" s="403" t="s">
        <v>140</v>
      </c>
      <c r="J1243" s="403" t="s">
        <v>2674</v>
      </c>
      <c r="K1243" s="404">
        <v>41589</v>
      </c>
      <c r="L1243" s="404">
        <v>41593</v>
      </c>
      <c r="M1243" s="403" t="s">
        <v>102</v>
      </c>
      <c r="N1243" s="403" t="s">
        <v>109</v>
      </c>
      <c r="O1243" s="403">
        <v>3</v>
      </c>
      <c r="P1243" s="403" t="s">
        <v>2257</v>
      </c>
      <c r="Q1243" s="403">
        <v>2</v>
      </c>
    </row>
    <row r="1244" spans="1:17" x14ac:dyDescent="0.2">
      <c r="A1244" s="403">
        <v>58273</v>
      </c>
      <c r="B1244" s="403">
        <v>117081</v>
      </c>
      <c r="C1244" s="403">
        <v>10005150</v>
      </c>
      <c r="D1244" s="403" t="s">
        <v>340</v>
      </c>
      <c r="E1244" s="403" t="s">
        <v>1569</v>
      </c>
      <c r="F1244" s="403" t="s">
        <v>14</v>
      </c>
      <c r="G1244" s="403" t="s">
        <v>320</v>
      </c>
      <c r="H1244" s="403" t="s">
        <v>140</v>
      </c>
      <c r="I1244" s="403" t="s">
        <v>140</v>
      </c>
      <c r="J1244" s="403" t="s">
        <v>341</v>
      </c>
      <c r="K1244" s="404">
        <v>41660</v>
      </c>
      <c r="L1244" s="404">
        <v>41663</v>
      </c>
      <c r="M1244" s="403" t="s">
        <v>147</v>
      </c>
      <c r="N1244" s="403" t="s">
        <v>109</v>
      </c>
      <c r="O1244" s="403">
        <v>2</v>
      </c>
      <c r="P1244" s="403" t="s">
        <v>2257</v>
      </c>
      <c r="Q1244" s="403">
        <v>3</v>
      </c>
    </row>
    <row r="1245" spans="1:17" x14ac:dyDescent="0.2">
      <c r="A1245" s="403">
        <v>58277</v>
      </c>
      <c r="B1245" s="403">
        <v>118148</v>
      </c>
      <c r="C1245" s="403">
        <v>10018942</v>
      </c>
      <c r="D1245" s="403" t="s">
        <v>2677</v>
      </c>
      <c r="E1245" s="403" t="s">
        <v>1569</v>
      </c>
      <c r="F1245" s="403" t="s">
        <v>14</v>
      </c>
      <c r="G1245" s="403" t="s">
        <v>239</v>
      </c>
      <c r="H1245" s="403" t="s">
        <v>161</v>
      </c>
      <c r="I1245" s="403" t="s">
        <v>161</v>
      </c>
      <c r="J1245" s="403" t="s">
        <v>2678</v>
      </c>
      <c r="K1245" s="404">
        <v>41820</v>
      </c>
      <c r="L1245" s="404">
        <v>41824</v>
      </c>
      <c r="M1245" s="403" t="s">
        <v>102</v>
      </c>
      <c r="N1245" s="403" t="s">
        <v>109</v>
      </c>
      <c r="O1245" s="403">
        <v>2</v>
      </c>
      <c r="P1245" s="403" t="s">
        <v>2257</v>
      </c>
      <c r="Q1245" s="403">
        <v>3</v>
      </c>
    </row>
    <row r="1246" spans="1:17" x14ac:dyDescent="0.2">
      <c r="A1246" s="403">
        <v>58380</v>
      </c>
      <c r="B1246" s="403">
        <v>116135</v>
      </c>
      <c r="C1246" s="403">
        <v>10004788</v>
      </c>
      <c r="D1246" s="403" t="s">
        <v>453</v>
      </c>
      <c r="E1246" s="403" t="s">
        <v>1597</v>
      </c>
      <c r="F1246" s="403" t="s">
        <v>15</v>
      </c>
      <c r="G1246" s="403" t="s">
        <v>217</v>
      </c>
      <c r="H1246" s="403" t="s">
        <v>161</v>
      </c>
      <c r="I1246" s="403" t="s">
        <v>161</v>
      </c>
      <c r="J1246" s="403" t="s">
        <v>454</v>
      </c>
      <c r="K1246" s="404">
        <v>41618</v>
      </c>
      <c r="L1246" s="404">
        <v>41621</v>
      </c>
      <c r="M1246" s="403" t="s">
        <v>152</v>
      </c>
      <c r="N1246" s="403" t="s">
        <v>109</v>
      </c>
      <c r="O1246" s="403">
        <v>2</v>
      </c>
      <c r="P1246" s="403" t="s">
        <v>2257</v>
      </c>
      <c r="Q1246" s="403">
        <v>3</v>
      </c>
    </row>
    <row r="1247" spans="1:17" x14ac:dyDescent="0.2">
      <c r="A1247" s="403">
        <v>58383</v>
      </c>
      <c r="B1247" s="403">
        <v>115411</v>
      </c>
      <c r="C1247" s="403">
        <v>10005521</v>
      </c>
      <c r="D1247" s="403" t="s">
        <v>564</v>
      </c>
      <c r="E1247" s="403" t="s">
        <v>1597</v>
      </c>
      <c r="F1247" s="403" t="s">
        <v>15</v>
      </c>
      <c r="G1247" s="403" t="s">
        <v>237</v>
      </c>
      <c r="H1247" s="403" t="s">
        <v>190</v>
      </c>
      <c r="I1247" s="403" t="s">
        <v>190</v>
      </c>
      <c r="J1247" s="403" t="s">
        <v>2681</v>
      </c>
      <c r="K1247" s="404">
        <v>41555</v>
      </c>
      <c r="L1247" s="404">
        <v>41558</v>
      </c>
      <c r="M1247" s="403" t="s">
        <v>132</v>
      </c>
      <c r="N1247" s="403" t="s">
        <v>109</v>
      </c>
      <c r="O1247" s="403">
        <v>3</v>
      </c>
      <c r="P1247" s="403" t="s">
        <v>2257</v>
      </c>
      <c r="Q1247" s="403" t="s">
        <v>210</v>
      </c>
    </row>
    <row r="1248" spans="1:17" x14ac:dyDescent="0.2">
      <c r="A1248" s="403">
        <v>58385</v>
      </c>
      <c r="B1248" s="403">
        <v>118233</v>
      </c>
      <c r="C1248" s="403">
        <v>10019293</v>
      </c>
      <c r="D1248" s="403" t="s">
        <v>1176</v>
      </c>
      <c r="E1248" s="403" t="s">
        <v>1569</v>
      </c>
      <c r="F1248" s="403" t="s">
        <v>14</v>
      </c>
      <c r="G1248" s="403" t="s">
        <v>274</v>
      </c>
      <c r="H1248" s="403" t="s">
        <v>190</v>
      </c>
      <c r="I1248" s="403" t="s">
        <v>190</v>
      </c>
      <c r="J1248" s="403" t="s">
        <v>2683</v>
      </c>
      <c r="K1248" s="404">
        <v>41716</v>
      </c>
      <c r="L1248" s="404">
        <v>41719</v>
      </c>
      <c r="M1248" s="403" t="s">
        <v>132</v>
      </c>
      <c r="N1248" s="403" t="s">
        <v>109</v>
      </c>
      <c r="O1248" s="403">
        <v>2</v>
      </c>
      <c r="P1248" s="403" t="s">
        <v>2257</v>
      </c>
      <c r="Q1248" s="403">
        <v>3</v>
      </c>
    </row>
    <row r="1249" spans="1:17" x14ac:dyDescent="0.2">
      <c r="A1249" s="403">
        <v>58400</v>
      </c>
      <c r="B1249" s="403">
        <v>118269</v>
      </c>
      <c r="C1249" s="403">
        <v>10020981</v>
      </c>
      <c r="D1249" s="403" t="s">
        <v>2685</v>
      </c>
      <c r="E1249" s="403" t="s">
        <v>1597</v>
      </c>
      <c r="F1249" s="403" t="s">
        <v>15</v>
      </c>
      <c r="G1249" s="403" t="s">
        <v>139</v>
      </c>
      <c r="H1249" s="403" t="s">
        <v>140</v>
      </c>
      <c r="I1249" s="403" t="s">
        <v>140</v>
      </c>
      <c r="J1249" s="403" t="s">
        <v>2686</v>
      </c>
      <c r="K1249" s="404">
        <v>41863</v>
      </c>
      <c r="L1249" s="404">
        <v>41866</v>
      </c>
      <c r="M1249" s="403" t="s">
        <v>132</v>
      </c>
      <c r="N1249" s="403" t="s">
        <v>109</v>
      </c>
      <c r="O1249" s="403">
        <v>2</v>
      </c>
      <c r="P1249" s="403" t="s">
        <v>2257</v>
      </c>
      <c r="Q1249" s="403">
        <v>3</v>
      </c>
    </row>
    <row r="1250" spans="1:17" x14ac:dyDescent="0.2">
      <c r="A1250" s="403">
        <v>58444</v>
      </c>
      <c r="B1250" s="403">
        <v>118356</v>
      </c>
      <c r="C1250" s="403">
        <v>10022237</v>
      </c>
      <c r="D1250" s="403" t="s">
        <v>412</v>
      </c>
      <c r="E1250" s="403" t="s">
        <v>1569</v>
      </c>
      <c r="F1250" s="403" t="s">
        <v>14</v>
      </c>
      <c r="G1250" s="403" t="s">
        <v>413</v>
      </c>
      <c r="H1250" s="403" t="s">
        <v>161</v>
      </c>
      <c r="I1250" s="403" t="s">
        <v>161</v>
      </c>
      <c r="J1250" s="403" t="s">
        <v>414</v>
      </c>
      <c r="K1250" s="404">
        <v>41610</v>
      </c>
      <c r="L1250" s="404">
        <v>41614</v>
      </c>
      <c r="M1250" s="403" t="s">
        <v>102</v>
      </c>
      <c r="N1250" s="403" t="s">
        <v>109</v>
      </c>
      <c r="O1250" s="403">
        <v>2</v>
      </c>
      <c r="P1250" s="403" t="s">
        <v>2257</v>
      </c>
      <c r="Q1250" s="403">
        <v>2</v>
      </c>
    </row>
    <row r="1251" spans="1:17" x14ac:dyDescent="0.2">
      <c r="A1251" s="403">
        <v>58461</v>
      </c>
      <c r="B1251" s="403">
        <v>117972</v>
      </c>
      <c r="C1251" s="403">
        <v>10011242</v>
      </c>
      <c r="D1251" s="403" t="s">
        <v>2689</v>
      </c>
      <c r="E1251" s="403" t="s">
        <v>1569</v>
      </c>
      <c r="F1251" s="403" t="s">
        <v>14</v>
      </c>
      <c r="G1251" s="403" t="s">
        <v>285</v>
      </c>
      <c r="H1251" s="403" t="s">
        <v>140</v>
      </c>
      <c r="I1251" s="403" t="s">
        <v>140</v>
      </c>
      <c r="J1251" s="403" t="s">
        <v>2690</v>
      </c>
      <c r="K1251" s="404">
        <v>41828</v>
      </c>
      <c r="L1251" s="404">
        <v>41831</v>
      </c>
      <c r="M1251" s="403" t="s">
        <v>132</v>
      </c>
      <c r="N1251" s="403" t="s">
        <v>109</v>
      </c>
      <c r="O1251" s="403">
        <v>4</v>
      </c>
      <c r="P1251" s="403" t="s">
        <v>2257</v>
      </c>
      <c r="Q1251" s="403">
        <v>2</v>
      </c>
    </row>
    <row r="1252" spans="1:17" x14ac:dyDescent="0.2">
      <c r="A1252" s="403">
        <v>58468</v>
      </c>
      <c r="B1252" s="403">
        <v>118245</v>
      </c>
      <c r="C1252" s="403">
        <v>10020194</v>
      </c>
      <c r="D1252" s="403" t="s">
        <v>1180</v>
      </c>
      <c r="E1252" s="403" t="s">
        <v>1569</v>
      </c>
      <c r="F1252" s="403" t="s">
        <v>14</v>
      </c>
      <c r="G1252" s="403" t="s">
        <v>422</v>
      </c>
      <c r="H1252" s="403" t="s">
        <v>140</v>
      </c>
      <c r="I1252" s="403" t="s">
        <v>140</v>
      </c>
      <c r="J1252" s="403" t="s">
        <v>2692</v>
      </c>
      <c r="K1252" s="404">
        <v>41723</v>
      </c>
      <c r="L1252" s="404">
        <v>41726</v>
      </c>
      <c r="M1252" s="403" t="s">
        <v>132</v>
      </c>
      <c r="N1252" s="403" t="s">
        <v>109</v>
      </c>
      <c r="O1252" s="403">
        <v>2</v>
      </c>
      <c r="P1252" s="403" t="s">
        <v>2257</v>
      </c>
      <c r="Q1252" s="403">
        <v>3</v>
      </c>
    </row>
    <row r="1253" spans="1:17" x14ac:dyDescent="0.2">
      <c r="A1253" s="403">
        <v>58469</v>
      </c>
      <c r="B1253" s="403">
        <v>118575</v>
      </c>
      <c r="C1253" s="403">
        <v>10023984</v>
      </c>
      <c r="D1253" s="403" t="s">
        <v>2694</v>
      </c>
      <c r="E1253" s="403" t="s">
        <v>2361</v>
      </c>
      <c r="F1253" s="403" t="s">
        <v>19</v>
      </c>
      <c r="G1253" s="403" t="s">
        <v>285</v>
      </c>
      <c r="H1253" s="403" t="s">
        <v>140</v>
      </c>
      <c r="I1253" s="403" t="s">
        <v>140</v>
      </c>
      <c r="J1253" s="403" t="s">
        <v>2695</v>
      </c>
      <c r="K1253" s="404">
        <v>41575</v>
      </c>
      <c r="L1253" s="404">
        <v>41579</v>
      </c>
      <c r="M1253" s="403" t="s">
        <v>2363</v>
      </c>
      <c r="N1253" s="403" t="s">
        <v>109</v>
      </c>
      <c r="O1253" s="403">
        <v>2</v>
      </c>
      <c r="P1253" s="403" t="s">
        <v>2257</v>
      </c>
      <c r="Q1253" s="403">
        <v>2</v>
      </c>
    </row>
    <row r="1254" spans="1:17" x14ac:dyDescent="0.2">
      <c r="A1254" s="403">
        <v>58472</v>
      </c>
      <c r="B1254" s="403">
        <v>117799</v>
      </c>
      <c r="C1254" s="403">
        <v>10010940</v>
      </c>
      <c r="D1254" s="403" t="s">
        <v>2697</v>
      </c>
      <c r="E1254" s="403" t="s">
        <v>1569</v>
      </c>
      <c r="F1254" s="403" t="s">
        <v>14</v>
      </c>
      <c r="G1254" s="403" t="s">
        <v>1141</v>
      </c>
      <c r="H1254" s="403" t="s">
        <v>199</v>
      </c>
      <c r="I1254" s="403" t="s">
        <v>95</v>
      </c>
      <c r="J1254" s="403" t="s">
        <v>2698</v>
      </c>
      <c r="K1254" s="404">
        <v>41820</v>
      </c>
      <c r="L1254" s="404">
        <v>41824</v>
      </c>
      <c r="M1254" s="403" t="s">
        <v>147</v>
      </c>
      <c r="N1254" s="403" t="s">
        <v>109</v>
      </c>
      <c r="O1254" s="403">
        <v>2</v>
      </c>
      <c r="P1254" s="403" t="s">
        <v>2257</v>
      </c>
      <c r="Q1254" s="403">
        <v>3</v>
      </c>
    </row>
    <row r="1255" spans="1:17" x14ac:dyDescent="0.2">
      <c r="A1255" s="403">
        <v>58504</v>
      </c>
      <c r="B1255" s="403">
        <v>112602</v>
      </c>
      <c r="C1255" s="403">
        <v>10002368</v>
      </c>
      <c r="D1255" s="403" t="s">
        <v>1182</v>
      </c>
      <c r="E1255" s="403" t="s">
        <v>1569</v>
      </c>
      <c r="F1255" s="403" t="s">
        <v>14</v>
      </c>
      <c r="G1255" s="403" t="s">
        <v>797</v>
      </c>
      <c r="H1255" s="403" t="s">
        <v>122</v>
      </c>
      <c r="I1255" s="403" t="s">
        <v>122</v>
      </c>
      <c r="J1255" s="403" t="s">
        <v>2700</v>
      </c>
      <c r="K1255" s="404">
        <v>41813</v>
      </c>
      <c r="L1255" s="404">
        <v>41817</v>
      </c>
      <c r="M1255" s="403" t="s">
        <v>102</v>
      </c>
      <c r="N1255" s="403" t="s">
        <v>109</v>
      </c>
      <c r="O1255" s="403">
        <v>3</v>
      </c>
      <c r="P1255" s="403" t="s">
        <v>2257</v>
      </c>
      <c r="Q1255" s="403" t="s">
        <v>210</v>
      </c>
    </row>
    <row r="1256" spans="1:17" x14ac:dyDescent="0.2">
      <c r="A1256" s="403">
        <v>58513</v>
      </c>
      <c r="B1256" s="403">
        <v>116413</v>
      </c>
      <c r="C1256" s="403">
        <v>10005204</v>
      </c>
      <c r="D1256" s="403" t="s">
        <v>2702</v>
      </c>
      <c r="E1256" s="403" t="s">
        <v>1569</v>
      </c>
      <c r="F1256" s="403" t="s">
        <v>14</v>
      </c>
      <c r="G1256" s="403" t="s">
        <v>150</v>
      </c>
      <c r="H1256" s="403" t="s">
        <v>122</v>
      </c>
      <c r="I1256" s="403" t="s">
        <v>122</v>
      </c>
      <c r="J1256" s="403" t="s">
        <v>2703</v>
      </c>
      <c r="K1256" s="404">
        <v>41855</v>
      </c>
      <c r="L1256" s="404">
        <v>41859</v>
      </c>
      <c r="M1256" s="403" t="s">
        <v>1895</v>
      </c>
      <c r="N1256" s="403" t="s">
        <v>109</v>
      </c>
      <c r="O1256" s="403">
        <v>2</v>
      </c>
      <c r="P1256" s="403" t="s">
        <v>2257</v>
      </c>
      <c r="Q1256" s="403">
        <v>4</v>
      </c>
    </row>
    <row r="1257" spans="1:17" x14ac:dyDescent="0.2">
      <c r="A1257" s="403">
        <v>58518</v>
      </c>
      <c r="B1257" s="403">
        <v>119216</v>
      </c>
      <c r="C1257" s="403">
        <v>10030252</v>
      </c>
      <c r="D1257" s="403" t="s">
        <v>2705</v>
      </c>
      <c r="E1257" s="403" t="s">
        <v>1569</v>
      </c>
      <c r="F1257" s="403" t="s">
        <v>14</v>
      </c>
      <c r="G1257" s="403" t="s">
        <v>139</v>
      </c>
      <c r="H1257" s="403" t="s">
        <v>140</v>
      </c>
      <c r="I1257" s="403" t="s">
        <v>140</v>
      </c>
      <c r="J1257" s="403" t="s">
        <v>2706</v>
      </c>
      <c r="K1257" s="404">
        <v>41723</v>
      </c>
      <c r="L1257" s="404">
        <v>41726</v>
      </c>
      <c r="M1257" s="403" t="s">
        <v>132</v>
      </c>
      <c r="N1257" s="403" t="s">
        <v>109</v>
      </c>
      <c r="O1257" s="403">
        <v>2</v>
      </c>
      <c r="P1257" s="403" t="s">
        <v>2257</v>
      </c>
      <c r="Q1257" s="403">
        <v>3</v>
      </c>
    </row>
    <row r="1258" spans="1:17" x14ac:dyDescent="0.2">
      <c r="A1258" s="403">
        <v>58519</v>
      </c>
      <c r="B1258" s="403">
        <v>117658</v>
      </c>
      <c r="C1258" s="403">
        <v>10009687</v>
      </c>
      <c r="D1258" s="403" t="s">
        <v>524</v>
      </c>
      <c r="E1258" s="403" t="s">
        <v>1569</v>
      </c>
      <c r="F1258" s="403" t="s">
        <v>14</v>
      </c>
      <c r="G1258" s="403" t="s">
        <v>525</v>
      </c>
      <c r="H1258" s="403" t="s">
        <v>94</v>
      </c>
      <c r="I1258" s="403" t="s">
        <v>95</v>
      </c>
      <c r="J1258" s="403" t="s">
        <v>526</v>
      </c>
      <c r="K1258" s="404">
        <v>41561</v>
      </c>
      <c r="L1258" s="404">
        <v>41565</v>
      </c>
      <c r="M1258" s="403" t="s">
        <v>102</v>
      </c>
      <c r="N1258" s="403" t="s">
        <v>109</v>
      </c>
      <c r="O1258" s="403">
        <v>2</v>
      </c>
      <c r="P1258" s="403" t="s">
        <v>2257</v>
      </c>
      <c r="Q1258" s="403">
        <v>2</v>
      </c>
    </row>
    <row r="1259" spans="1:17" x14ac:dyDescent="0.2">
      <c r="A1259" s="403">
        <v>58563</v>
      </c>
      <c r="B1259" s="403">
        <v>118493</v>
      </c>
      <c r="C1259" s="403">
        <v>10020395</v>
      </c>
      <c r="D1259" s="403" t="s">
        <v>359</v>
      </c>
      <c r="E1259" s="403" t="s">
        <v>1569</v>
      </c>
      <c r="F1259" s="403" t="s">
        <v>14</v>
      </c>
      <c r="G1259" s="403" t="s">
        <v>178</v>
      </c>
      <c r="H1259" s="403" t="s">
        <v>107</v>
      </c>
      <c r="I1259" s="403" t="s">
        <v>107</v>
      </c>
      <c r="J1259" s="403" t="s">
        <v>360</v>
      </c>
      <c r="K1259" s="404">
        <v>41597</v>
      </c>
      <c r="L1259" s="404">
        <v>41600</v>
      </c>
      <c r="M1259" s="403" t="s">
        <v>102</v>
      </c>
      <c r="N1259" s="403" t="s">
        <v>109</v>
      </c>
      <c r="O1259" s="403">
        <v>2</v>
      </c>
      <c r="P1259" s="403" t="s">
        <v>2257</v>
      </c>
      <c r="Q1259" s="403">
        <v>2</v>
      </c>
    </row>
    <row r="1260" spans="1:17" x14ac:dyDescent="0.2">
      <c r="A1260" s="403">
        <v>58587</v>
      </c>
      <c r="B1260" s="403">
        <v>118533</v>
      </c>
      <c r="C1260" s="403">
        <v>10022461</v>
      </c>
      <c r="D1260" s="403" t="s">
        <v>143</v>
      </c>
      <c r="E1260" s="403" t="s">
        <v>1569</v>
      </c>
      <c r="F1260" s="403" t="s">
        <v>14</v>
      </c>
      <c r="G1260" s="403" t="s">
        <v>520</v>
      </c>
      <c r="H1260" s="403" t="s">
        <v>122</v>
      </c>
      <c r="I1260" s="403" t="s">
        <v>122</v>
      </c>
      <c r="J1260" s="403" t="s">
        <v>146</v>
      </c>
      <c r="K1260" s="404">
        <v>41786</v>
      </c>
      <c r="L1260" s="404">
        <v>41789</v>
      </c>
      <c r="M1260" s="403" t="s">
        <v>147</v>
      </c>
      <c r="N1260" s="403" t="s">
        <v>109</v>
      </c>
      <c r="O1260" s="403">
        <v>2</v>
      </c>
      <c r="P1260" s="403" t="s">
        <v>2257</v>
      </c>
      <c r="Q1260" s="403">
        <v>3</v>
      </c>
    </row>
    <row r="1261" spans="1:17" x14ac:dyDescent="0.2">
      <c r="A1261" s="403">
        <v>58725</v>
      </c>
      <c r="B1261" s="403">
        <v>118145</v>
      </c>
      <c r="C1261" s="403">
        <v>10020256</v>
      </c>
      <c r="D1261" s="403" t="s">
        <v>2711</v>
      </c>
      <c r="E1261" s="403" t="s">
        <v>1569</v>
      </c>
      <c r="F1261" s="403" t="s">
        <v>14</v>
      </c>
      <c r="G1261" s="403" t="s">
        <v>160</v>
      </c>
      <c r="H1261" s="403" t="s">
        <v>161</v>
      </c>
      <c r="I1261" s="403" t="s">
        <v>161</v>
      </c>
      <c r="J1261" s="403" t="s">
        <v>2712</v>
      </c>
      <c r="K1261" s="404">
        <v>41696</v>
      </c>
      <c r="L1261" s="404">
        <v>41698</v>
      </c>
      <c r="M1261" s="403" t="s">
        <v>132</v>
      </c>
      <c r="N1261" s="403" t="s">
        <v>109</v>
      </c>
      <c r="O1261" s="403">
        <v>2</v>
      </c>
      <c r="P1261" s="403" t="s">
        <v>2257</v>
      </c>
      <c r="Q1261" s="403" t="s">
        <v>210</v>
      </c>
    </row>
    <row r="1262" spans="1:17" x14ac:dyDescent="0.2">
      <c r="A1262" s="403">
        <v>58729</v>
      </c>
      <c r="B1262" s="403">
        <v>118584</v>
      </c>
      <c r="C1262" s="403">
        <v>10022507</v>
      </c>
      <c r="D1262" s="403" t="s">
        <v>2714</v>
      </c>
      <c r="E1262" s="403" t="s">
        <v>1569</v>
      </c>
      <c r="F1262" s="403" t="s">
        <v>14</v>
      </c>
      <c r="G1262" s="403" t="s">
        <v>553</v>
      </c>
      <c r="H1262" s="403" t="s">
        <v>122</v>
      </c>
      <c r="I1262" s="403" t="s">
        <v>122</v>
      </c>
      <c r="J1262" s="403" t="s">
        <v>2715</v>
      </c>
      <c r="K1262" s="404">
        <v>41666</v>
      </c>
      <c r="L1262" s="404">
        <v>41670</v>
      </c>
      <c r="M1262" s="403" t="s">
        <v>102</v>
      </c>
      <c r="N1262" s="403" t="s">
        <v>109</v>
      </c>
      <c r="O1262" s="403">
        <v>2</v>
      </c>
      <c r="P1262" s="403" t="s">
        <v>2257</v>
      </c>
      <c r="Q1262" s="403">
        <v>3</v>
      </c>
    </row>
    <row r="1263" spans="1:17" x14ac:dyDescent="0.2">
      <c r="A1263" s="403">
        <v>58766</v>
      </c>
      <c r="B1263" s="403">
        <v>108082</v>
      </c>
      <c r="C1263" s="403">
        <v>10009975</v>
      </c>
      <c r="D1263" s="403" t="s">
        <v>379</v>
      </c>
      <c r="E1263" s="403" t="s">
        <v>1569</v>
      </c>
      <c r="F1263" s="403" t="s">
        <v>14</v>
      </c>
      <c r="G1263" s="403" t="s">
        <v>380</v>
      </c>
      <c r="H1263" s="403" t="s">
        <v>199</v>
      </c>
      <c r="I1263" s="403" t="s">
        <v>95</v>
      </c>
      <c r="J1263" s="403" t="s">
        <v>381</v>
      </c>
      <c r="K1263" s="404">
        <v>41548</v>
      </c>
      <c r="L1263" s="404">
        <v>41550</v>
      </c>
      <c r="M1263" s="403" t="s">
        <v>152</v>
      </c>
      <c r="N1263" s="403" t="s">
        <v>109</v>
      </c>
      <c r="O1263" s="403">
        <v>2</v>
      </c>
      <c r="P1263" s="403" t="s">
        <v>2257</v>
      </c>
      <c r="Q1263" s="403">
        <v>3</v>
      </c>
    </row>
    <row r="1264" spans="1:17" x14ac:dyDescent="0.2">
      <c r="A1264" s="403">
        <v>58781</v>
      </c>
      <c r="B1264" s="403">
        <v>118729</v>
      </c>
      <c r="C1264" s="403">
        <v>10013112</v>
      </c>
      <c r="D1264" s="403" t="s">
        <v>1919</v>
      </c>
      <c r="E1264" s="403" t="s">
        <v>1569</v>
      </c>
      <c r="F1264" s="403" t="s">
        <v>14</v>
      </c>
      <c r="G1264" s="403" t="s">
        <v>592</v>
      </c>
      <c r="H1264" s="403" t="s">
        <v>122</v>
      </c>
      <c r="I1264" s="403" t="s">
        <v>122</v>
      </c>
      <c r="J1264" s="403" t="s">
        <v>2718</v>
      </c>
      <c r="K1264" s="404">
        <v>41589</v>
      </c>
      <c r="L1264" s="404">
        <v>41592</v>
      </c>
      <c r="M1264" s="403" t="s">
        <v>132</v>
      </c>
      <c r="N1264" s="403" t="s">
        <v>109</v>
      </c>
      <c r="O1264" s="403">
        <v>3</v>
      </c>
      <c r="P1264" s="403" t="s">
        <v>2257</v>
      </c>
      <c r="Q1264" s="403">
        <v>3</v>
      </c>
    </row>
    <row r="1265" spans="1:17" x14ac:dyDescent="0.2">
      <c r="A1265" s="403">
        <v>58791</v>
      </c>
      <c r="B1265" s="403">
        <v>118709</v>
      </c>
      <c r="C1265" s="403">
        <v>10024426</v>
      </c>
      <c r="D1265" s="403" t="s">
        <v>2720</v>
      </c>
      <c r="E1265" s="403" t="s">
        <v>1569</v>
      </c>
      <c r="F1265" s="403" t="s">
        <v>14</v>
      </c>
      <c r="G1265" s="403" t="s">
        <v>234</v>
      </c>
      <c r="H1265" s="403" t="s">
        <v>190</v>
      </c>
      <c r="I1265" s="403" t="s">
        <v>190</v>
      </c>
      <c r="J1265" s="403" t="s">
        <v>2721</v>
      </c>
      <c r="K1265" s="404">
        <v>41829</v>
      </c>
      <c r="L1265" s="404">
        <v>41831</v>
      </c>
      <c r="M1265" s="403" t="s">
        <v>132</v>
      </c>
      <c r="N1265" s="403" t="s">
        <v>109</v>
      </c>
      <c r="O1265" s="403">
        <v>2</v>
      </c>
      <c r="P1265" s="403" t="s">
        <v>2257</v>
      </c>
      <c r="Q1265" s="403">
        <v>3</v>
      </c>
    </row>
    <row r="1266" spans="1:17" x14ac:dyDescent="0.2">
      <c r="A1266" s="403">
        <v>58806</v>
      </c>
      <c r="B1266" s="403">
        <v>118496</v>
      </c>
      <c r="C1266" s="403">
        <v>10000311</v>
      </c>
      <c r="D1266" s="403" t="s">
        <v>2723</v>
      </c>
      <c r="E1266" s="403" t="s">
        <v>1569</v>
      </c>
      <c r="F1266" s="403" t="s">
        <v>14</v>
      </c>
      <c r="G1266" s="403" t="s">
        <v>1926</v>
      </c>
      <c r="H1266" s="403" t="s">
        <v>1204</v>
      </c>
      <c r="I1266" s="403" t="s">
        <v>190</v>
      </c>
      <c r="J1266" s="403" t="s">
        <v>2724</v>
      </c>
      <c r="K1266" s="404">
        <v>41848</v>
      </c>
      <c r="L1266" s="404">
        <v>41852</v>
      </c>
      <c r="M1266" s="403" t="s">
        <v>132</v>
      </c>
      <c r="N1266" s="403" t="s">
        <v>109</v>
      </c>
      <c r="O1266" s="403">
        <v>1</v>
      </c>
      <c r="P1266" s="403" t="s">
        <v>2257</v>
      </c>
      <c r="Q1266" s="403">
        <v>2</v>
      </c>
    </row>
    <row r="1267" spans="1:17" x14ac:dyDescent="0.2">
      <c r="A1267" s="403">
        <v>58850</v>
      </c>
      <c r="B1267" s="403">
        <v>118469</v>
      </c>
      <c r="C1267" s="403">
        <v>10023403</v>
      </c>
      <c r="D1267" s="403" t="s">
        <v>2726</v>
      </c>
      <c r="E1267" s="403" t="s">
        <v>1569</v>
      </c>
      <c r="F1267" s="403" t="s">
        <v>14</v>
      </c>
      <c r="G1267" s="403" t="s">
        <v>93</v>
      </c>
      <c r="H1267" s="403" t="s">
        <v>94</v>
      </c>
      <c r="I1267" s="403" t="s">
        <v>95</v>
      </c>
      <c r="J1267" s="403" t="s">
        <v>2727</v>
      </c>
      <c r="K1267" s="404">
        <v>41834</v>
      </c>
      <c r="L1267" s="404">
        <v>41838</v>
      </c>
      <c r="M1267" s="403" t="s">
        <v>147</v>
      </c>
      <c r="N1267" s="403" t="s">
        <v>109</v>
      </c>
      <c r="O1267" s="403">
        <v>4</v>
      </c>
      <c r="P1267" s="403" t="s">
        <v>2257</v>
      </c>
      <c r="Q1267" s="403">
        <v>3</v>
      </c>
    </row>
    <row r="1268" spans="1:17" x14ac:dyDescent="0.2">
      <c r="A1268" s="403">
        <v>58851</v>
      </c>
      <c r="B1268" s="403">
        <v>118499</v>
      </c>
      <c r="C1268" s="403">
        <v>10023396</v>
      </c>
      <c r="D1268" s="403" t="s">
        <v>2729</v>
      </c>
      <c r="E1268" s="403" t="s">
        <v>1597</v>
      </c>
      <c r="F1268" s="403" t="s">
        <v>15</v>
      </c>
      <c r="G1268" s="403" t="s">
        <v>304</v>
      </c>
      <c r="H1268" s="403" t="s">
        <v>122</v>
      </c>
      <c r="I1268" s="403" t="s">
        <v>122</v>
      </c>
      <c r="J1268" s="403" t="s">
        <v>2730</v>
      </c>
      <c r="K1268" s="404">
        <v>41695</v>
      </c>
      <c r="L1268" s="404">
        <v>41698</v>
      </c>
      <c r="M1268" s="403" t="s">
        <v>132</v>
      </c>
      <c r="N1268" s="403" t="s">
        <v>109</v>
      </c>
      <c r="O1268" s="403">
        <v>4</v>
      </c>
      <c r="P1268" s="403" t="s">
        <v>2257</v>
      </c>
      <c r="Q1268" s="403">
        <v>3</v>
      </c>
    </row>
    <row r="1269" spans="1:17" x14ac:dyDescent="0.2">
      <c r="A1269" s="403">
        <v>58864</v>
      </c>
      <c r="B1269" s="403">
        <v>115382</v>
      </c>
      <c r="C1269" s="403">
        <v>10001299</v>
      </c>
      <c r="D1269" s="403" t="s">
        <v>2732</v>
      </c>
      <c r="E1269" s="403" t="s">
        <v>2361</v>
      </c>
      <c r="F1269" s="403" t="s">
        <v>19</v>
      </c>
      <c r="G1269" s="403" t="s">
        <v>93</v>
      </c>
      <c r="H1269" s="403" t="s">
        <v>94</v>
      </c>
      <c r="I1269" s="403" t="s">
        <v>95</v>
      </c>
      <c r="J1269" s="403" t="s">
        <v>2733</v>
      </c>
      <c r="K1269" s="404">
        <v>41533</v>
      </c>
      <c r="L1269" s="404">
        <v>41537</v>
      </c>
      <c r="M1269" s="403" t="s">
        <v>2363</v>
      </c>
      <c r="N1269" s="403" t="s">
        <v>109</v>
      </c>
      <c r="O1269" s="403">
        <v>2</v>
      </c>
      <c r="P1269" s="403" t="s">
        <v>2257</v>
      </c>
      <c r="Q1269" s="403">
        <v>3</v>
      </c>
    </row>
    <row r="1270" spans="1:17" x14ac:dyDescent="0.2">
      <c r="A1270" s="403">
        <v>58929</v>
      </c>
      <c r="B1270" s="403">
        <v>118800</v>
      </c>
      <c r="C1270" s="403">
        <v>10026072</v>
      </c>
      <c r="D1270" s="403" t="s">
        <v>1228</v>
      </c>
      <c r="E1270" s="403" t="s">
        <v>1651</v>
      </c>
      <c r="F1270" s="403" t="s">
        <v>14</v>
      </c>
      <c r="G1270" s="403" t="s">
        <v>171</v>
      </c>
      <c r="H1270" s="403" t="s">
        <v>172</v>
      </c>
      <c r="I1270" s="403" t="s">
        <v>172</v>
      </c>
      <c r="J1270" s="403" t="s">
        <v>2735</v>
      </c>
      <c r="K1270" s="404">
        <v>41848</v>
      </c>
      <c r="L1270" s="404">
        <v>41852</v>
      </c>
      <c r="M1270" s="403" t="s">
        <v>102</v>
      </c>
      <c r="N1270" s="403" t="s">
        <v>109</v>
      </c>
      <c r="O1270" s="403">
        <v>3</v>
      </c>
      <c r="P1270" s="403" t="s">
        <v>2257</v>
      </c>
      <c r="Q1270" s="403">
        <v>3</v>
      </c>
    </row>
    <row r="1271" spans="1:17" x14ac:dyDescent="0.2">
      <c r="A1271" s="403">
        <v>59017</v>
      </c>
      <c r="B1271" s="403">
        <v>118684</v>
      </c>
      <c r="C1271" s="403">
        <v>10024293</v>
      </c>
      <c r="D1271" s="403" t="s">
        <v>2737</v>
      </c>
      <c r="E1271" s="403" t="s">
        <v>1573</v>
      </c>
      <c r="F1271" s="403" t="s">
        <v>15</v>
      </c>
      <c r="G1271" s="403" t="s">
        <v>1377</v>
      </c>
      <c r="H1271" s="403" t="s">
        <v>140</v>
      </c>
      <c r="I1271" s="403" t="s">
        <v>140</v>
      </c>
      <c r="J1271" s="403" t="s">
        <v>2738</v>
      </c>
      <c r="K1271" s="404">
        <v>41779</v>
      </c>
      <c r="L1271" s="404">
        <v>41782</v>
      </c>
      <c r="M1271" s="403" t="s">
        <v>374</v>
      </c>
      <c r="N1271" s="403" t="s">
        <v>109</v>
      </c>
      <c r="O1271" s="403">
        <v>2</v>
      </c>
      <c r="P1271" s="403" t="s">
        <v>2257</v>
      </c>
      <c r="Q1271" s="403">
        <v>2</v>
      </c>
    </row>
    <row r="1272" spans="1:17" x14ac:dyDescent="0.2">
      <c r="A1272" s="403">
        <v>59042</v>
      </c>
      <c r="B1272" s="403">
        <v>119205</v>
      </c>
      <c r="C1272" s="403">
        <v>10030520</v>
      </c>
      <c r="D1272" s="403" t="s">
        <v>1939</v>
      </c>
      <c r="E1272" s="403" t="s">
        <v>1651</v>
      </c>
      <c r="F1272" s="403" t="s">
        <v>14</v>
      </c>
      <c r="G1272" s="403" t="s">
        <v>121</v>
      </c>
      <c r="H1272" s="403" t="s">
        <v>122</v>
      </c>
      <c r="I1272" s="403" t="s">
        <v>122</v>
      </c>
      <c r="J1272" s="403" t="s">
        <v>2740</v>
      </c>
      <c r="K1272" s="404">
        <v>41723</v>
      </c>
      <c r="L1272" s="404">
        <v>41726</v>
      </c>
      <c r="M1272" s="403" t="s">
        <v>102</v>
      </c>
      <c r="N1272" s="403" t="s">
        <v>109</v>
      </c>
      <c r="O1272" s="403">
        <v>4</v>
      </c>
      <c r="P1272" s="403" t="s">
        <v>2257</v>
      </c>
      <c r="Q1272" s="403">
        <v>3</v>
      </c>
    </row>
    <row r="1273" spans="1:17" x14ac:dyDescent="0.2">
      <c r="A1273" s="403">
        <v>59065</v>
      </c>
      <c r="B1273" s="403">
        <v>119231</v>
      </c>
      <c r="C1273" s="403">
        <v>10030877</v>
      </c>
      <c r="D1273" s="403" t="s">
        <v>2742</v>
      </c>
      <c r="E1273" s="403" t="s">
        <v>1651</v>
      </c>
      <c r="F1273" s="403" t="s">
        <v>14</v>
      </c>
      <c r="G1273" s="403" t="s">
        <v>399</v>
      </c>
      <c r="H1273" s="403" t="s">
        <v>190</v>
      </c>
      <c r="I1273" s="403" t="s">
        <v>190</v>
      </c>
      <c r="J1273" s="403" t="s">
        <v>2743</v>
      </c>
      <c r="K1273" s="404">
        <v>41674</v>
      </c>
      <c r="L1273" s="404">
        <v>41677</v>
      </c>
      <c r="M1273" s="403" t="s">
        <v>147</v>
      </c>
      <c r="N1273" s="403" t="s">
        <v>109</v>
      </c>
      <c r="O1273" s="403">
        <v>2</v>
      </c>
      <c r="P1273" s="403" t="s">
        <v>2257</v>
      </c>
      <c r="Q1273" s="403">
        <v>3</v>
      </c>
    </row>
    <row r="1274" spans="1:17" x14ac:dyDescent="0.2">
      <c r="A1274" s="403">
        <v>59074</v>
      </c>
      <c r="B1274" s="403">
        <v>119428</v>
      </c>
      <c r="C1274" s="403">
        <v>10029358</v>
      </c>
      <c r="D1274" s="403" t="s">
        <v>2745</v>
      </c>
      <c r="E1274" s="403" t="s">
        <v>1651</v>
      </c>
      <c r="F1274" s="403" t="s">
        <v>14</v>
      </c>
      <c r="G1274" s="403" t="s">
        <v>189</v>
      </c>
      <c r="H1274" s="403" t="s">
        <v>190</v>
      </c>
      <c r="I1274" s="403" t="s">
        <v>190</v>
      </c>
      <c r="J1274" s="403" t="s">
        <v>2746</v>
      </c>
      <c r="K1274" s="404">
        <v>41533</v>
      </c>
      <c r="L1274" s="404">
        <v>41537</v>
      </c>
      <c r="M1274" s="403" t="s">
        <v>132</v>
      </c>
      <c r="N1274" s="403" t="s">
        <v>109</v>
      </c>
      <c r="O1274" s="403">
        <v>3</v>
      </c>
      <c r="P1274" s="403" t="s">
        <v>2257</v>
      </c>
      <c r="Q1274" s="403" t="s">
        <v>210</v>
      </c>
    </row>
    <row r="1275" spans="1:17" x14ac:dyDescent="0.2">
      <c r="A1275" s="403">
        <v>59075</v>
      </c>
      <c r="B1275" s="403">
        <v>119419</v>
      </c>
      <c r="C1275" s="403">
        <v>10032018</v>
      </c>
      <c r="D1275" s="403" t="s">
        <v>1945</v>
      </c>
      <c r="E1275" s="403" t="s">
        <v>1569</v>
      </c>
      <c r="F1275" s="403" t="s">
        <v>14</v>
      </c>
      <c r="G1275" s="403" t="s">
        <v>498</v>
      </c>
      <c r="H1275" s="403" t="s">
        <v>172</v>
      </c>
      <c r="I1275" s="403" t="s">
        <v>172</v>
      </c>
      <c r="J1275" s="403" t="s">
        <v>2748</v>
      </c>
      <c r="K1275" s="404">
        <v>41541</v>
      </c>
      <c r="L1275" s="404">
        <v>41544</v>
      </c>
      <c r="M1275" s="403" t="s">
        <v>102</v>
      </c>
      <c r="N1275" s="403" t="s">
        <v>109</v>
      </c>
      <c r="O1275" s="403">
        <v>3</v>
      </c>
      <c r="P1275" s="403" t="s">
        <v>2257</v>
      </c>
      <c r="Q1275" s="403" t="s">
        <v>210</v>
      </c>
    </row>
    <row r="1276" spans="1:17" x14ac:dyDescent="0.2">
      <c r="A1276" s="403">
        <v>59076</v>
      </c>
      <c r="B1276" s="403">
        <v>118083</v>
      </c>
      <c r="C1276" s="403">
        <v>10011327</v>
      </c>
      <c r="D1276" s="403" t="s">
        <v>2750</v>
      </c>
      <c r="E1276" s="403" t="s">
        <v>2361</v>
      </c>
      <c r="F1276" s="403" t="s">
        <v>19</v>
      </c>
      <c r="G1276" s="403" t="s">
        <v>279</v>
      </c>
      <c r="H1276" s="403" t="s">
        <v>166</v>
      </c>
      <c r="I1276" s="403" t="s">
        <v>166</v>
      </c>
      <c r="J1276" s="403" t="s">
        <v>2751</v>
      </c>
      <c r="K1276" s="404">
        <v>41533</v>
      </c>
      <c r="L1276" s="404">
        <v>41537</v>
      </c>
      <c r="M1276" s="403" t="s">
        <v>2363</v>
      </c>
      <c r="N1276" s="403" t="s">
        <v>109</v>
      </c>
      <c r="O1276" s="403">
        <v>2</v>
      </c>
      <c r="P1276" s="403" t="s">
        <v>2257</v>
      </c>
      <c r="Q1276" s="403">
        <v>2</v>
      </c>
    </row>
    <row r="1277" spans="1:17" x14ac:dyDescent="0.2">
      <c r="A1277" s="403">
        <v>59079</v>
      </c>
      <c r="B1277" s="403">
        <v>119807</v>
      </c>
      <c r="C1277" s="403">
        <v>10033547</v>
      </c>
      <c r="D1277" s="403" t="s">
        <v>2753</v>
      </c>
      <c r="E1277" s="403" t="s">
        <v>1569</v>
      </c>
      <c r="F1277" s="403" t="s">
        <v>14</v>
      </c>
      <c r="G1277" s="403" t="s">
        <v>364</v>
      </c>
      <c r="H1277" s="403" t="s">
        <v>190</v>
      </c>
      <c r="I1277" s="403" t="s">
        <v>190</v>
      </c>
      <c r="J1277" s="403" t="s">
        <v>2754</v>
      </c>
      <c r="K1277" s="404">
        <v>41534</v>
      </c>
      <c r="L1277" s="404">
        <v>41537</v>
      </c>
      <c r="M1277" s="403" t="s">
        <v>132</v>
      </c>
      <c r="N1277" s="403" t="s">
        <v>109</v>
      </c>
      <c r="O1277" s="403">
        <v>2</v>
      </c>
      <c r="P1277" s="403" t="s">
        <v>2257</v>
      </c>
      <c r="Q1277" s="403" t="s">
        <v>210</v>
      </c>
    </row>
    <row r="1278" spans="1:17" x14ac:dyDescent="0.2">
      <c r="A1278" s="403">
        <v>59080</v>
      </c>
      <c r="B1278" s="403">
        <v>119806</v>
      </c>
      <c r="C1278" s="403">
        <v>10032393</v>
      </c>
      <c r="D1278" s="403" t="s">
        <v>2756</v>
      </c>
      <c r="E1278" s="403" t="s">
        <v>1569</v>
      </c>
      <c r="F1278" s="403" t="s">
        <v>14</v>
      </c>
      <c r="G1278" s="403" t="s">
        <v>399</v>
      </c>
      <c r="H1278" s="403" t="s">
        <v>190</v>
      </c>
      <c r="I1278" s="403" t="s">
        <v>190</v>
      </c>
      <c r="J1278" s="403" t="s">
        <v>2757</v>
      </c>
      <c r="K1278" s="404">
        <v>41869</v>
      </c>
      <c r="L1278" s="404">
        <v>41873</v>
      </c>
      <c r="M1278" s="403" t="s">
        <v>147</v>
      </c>
      <c r="N1278" s="403" t="s">
        <v>109</v>
      </c>
      <c r="O1278" s="403">
        <v>2</v>
      </c>
      <c r="P1278" s="403" t="s">
        <v>2257</v>
      </c>
      <c r="Q1278" s="403">
        <v>3</v>
      </c>
    </row>
    <row r="1279" spans="1:17" x14ac:dyDescent="0.2">
      <c r="A1279" s="403">
        <v>59082</v>
      </c>
      <c r="B1279" s="403">
        <v>119801</v>
      </c>
      <c r="C1279" s="403">
        <v>10032404</v>
      </c>
      <c r="D1279" s="403" t="s">
        <v>2759</v>
      </c>
      <c r="E1279" s="403" t="s">
        <v>1569</v>
      </c>
      <c r="F1279" s="403" t="s">
        <v>14</v>
      </c>
      <c r="G1279" s="403" t="s">
        <v>1303</v>
      </c>
      <c r="H1279" s="403" t="s">
        <v>122</v>
      </c>
      <c r="I1279" s="403" t="s">
        <v>122</v>
      </c>
      <c r="J1279" s="403" t="s">
        <v>2760</v>
      </c>
      <c r="K1279" s="404">
        <v>41576</v>
      </c>
      <c r="L1279" s="404">
        <v>41579</v>
      </c>
      <c r="M1279" s="403" t="s">
        <v>132</v>
      </c>
      <c r="N1279" s="403" t="s">
        <v>109</v>
      </c>
      <c r="O1279" s="403">
        <v>2</v>
      </c>
      <c r="P1279" s="403" t="s">
        <v>2257</v>
      </c>
      <c r="Q1279" s="403" t="s">
        <v>210</v>
      </c>
    </row>
    <row r="1280" spans="1:17" x14ac:dyDescent="0.2">
      <c r="A1280" s="403">
        <v>59083</v>
      </c>
      <c r="B1280" s="403">
        <v>119805</v>
      </c>
      <c r="C1280" s="403">
        <v>10033482</v>
      </c>
      <c r="D1280" s="403" t="s">
        <v>2762</v>
      </c>
      <c r="E1280" s="403" t="s">
        <v>1569</v>
      </c>
      <c r="F1280" s="403" t="s">
        <v>14</v>
      </c>
      <c r="G1280" s="403" t="s">
        <v>160</v>
      </c>
      <c r="H1280" s="403" t="s">
        <v>161</v>
      </c>
      <c r="I1280" s="403" t="s">
        <v>161</v>
      </c>
      <c r="J1280" s="403" t="s">
        <v>2763</v>
      </c>
      <c r="K1280" s="404">
        <v>41590</v>
      </c>
      <c r="L1280" s="404">
        <v>41593</v>
      </c>
      <c r="M1280" s="403" t="s">
        <v>132</v>
      </c>
      <c r="N1280" s="403" t="s">
        <v>109</v>
      </c>
      <c r="O1280" s="403">
        <v>2</v>
      </c>
      <c r="P1280" s="403" t="s">
        <v>2257</v>
      </c>
      <c r="Q1280" s="403" t="s">
        <v>210</v>
      </c>
    </row>
    <row r="1281" spans="1:17" x14ac:dyDescent="0.2">
      <c r="A1281" s="403">
        <v>59094</v>
      </c>
      <c r="B1281" s="403">
        <v>119924</v>
      </c>
      <c r="C1281" s="403">
        <v>10034309</v>
      </c>
      <c r="D1281" s="403" t="s">
        <v>2765</v>
      </c>
      <c r="E1281" s="403" t="s">
        <v>1569</v>
      </c>
      <c r="F1281" s="403" t="s">
        <v>14</v>
      </c>
      <c r="G1281" s="403" t="s">
        <v>198</v>
      </c>
      <c r="H1281" s="403" t="s">
        <v>199</v>
      </c>
      <c r="I1281" s="403" t="s">
        <v>95</v>
      </c>
      <c r="J1281" s="403" t="s">
        <v>2766</v>
      </c>
      <c r="K1281" s="404">
        <v>41617</v>
      </c>
      <c r="L1281" s="404">
        <v>41621</v>
      </c>
      <c r="M1281" s="403" t="s">
        <v>132</v>
      </c>
      <c r="N1281" s="403" t="s">
        <v>109</v>
      </c>
      <c r="O1281" s="403">
        <v>2</v>
      </c>
      <c r="P1281" s="403" t="s">
        <v>2257</v>
      </c>
      <c r="Q1281" s="403" t="s">
        <v>210</v>
      </c>
    </row>
    <row r="1282" spans="1:17" x14ac:dyDescent="0.2">
      <c r="A1282" s="403">
        <v>59106</v>
      </c>
      <c r="B1282" s="403">
        <v>119750</v>
      </c>
      <c r="C1282" s="403">
        <v>10033400</v>
      </c>
      <c r="D1282" s="403" t="s">
        <v>2768</v>
      </c>
      <c r="E1282" s="403" t="s">
        <v>1651</v>
      </c>
      <c r="F1282" s="403" t="s">
        <v>14</v>
      </c>
      <c r="G1282" s="403" t="s">
        <v>189</v>
      </c>
      <c r="H1282" s="403" t="s">
        <v>190</v>
      </c>
      <c r="I1282" s="403" t="s">
        <v>190</v>
      </c>
      <c r="J1282" s="403" t="s">
        <v>2769</v>
      </c>
      <c r="K1282" s="404">
        <v>41541</v>
      </c>
      <c r="L1282" s="404">
        <v>41544</v>
      </c>
      <c r="M1282" s="403" t="s">
        <v>102</v>
      </c>
      <c r="N1282" s="403" t="s">
        <v>109</v>
      </c>
      <c r="O1282" s="403">
        <v>4</v>
      </c>
      <c r="P1282" s="403" t="s">
        <v>2257</v>
      </c>
      <c r="Q1282" s="403" t="s">
        <v>210</v>
      </c>
    </row>
    <row r="1283" spans="1:17" x14ac:dyDescent="0.2">
      <c r="A1283" s="403">
        <v>59108</v>
      </c>
      <c r="B1283" s="403">
        <v>119831</v>
      </c>
      <c r="C1283" s="403">
        <v>10034058</v>
      </c>
      <c r="D1283" s="403" t="s">
        <v>1948</v>
      </c>
      <c r="E1283" s="403" t="s">
        <v>1651</v>
      </c>
      <c r="F1283" s="403" t="s">
        <v>14</v>
      </c>
      <c r="G1283" s="403" t="s">
        <v>413</v>
      </c>
      <c r="H1283" s="403" t="s">
        <v>161</v>
      </c>
      <c r="I1283" s="403" t="s">
        <v>161</v>
      </c>
      <c r="J1283" s="403" t="s">
        <v>2771</v>
      </c>
      <c r="K1283" s="404">
        <v>41562</v>
      </c>
      <c r="L1283" s="404">
        <v>41565</v>
      </c>
      <c r="M1283" s="403" t="s">
        <v>102</v>
      </c>
      <c r="N1283" s="403" t="s">
        <v>109</v>
      </c>
      <c r="O1283" s="403">
        <v>3</v>
      </c>
      <c r="P1283" s="403" t="s">
        <v>2257</v>
      </c>
      <c r="Q1283" s="403" t="s">
        <v>210</v>
      </c>
    </row>
    <row r="1284" spans="1:17" x14ac:dyDescent="0.2">
      <c r="A1284" s="403">
        <v>59109</v>
      </c>
      <c r="B1284" s="403">
        <v>120015</v>
      </c>
      <c r="C1284" s="403">
        <v>10034055</v>
      </c>
      <c r="D1284" s="403" t="s">
        <v>489</v>
      </c>
      <c r="E1284" s="403" t="s">
        <v>1569</v>
      </c>
      <c r="F1284" s="403" t="s">
        <v>14</v>
      </c>
      <c r="G1284" s="403" t="s">
        <v>364</v>
      </c>
      <c r="H1284" s="403" t="s">
        <v>190</v>
      </c>
      <c r="I1284" s="403" t="s">
        <v>190</v>
      </c>
      <c r="J1284" s="403" t="s">
        <v>490</v>
      </c>
      <c r="K1284" s="404">
        <v>41799</v>
      </c>
      <c r="L1284" s="404">
        <v>41803</v>
      </c>
      <c r="M1284" s="403" t="s">
        <v>147</v>
      </c>
      <c r="N1284" s="403" t="s">
        <v>109</v>
      </c>
      <c r="O1284" s="403">
        <v>2</v>
      </c>
      <c r="P1284" s="403" t="s">
        <v>2257</v>
      </c>
      <c r="Q1284" s="403">
        <v>3</v>
      </c>
    </row>
    <row r="1285" spans="1:17" x14ac:dyDescent="0.2">
      <c r="A1285" s="403">
        <v>59122</v>
      </c>
      <c r="B1285" s="403">
        <v>118146</v>
      </c>
      <c r="C1285" s="403">
        <v>10019227</v>
      </c>
      <c r="D1285" s="403" t="s">
        <v>1953</v>
      </c>
      <c r="E1285" s="403" t="s">
        <v>1569</v>
      </c>
      <c r="F1285" s="403" t="s">
        <v>14</v>
      </c>
      <c r="G1285" s="403" t="s">
        <v>1294</v>
      </c>
      <c r="H1285" s="403" t="s">
        <v>122</v>
      </c>
      <c r="I1285" s="403" t="s">
        <v>122</v>
      </c>
      <c r="J1285" s="403" t="s">
        <v>2774</v>
      </c>
      <c r="K1285" s="404">
        <v>41561</v>
      </c>
      <c r="L1285" s="404">
        <v>41564</v>
      </c>
      <c r="M1285" s="403" t="s">
        <v>132</v>
      </c>
      <c r="N1285" s="403" t="s">
        <v>109</v>
      </c>
      <c r="O1285" s="403">
        <v>3</v>
      </c>
      <c r="P1285" s="403" t="s">
        <v>2257</v>
      </c>
      <c r="Q1285" s="403" t="s">
        <v>210</v>
      </c>
    </row>
    <row r="1286" spans="1:17" x14ac:dyDescent="0.2">
      <c r="A1286" s="403">
        <v>59124</v>
      </c>
      <c r="B1286" s="403">
        <v>121216</v>
      </c>
      <c r="C1286" s="403">
        <v>10027693</v>
      </c>
      <c r="D1286" s="403" t="s">
        <v>1956</v>
      </c>
      <c r="E1286" s="403" t="s">
        <v>1569</v>
      </c>
      <c r="F1286" s="403" t="s">
        <v>14</v>
      </c>
      <c r="G1286" s="403" t="s">
        <v>114</v>
      </c>
      <c r="H1286" s="403" t="s">
        <v>107</v>
      </c>
      <c r="I1286" s="403" t="s">
        <v>107</v>
      </c>
      <c r="J1286" s="403" t="s">
        <v>2776</v>
      </c>
      <c r="K1286" s="404">
        <v>41605</v>
      </c>
      <c r="L1286" s="404">
        <v>41607</v>
      </c>
      <c r="M1286" s="403" t="s">
        <v>132</v>
      </c>
      <c r="N1286" s="403" t="s">
        <v>109</v>
      </c>
      <c r="O1286" s="403">
        <v>3</v>
      </c>
      <c r="P1286" s="403" t="s">
        <v>2257</v>
      </c>
      <c r="Q1286" s="403" t="s">
        <v>210</v>
      </c>
    </row>
    <row r="1287" spans="1:17" x14ac:dyDescent="0.2">
      <c r="A1287" s="403">
        <v>59126</v>
      </c>
      <c r="B1287" s="403">
        <v>121218</v>
      </c>
      <c r="C1287" s="403">
        <v>10025330</v>
      </c>
      <c r="D1287" s="403" t="s">
        <v>1245</v>
      </c>
      <c r="E1287" s="403" t="s">
        <v>1569</v>
      </c>
      <c r="F1287" s="403" t="s">
        <v>14</v>
      </c>
      <c r="G1287" s="403" t="s">
        <v>1246</v>
      </c>
      <c r="H1287" s="403" t="s">
        <v>94</v>
      </c>
      <c r="I1287" s="403" t="s">
        <v>95</v>
      </c>
      <c r="J1287" s="403" t="s">
        <v>2778</v>
      </c>
      <c r="K1287" s="404">
        <v>41597</v>
      </c>
      <c r="L1287" s="404">
        <v>41600</v>
      </c>
      <c r="M1287" s="403" t="s">
        <v>132</v>
      </c>
      <c r="N1287" s="403" t="s">
        <v>109</v>
      </c>
      <c r="O1287" s="403">
        <v>2</v>
      </c>
      <c r="P1287" s="403" t="s">
        <v>2257</v>
      </c>
      <c r="Q1287" s="403" t="s">
        <v>210</v>
      </c>
    </row>
    <row r="1288" spans="1:17" x14ac:dyDescent="0.2">
      <c r="A1288" s="403">
        <v>59129</v>
      </c>
      <c r="B1288" s="403">
        <v>121497</v>
      </c>
      <c r="C1288" s="403">
        <v>10027873</v>
      </c>
      <c r="D1288" s="403" t="s">
        <v>1959</v>
      </c>
      <c r="E1288" s="403" t="s">
        <v>1569</v>
      </c>
      <c r="F1288" s="403" t="s">
        <v>14</v>
      </c>
      <c r="G1288" s="403" t="s">
        <v>139</v>
      </c>
      <c r="H1288" s="403" t="s">
        <v>140</v>
      </c>
      <c r="I1288" s="403" t="s">
        <v>140</v>
      </c>
      <c r="J1288" s="403" t="s">
        <v>2780</v>
      </c>
      <c r="K1288" s="404">
        <v>41541</v>
      </c>
      <c r="L1288" s="404">
        <v>41544</v>
      </c>
      <c r="M1288" s="403" t="s">
        <v>132</v>
      </c>
      <c r="N1288" s="403" t="s">
        <v>109</v>
      </c>
      <c r="O1288" s="403">
        <v>3</v>
      </c>
      <c r="P1288" s="403" t="s">
        <v>2257</v>
      </c>
      <c r="Q1288" s="403" t="s">
        <v>210</v>
      </c>
    </row>
    <row r="1289" spans="1:17" x14ac:dyDescent="0.2">
      <c r="A1289" s="403">
        <v>59141</v>
      </c>
      <c r="B1289" s="403">
        <v>111892</v>
      </c>
      <c r="C1289" s="403">
        <v>10005752</v>
      </c>
      <c r="D1289" s="403" t="s">
        <v>2782</v>
      </c>
      <c r="E1289" s="403" t="s">
        <v>2361</v>
      </c>
      <c r="F1289" s="403" t="s">
        <v>19</v>
      </c>
      <c r="G1289" s="403" t="s">
        <v>473</v>
      </c>
      <c r="H1289" s="403" t="s">
        <v>94</v>
      </c>
      <c r="I1289" s="403" t="s">
        <v>95</v>
      </c>
      <c r="J1289" s="403" t="s">
        <v>2783</v>
      </c>
      <c r="K1289" s="404">
        <v>41547</v>
      </c>
      <c r="L1289" s="404">
        <v>41551</v>
      </c>
      <c r="M1289" s="403" t="s">
        <v>2363</v>
      </c>
      <c r="N1289" s="403" t="s">
        <v>109</v>
      </c>
      <c r="O1289" s="403">
        <v>2</v>
      </c>
      <c r="P1289" s="403" t="s">
        <v>2257</v>
      </c>
      <c r="Q1289" s="403" t="s">
        <v>210</v>
      </c>
    </row>
    <row r="1290" spans="1:17" x14ac:dyDescent="0.2">
      <c r="A1290" s="403">
        <v>59172</v>
      </c>
      <c r="B1290" s="403">
        <v>106939</v>
      </c>
      <c r="C1290" s="403">
        <v>10013122</v>
      </c>
      <c r="D1290" s="403" t="s">
        <v>2785</v>
      </c>
      <c r="E1290" s="403" t="s">
        <v>1569</v>
      </c>
      <c r="F1290" s="403" t="s">
        <v>14</v>
      </c>
      <c r="G1290" s="403" t="s">
        <v>139</v>
      </c>
      <c r="H1290" s="403" t="s">
        <v>140</v>
      </c>
      <c r="I1290" s="403" t="s">
        <v>140</v>
      </c>
      <c r="J1290" s="403" t="s">
        <v>2786</v>
      </c>
      <c r="K1290" s="404">
        <v>41589</v>
      </c>
      <c r="L1290" s="404">
        <v>41593</v>
      </c>
      <c r="M1290" s="403" t="s">
        <v>132</v>
      </c>
      <c r="N1290" s="403" t="s">
        <v>109</v>
      </c>
      <c r="O1290" s="403">
        <v>2</v>
      </c>
      <c r="P1290" s="403" t="s">
        <v>2257</v>
      </c>
      <c r="Q1290" s="403" t="s">
        <v>210</v>
      </c>
    </row>
    <row r="1291" spans="1:17" x14ac:dyDescent="0.2">
      <c r="A1291" s="403">
        <v>59199</v>
      </c>
      <c r="B1291" s="403">
        <v>115875</v>
      </c>
      <c r="C1291" s="403">
        <v>10005262</v>
      </c>
      <c r="D1291" s="403" t="s">
        <v>2788</v>
      </c>
      <c r="E1291" s="403" t="s">
        <v>1569</v>
      </c>
      <c r="F1291" s="403" t="s">
        <v>14</v>
      </c>
      <c r="G1291" s="403" t="s">
        <v>449</v>
      </c>
      <c r="H1291" s="403" t="s">
        <v>122</v>
      </c>
      <c r="I1291" s="403" t="s">
        <v>122</v>
      </c>
      <c r="J1291" s="403" t="s">
        <v>2789</v>
      </c>
      <c r="K1291" s="404">
        <v>41540</v>
      </c>
      <c r="L1291" s="404">
        <v>41544</v>
      </c>
      <c r="M1291" s="403" t="s">
        <v>102</v>
      </c>
      <c r="N1291" s="403" t="s">
        <v>109</v>
      </c>
      <c r="O1291" s="403">
        <v>4</v>
      </c>
      <c r="P1291" s="403" t="s">
        <v>2257</v>
      </c>
      <c r="Q1291" s="403" t="s">
        <v>210</v>
      </c>
    </row>
    <row r="1292" spans="1:17" x14ac:dyDescent="0.2">
      <c r="A1292" s="403">
        <v>59217</v>
      </c>
      <c r="B1292" s="403">
        <v>130819</v>
      </c>
      <c r="C1292" s="403">
        <v>10025390</v>
      </c>
      <c r="D1292" s="403" t="s">
        <v>2791</v>
      </c>
      <c r="E1292" s="403" t="s">
        <v>1569</v>
      </c>
      <c r="F1292" s="403" t="s">
        <v>14</v>
      </c>
      <c r="G1292" s="403" t="s">
        <v>362</v>
      </c>
      <c r="H1292" s="403" t="s">
        <v>166</v>
      </c>
      <c r="I1292" s="403" t="s">
        <v>166</v>
      </c>
      <c r="J1292" s="403" t="s">
        <v>2792</v>
      </c>
      <c r="K1292" s="404">
        <v>41597</v>
      </c>
      <c r="L1292" s="404">
        <v>41600</v>
      </c>
      <c r="M1292" s="403" t="s">
        <v>132</v>
      </c>
      <c r="N1292" s="403" t="s">
        <v>109</v>
      </c>
      <c r="O1292" s="403">
        <v>2</v>
      </c>
      <c r="P1292" s="403" t="s">
        <v>2257</v>
      </c>
      <c r="Q1292" s="403">
        <v>2</v>
      </c>
    </row>
    <row r="1293" spans="1:17" x14ac:dyDescent="0.2">
      <c r="A1293" s="403">
        <v>59227</v>
      </c>
      <c r="B1293" s="403">
        <v>129862</v>
      </c>
      <c r="C1293" s="403">
        <v>10043571</v>
      </c>
      <c r="D1293" s="403" t="s">
        <v>2794</v>
      </c>
      <c r="E1293" s="403" t="s">
        <v>1569</v>
      </c>
      <c r="F1293" s="403" t="s">
        <v>14</v>
      </c>
      <c r="G1293" s="403" t="s">
        <v>186</v>
      </c>
      <c r="H1293" s="403" t="s">
        <v>172</v>
      </c>
      <c r="I1293" s="403" t="s">
        <v>172</v>
      </c>
      <c r="J1293" s="403" t="s">
        <v>2795</v>
      </c>
      <c r="K1293" s="404">
        <v>41708</v>
      </c>
      <c r="L1293" s="404">
        <v>41712</v>
      </c>
      <c r="M1293" s="403" t="s">
        <v>102</v>
      </c>
      <c r="N1293" s="403" t="s">
        <v>109</v>
      </c>
      <c r="O1293" s="403">
        <v>2</v>
      </c>
      <c r="P1293" s="403" t="s">
        <v>2257</v>
      </c>
      <c r="Q1293" s="403">
        <v>3</v>
      </c>
    </row>
    <row r="1294" spans="1:17" x14ac:dyDescent="0.2">
      <c r="A1294" s="403">
        <v>130407</v>
      </c>
      <c r="B1294" s="403">
        <v>108523</v>
      </c>
      <c r="C1294" s="403">
        <v>10002835</v>
      </c>
      <c r="D1294" s="403" t="s">
        <v>1283</v>
      </c>
      <c r="E1294" s="403" t="s">
        <v>113</v>
      </c>
      <c r="F1294" s="403" t="s">
        <v>12</v>
      </c>
      <c r="G1294" s="403" t="s">
        <v>1267</v>
      </c>
      <c r="H1294" s="403" t="s">
        <v>122</v>
      </c>
      <c r="I1294" s="403" t="s">
        <v>122</v>
      </c>
      <c r="J1294" s="403" t="s">
        <v>2797</v>
      </c>
      <c r="K1294" s="404">
        <v>41701</v>
      </c>
      <c r="L1294" s="404">
        <v>41705</v>
      </c>
      <c r="M1294" s="403" t="s">
        <v>115</v>
      </c>
      <c r="N1294" s="403" t="s">
        <v>109</v>
      </c>
      <c r="O1294" s="403">
        <v>3</v>
      </c>
      <c r="P1294" s="403" t="s">
        <v>2257</v>
      </c>
      <c r="Q1294" s="403">
        <v>2</v>
      </c>
    </row>
    <row r="1295" spans="1:17" x14ac:dyDescent="0.2">
      <c r="A1295" s="403">
        <v>130408</v>
      </c>
      <c r="B1295" s="403">
        <v>106809</v>
      </c>
      <c r="C1295" s="403">
        <v>10002094</v>
      </c>
      <c r="D1295" s="403" t="s">
        <v>539</v>
      </c>
      <c r="E1295" s="403" t="s">
        <v>113</v>
      </c>
      <c r="F1295" s="403" t="s">
        <v>12</v>
      </c>
      <c r="G1295" s="403" t="s">
        <v>304</v>
      </c>
      <c r="H1295" s="403" t="s">
        <v>122</v>
      </c>
      <c r="I1295" s="403" t="s">
        <v>122</v>
      </c>
      <c r="J1295" s="403" t="s">
        <v>2799</v>
      </c>
      <c r="K1295" s="404">
        <v>41771</v>
      </c>
      <c r="L1295" s="404">
        <v>41775</v>
      </c>
      <c r="M1295" s="403" t="s">
        <v>115</v>
      </c>
      <c r="N1295" s="403" t="s">
        <v>109</v>
      </c>
      <c r="O1295" s="403">
        <v>3</v>
      </c>
      <c r="P1295" s="403" t="s">
        <v>2257</v>
      </c>
      <c r="Q1295" s="403">
        <v>3</v>
      </c>
    </row>
    <row r="1296" spans="1:17" x14ac:dyDescent="0.2">
      <c r="A1296" s="403">
        <v>130410</v>
      </c>
      <c r="B1296" s="403">
        <v>108322</v>
      </c>
      <c r="C1296" s="403">
        <v>10003564</v>
      </c>
      <c r="D1296" s="403" t="s">
        <v>218</v>
      </c>
      <c r="E1296" s="403" t="s">
        <v>113</v>
      </c>
      <c r="F1296" s="403" t="s">
        <v>12</v>
      </c>
      <c r="G1296" s="403" t="s">
        <v>219</v>
      </c>
      <c r="H1296" s="403" t="s">
        <v>122</v>
      </c>
      <c r="I1296" s="403" t="s">
        <v>122</v>
      </c>
      <c r="J1296" s="403" t="s">
        <v>2801</v>
      </c>
      <c r="K1296" s="404">
        <v>41590</v>
      </c>
      <c r="L1296" s="404">
        <v>41593</v>
      </c>
      <c r="M1296" s="403" t="s">
        <v>115</v>
      </c>
      <c r="N1296" s="403" t="s">
        <v>109</v>
      </c>
      <c r="O1296" s="403">
        <v>3</v>
      </c>
      <c r="P1296" s="403" t="s">
        <v>2257</v>
      </c>
      <c r="Q1296" s="403">
        <v>3</v>
      </c>
    </row>
    <row r="1297" spans="1:17" x14ac:dyDescent="0.2">
      <c r="A1297" s="403">
        <v>130415</v>
      </c>
      <c r="B1297" s="403">
        <v>105674</v>
      </c>
      <c r="C1297" s="403">
        <v>10003894</v>
      </c>
      <c r="D1297" s="403" t="s">
        <v>2068</v>
      </c>
      <c r="E1297" s="403" t="s">
        <v>113</v>
      </c>
      <c r="F1297" s="403" t="s">
        <v>12</v>
      </c>
      <c r="G1297" s="403" t="s">
        <v>1294</v>
      </c>
      <c r="H1297" s="403" t="s">
        <v>122</v>
      </c>
      <c r="I1297" s="403" t="s">
        <v>122</v>
      </c>
      <c r="J1297" s="403" t="s">
        <v>2803</v>
      </c>
      <c r="K1297" s="404">
        <v>41603</v>
      </c>
      <c r="L1297" s="404">
        <v>41607</v>
      </c>
      <c r="M1297" s="403" t="s">
        <v>115</v>
      </c>
      <c r="N1297" s="403" t="s">
        <v>109</v>
      </c>
      <c r="O1297" s="403">
        <v>4</v>
      </c>
      <c r="P1297" s="403" t="s">
        <v>2257</v>
      </c>
      <c r="Q1297" s="403">
        <v>3</v>
      </c>
    </row>
    <row r="1298" spans="1:17" x14ac:dyDescent="0.2">
      <c r="A1298" s="403">
        <v>130418</v>
      </c>
      <c r="B1298" s="403">
        <v>106556</v>
      </c>
      <c r="C1298" s="403">
        <v>10006963</v>
      </c>
      <c r="D1298" s="403" t="s">
        <v>2805</v>
      </c>
      <c r="E1298" s="403" t="s">
        <v>113</v>
      </c>
      <c r="F1298" s="403" t="s">
        <v>12</v>
      </c>
      <c r="G1298" s="403" t="s">
        <v>144</v>
      </c>
      <c r="H1298" s="403" t="s">
        <v>122</v>
      </c>
      <c r="I1298" s="403" t="s">
        <v>122</v>
      </c>
      <c r="J1298" s="403" t="s">
        <v>2806</v>
      </c>
      <c r="K1298" s="404">
        <v>41617</v>
      </c>
      <c r="L1298" s="404">
        <v>41621</v>
      </c>
      <c r="M1298" s="403" t="s">
        <v>115</v>
      </c>
      <c r="N1298" s="403" t="s">
        <v>109</v>
      </c>
      <c r="O1298" s="403">
        <v>2</v>
      </c>
      <c r="P1298" s="403" t="s">
        <v>2257</v>
      </c>
      <c r="Q1298" s="403">
        <v>3</v>
      </c>
    </row>
    <row r="1299" spans="1:17" x14ac:dyDescent="0.2">
      <c r="A1299" s="403">
        <v>130419</v>
      </c>
      <c r="B1299" s="403">
        <v>108347</v>
      </c>
      <c r="C1299" s="403">
        <v>10007364</v>
      </c>
      <c r="D1299" s="403" t="s">
        <v>2808</v>
      </c>
      <c r="E1299" s="403" t="s">
        <v>2059</v>
      </c>
      <c r="F1299" s="403" t="s">
        <v>15</v>
      </c>
      <c r="G1299" s="403" t="s">
        <v>144</v>
      </c>
      <c r="H1299" s="403" t="s">
        <v>122</v>
      </c>
      <c r="I1299" s="403" t="s">
        <v>122</v>
      </c>
      <c r="J1299" s="403" t="s">
        <v>2809</v>
      </c>
      <c r="K1299" s="404">
        <v>41617</v>
      </c>
      <c r="L1299" s="404">
        <v>41621</v>
      </c>
      <c r="M1299" s="403" t="s">
        <v>152</v>
      </c>
      <c r="N1299" s="403" t="s">
        <v>109</v>
      </c>
      <c r="O1299" s="403">
        <v>2</v>
      </c>
      <c r="P1299" s="403" t="s">
        <v>2257</v>
      </c>
      <c r="Q1299" s="403">
        <v>2</v>
      </c>
    </row>
    <row r="1300" spans="1:17" x14ac:dyDescent="0.2">
      <c r="A1300" s="403">
        <v>130422</v>
      </c>
      <c r="B1300" s="403">
        <v>108358</v>
      </c>
      <c r="C1300" s="403">
        <v>10008007</v>
      </c>
      <c r="D1300" s="403" t="s">
        <v>1300</v>
      </c>
      <c r="E1300" s="403" t="s">
        <v>105</v>
      </c>
      <c r="F1300" s="403" t="s">
        <v>12</v>
      </c>
      <c r="G1300" s="403" t="s">
        <v>775</v>
      </c>
      <c r="H1300" s="403" t="s">
        <v>122</v>
      </c>
      <c r="I1300" s="403" t="s">
        <v>122</v>
      </c>
      <c r="J1300" s="403" t="s">
        <v>2811</v>
      </c>
      <c r="K1300" s="404">
        <v>41534</v>
      </c>
      <c r="L1300" s="404">
        <v>41537</v>
      </c>
      <c r="M1300" s="403" t="s">
        <v>108</v>
      </c>
      <c r="N1300" s="403" t="s">
        <v>109</v>
      </c>
      <c r="O1300" s="403">
        <v>2</v>
      </c>
      <c r="P1300" s="403" t="s">
        <v>2257</v>
      </c>
      <c r="Q1300" s="403">
        <v>1</v>
      </c>
    </row>
    <row r="1301" spans="1:17" x14ac:dyDescent="0.2">
      <c r="A1301" s="403">
        <v>130428</v>
      </c>
      <c r="B1301" s="403">
        <v>105658</v>
      </c>
      <c r="C1301" s="403">
        <v>10000671</v>
      </c>
      <c r="D1301" s="403" t="s">
        <v>2813</v>
      </c>
      <c r="E1301" s="403" t="s">
        <v>113</v>
      </c>
      <c r="F1301" s="403" t="s">
        <v>12</v>
      </c>
      <c r="G1301" s="403" t="s">
        <v>736</v>
      </c>
      <c r="H1301" s="403" t="s">
        <v>122</v>
      </c>
      <c r="I1301" s="403" t="s">
        <v>122</v>
      </c>
      <c r="J1301" s="403" t="s">
        <v>2814</v>
      </c>
      <c r="K1301" s="404">
        <v>41793</v>
      </c>
      <c r="L1301" s="404">
        <v>41796</v>
      </c>
      <c r="M1301" s="403" t="s">
        <v>155</v>
      </c>
      <c r="N1301" s="403" t="s">
        <v>109</v>
      </c>
      <c r="O1301" s="403">
        <v>2</v>
      </c>
      <c r="P1301" s="403" t="s">
        <v>2257</v>
      </c>
      <c r="Q1301" s="403">
        <v>3</v>
      </c>
    </row>
    <row r="1302" spans="1:17" x14ac:dyDescent="0.2">
      <c r="A1302" s="403">
        <v>130429</v>
      </c>
      <c r="B1302" s="403">
        <v>108782</v>
      </c>
      <c r="C1302" s="403">
        <v>10001549</v>
      </c>
      <c r="D1302" s="403" t="s">
        <v>1305</v>
      </c>
      <c r="E1302" s="403" t="s">
        <v>113</v>
      </c>
      <c r="F1302" s="403" t="s">
        <v>12</v>
      </c>
      <c r="G1302" s="403" t="s">
        <v>225</v>
      </c>
      <c r="H1302" s="403" t="s">
        <v>122</v>
      </c>
      <c r="I1302" s="403" t="s">
        <v>122</v>
      </c>
      <c r="J1302" s="403" t="s">
        <v>2816</v>
      </c>
      <c r="K1302" s="404">
        <v>41792</v>
      </c>
      <c r="L1302" s="404">
        <v>41796</v>
      </c>
      <c r="M1302" s="403" t="s">
        <v>115</v>
      </c>
      <c r="N1302" s="403" t="s">
        <v>109</v>
      </c>
      <c r="O1302" s="403">
        <v>3</v>
      </c>
      <c r="P1302" s="403" t="s">
        <v>2257</v>
      </c>
      <c r="Q1302" s="403">
        <v>3</v>
      </c>
    </row>
    <row r="1303" spans="1:17" x14ac:dyDescent="0.2">
      <c r="A1303" s="403">
        <v>130432</v>
      </c>
      <c r="B1303" s="403">
        <v>105714</v>
      </c>
      <c r="C1303" s="403">
        <v>10001778</v>
      </c>
      <c r="D1303" s="403" t="s">
        <v>2818</v>
      </c>
      <c r="E1303" s="403" t="s">
        <v>113</v>
      </c>
      <c r="F1303" s="403" t="s">
        <v>12</v>
      </c>
      <c r="G1303" s="403" t="s">
        <v>553</v>
      </c>
      <c r="H1303" s="403" t="s">
        <v>122</v>
      </c>
      <c r="I1303" s="403" t="s">
        <v>122</v>
      </c>
      <c r="J1303" s="403" t="s">
        <v>2819</v>
      </c>
      <c r="K1303" s="404">
        <v>41757</v>
      </c>
      <c r="L1303" s="404">
        <v>41761</v>
      </c>
      <c r="M1303" s="403" t="s">
        <v>155</v>
      </c>
      <c r="N1303" s="403" t="s">
        <v>109</v>
      </c>
      <c r="O1303" s="403">
        <v>2</v>
      </c>
      <c r="P1303" s="403" t="s">
        <v>2257</v>
      </c>
      <c r="Q1303" s="403">
        <v>3</v>
      </c>
    </row>
    <row r="1304" spans="1:17" x14ac:dyDescent="0.2">
      <c r="A1304" s="403">
        <v>130433</v>
      </c>
      <c r="B1304" s="403">
        <v>108430</v>
      </c>
      <c r="C1304" s="403">
        <v>10001705</v>
      </c>
      <c r="D1304" s="403" t="s">
        <v>2821</v>
      </c>
      <c r="E1304" s="403" t="s">
        <v>105</v>
      </c>
      <c r="F1304" s="403" t="s">
        <v>12</v>
      </c>
      <c r="G1304" s="403" t="s">
        <v>553</v>
      </c>
      <c r="H1304" s="403" t="s">
        <v>122</v>
      </c>
      <c r="I1304" s="403" t="s">
        <v>122</v>
      </c>
      <c r="J1304" s="403" t="s">
        <v>2822</v>
      </c>
      <c r="K1304" s="404">
        <v>41695</v>
      </c>
      <c r="L1304" s="404">
        <v>41698</v>
      </c>
      <c r="M1304" s="403" t="s">
        <v>559</v>
      </c>
      <c r="N1304" s="403" t="s">
        <v>109</v>
      </c>
      <c r="O1304" s="403">
        <v>2</v>
      </c>
      <c r="P1304" s="403" t="s">
        <v>2257</v>
      </c>
      <c r="Q1304" s="403">
        <v>4</v>
      </c>
    </row>
    <row r="1305" spans="1:17" x14ac:dyDescent="0.2">
      <c r="A1305" s="403">
        <v>130434</v>
      </c>
      <c r="B1305" s="403">
        <v>108414</v>
      </c>
      <c r="C1305" s="403">
        <v>10003500</v>
      </c>
      <c r="D1305" s="403" t="s">
        <v>2824</v>
      </c>
      <c r="E1305" s="403" t="s">
        <v>105</v>
      </c>
      <c r="F1305" s="403" t="s">
        <v>12</v>
      </c>
      <c r="G1305" s="403" t="s">
        <v>553</v>
      </c>
      <c r="H1305" s="403" t="s">
        <v>122</v>
      </c>
      <c r="I1305" s="403" t="s">
        <v>122</v>
      </c>
      <c r="J1305" s="403" t="s">
        <v>2825</v>
      </c>
      <c r="K1305" s="404">
        <v>41548</v>
      </c>
      <c r="L1305" s="404">
        <v>41551</v>
      </c>
      <c r="M1305" s="403" t="s">
        <v>108</v>
      </c>
      <c r="N1305" s="403" t="s">
        <v>109</v>
      </c>
      <c r="O1305" s="403">
        <v>1</v>
      </c>
      <c r="P1305" s="403" t="s">
        <v>2257</v>
      </c>
      <c r="Q1305" s="403">
        <v>3</v>
      </c>
    </row>
    <row r="1306" spans="1:17" x14ac:dyDescent="0.2">
      <c r="A1306" s="403">
        <v>130439</v>
      </c>
      <c r="B1306" s="403">
        <v>107479</v>
      </c>
      <c r="C1306" s="403">
        <v>10001548</v>
      </c>
      <c r="D1306" s="403" t="s">
        <v>2827</v>
      </c>
      <c r="E1306" s="403" t="s">
        <v>113</v>
      </c>
      <c r="F1306" s="403" t="s">
        <v>12</v>
      </c>
      <c r="G1306" s="403" t="s">
        <v>517</v>
      </c>
      <c r="H1306" s="403" t="s">
        <v>122</v>
      </c>
      <c r="I1306" s="403" t="s">
        <v>122</v>
      </c>
      <c r="J1306" s="403" t="s">
        <v>2828</v>
      </c>
      <c r="K1306" s="404">
        <v>41708</v>
      </c>
      <c r="L1306" s="404">
        <v>41712</v>
      </c>
      <c r="M1306" s="403" t="s">
        <v>115</v>
      </c>
      <c r="N1306" s="403" t="s">
        <v>109</v>
      </c>
      <c r="O1306" s="403">
        <v>2</v>
      </c>
      <c r="P1306" s="403" t="s">
        <v>2257</v>
      </c>
      <c r="Q1306" s="403">
        <v>3</v>
      </c>
    </row>
    <row r="1307" spans="1:17" x14ac:dyDescent="0.2">
      <c r="A1307" s="403">
        <v>130440</v>
      </c>
      <c r="B1307" s="403">
        <v>108462</v>
      </c>
      <c r="C1307" s="403">
        <v>10009439</v>
      </c>
      <c r="D1307" s="403" t="s">
        <v>230</v>
      </c>
      <c r="E1307" s="403" t="s">
        <v>113</v>
      </c>
      <c r="F1307" s="403" t="s">
        <v>12</v>
      </c>
      <c r="G1307" s="403" t="s">
        <v>231</v>
      </c>
      <c r="H1307" s="403" t="s">
        <v>122</v>
      </c>
      <c r="I1307" s="403" t="s">
        <v>122</v>
      </c>
      <c r="J1307" s="403" t="s">
        <v>2830</v>
      </c>
      <c r="K1307" s="404">
        <v>41722</v>
      </c>
      <c r="L1307" s="404">
        <v>41726</v>
      </c>
      <c r="M1307" s="403" t="s">
        <v>115</v>
      </c>
      <c r="N1307" s="403" t="s">
        <v>109</v>
      </c>
      <c r="O1307" s="403">
        <v>3</v>
      </c>
      <c r="P1307" s="403" t="s">
        <v>2257</v>
      </c>
      <c r="Q1307" s="403">
        <v>2</v>
      </c>
    </row>
    <row r="1308" spans="1:17" x14ac:dyDescent="0.2">
      <c r="A1308" s="403">
        <v>130445</v>
      </c>
      <c r="B1308" s="403">
        <v>108421</v>
      </c>
      <c r="C1308" s="403">
        <v>10002937</v>
      </c>
      <c r="D1308" s="403" t="s">
        <v>265</v>
      </c>
      <c r="E1308" s="403" t="s">
        <v>105</v>
      </c>
      <c r="F1308" s="403" t="s">
        <v>12</v>
      </c>
      <c r="G1308" s="403" t="s">
        <v>266</v>
      </c>
      <c r="H1308" s="403" t="s">
        <v>122</v>
      </c>
      <c r="I1308" s="403" t="s">
        <v>122</v>
      </c>
      <c r="J1308" s="403" t="s">
        <v>267</v>
      </c>
      <c r="K1308" s="404">
        <v>41730</v>
      </c>
      <c r="L1308" s="404">
        <v>41733</v>
      </c>
      <c r="M1308" s="403" t="s">
        <v>268</v>
      </c>
      <c r="N1308" s="403" t="s">
        <v>109</v>
      </c>
      <c r="O1308" s="403">
        <v>2</v>
      </c>
      <c r="P1308" s="403" t="s">
        <v>2257</v>
      </c>
      <c r="Q1308" s="403">
        <v>3</v>
      </c>
    </row>
    <row r="1309" spans="1:17" x14ac:dyDescent="0.2">
      <c r="A1309" s="403">
        <v>130447</v>
      </c>
      <c r="B1309" s="403">
        <v>107143</v>
      </c>
      <c r="C1309" s="403">
        <v>10007434</v>
      </c>
      <c r="D1309" s="403" t="s">
        <v>2833</v>
      </c>
      <c r="E1309" s="403" t="s">
        <v>113</v>
      </c>
      <c r="F1309" s="403" t="s">
        <v>12</v>
      </c>
      <c r="G1309" s="403" t="s">
        <v>592</v>
      </c>
      <c r="H1309" s="403" t="s">
        <v>122</v>
      </c>
      <c r="I1309" s="403" t="s">
        <v>122</v>
      </c>
      <c r="J1309" s="403" t="s">
        <v>2834</v>
      </c>
      <c r="K1309" s="404">
        <v>41708</v>
      </c>
      <c r="L1309" s="404">
        <v>41712</v>
      </c>
      <c r="M1309" s="403" t="s">
        <v>115</v>
      </c>
      <c r="N1309" s="403" t="s">
        <v>109</v>
      </c>
      <c r="O1309" s="403">
        <v>2</v>
      </c>
      <c r="P1309" s="403" t="s">
        <v>2257</v>
      </c>
      <c r="Q1309" s="403">
        <v>3</v>
      </c>
    </row>
    <row r="1310" spans="1:17" x14ac:dyDescent="0.2">
      <c r="A1310" s="403">
        <v>130453</v>
      </c>
      <c r="B1310" s="403">
        <v>108495</v>
      </c>
      <c r="C1310" s="403">
        <v>10005410</v>
      </c>
      <c r="D1310" s="403" t="s">
        <v>1317</v>
      </c>
      <c r="E1310" s="403" t="s">
        <v>113</v>
      </c>
      <c r="F1310" s="403" t="s">
        <v>12</v>
      </c>
      <c r="G1310" s="403" t="s">
        <v>797</v>
      </c>
      <c r="H1310" s="403" t="s">
        <v>122</v>
      </c>
      <c r="I1310" s="403" t="s">
        <v>122</v>
      </c>
      <c r="J1310" s="403" t="s">
        <v>2836</v>
      </c>
      <c r="K1310" s="404">
        <v>41792</v>
      </c>
      <c r="L1310" s="404">
        <v>41796</v>
      </c>
      <c r="M1310" s="403" t="s">
        <v>115</v>
      </c>
      <c r="N1310" s="403" t="s">
        <v>109</v>
      </c>
      <c r="O1310" s="403">
        <v>3</v>
      </c>
      <c r="P1310" s="403" t="s">
        <v>2257</v>
      </c>
      <c r="Q1310" s="403">
        <v>2</v>
      </c>
    </row>
    <row r="1311" spans="1:17" x14ac:dyDescent="0.2">
      <c r="A1311" s="403">
        <v>130454</v>
      </c>
      <c r="B1311" s="403">
        <v>108449</v>
      </c>
      <c r="C1311" s="403">
        <v>10005469</v>
      </c>
      <c r="D1311" s="403" t="s">
        <v>1319</v>
      </c>
      <c r="E1311" s="403" t="s">
        <v>113</v>
      </c>
      <c r="F1311" s="403" t="s">
        <v>12</v>
      </c>
      <c r="G1311" s="403" t="s">
        <v>543</v>
      </c>
      <c r="H1311" s="403" t="s">
        <v>122</v>
      </c>
      <c r="I1311" s="403" t="s">
        <v>122</v>
      </c>
      <c r="J1311" s="403" t="s">
        <v>2838</v>
      </c>
      <c r="K1311" s="404">
        <v>41771</v>
      </c>
      <c r="L1311" s="404">
        <v>41775</v>
      </c>
      <c r="M1311" s="403" t="s">
        <v>155</v>
      </c>
      <c r="N1311" s="403" t="s">
        <v>109</v>
      </c>
      <c r="O1311" s="403">
        <v>3</v>
      </c>
      <c r="P1311" s="403" t="s">
        <v>2257</v>
      </c>
      <c r="Q1311" s="403">
        <v>3</v>
      </c>
    </row>
    <row r="1312" spans="1:17" x14ac:dyDescent="0.2">
      <c r="A1312" s="403">
        <v>130455</v>
      </c>
      <c r="B1312" s="403">
        <v>110211</v>
      </c>
      <c r="C1312" s="403">
        <v>10001207</v>
      </c>
      <c r="D1312" s="403" t="s">
        <v>2840</v>
      </c>
      <c r="E1312" s="403" t="s">
        <v>113</v>
      </c>
      <c r="F1312" s="403" t="s">
        <v>12</v>
      </c>
      <c r="G1312" s="403" t="s">
        <v>129</v>
      </c>
      <c r="H1312" s="403" t="s">
        <v>122</v>
      </c>
      <c r="I1312" s="403" t="s">
        <v>122</v>
      </c>
      <c r="J1312" s="403" t="s">
        <v>2841</v>
      </c>
      <c r="K1312" s="404">
        <v>41778</v>
      </c>
      <c r="L1312" s="404">
        <v>41782</v>
      </c>
      <c r="M1312" s="403" t="s">
        <v>115</v>
      </c>
      <c r="N1312" s="403" t="s">
        <v>109</v>
      </c>
      <c r="O1312" s="403">
        <v>2</v>
      </c>
      <c r="P1312" s="403" t="s">
        <v>2257</v>
      </c>
      <c r="Q1312" s="403">
        <v>3</v>
      </c>
    </row>
    <row r="1313" spans="1:17" x14ac:dyDescent="0.2">
      <c r="A1313" s="403">
        <v>130459</v>
      </c>
      <c r="B1313" s="403">
        <v>106350</v>
      </c>
      <c r="C1313" s="403">
        <v>10000825</v>
      </c>
      <c r="D1313" s="403" t="s">
        <v>641</v>
      </c>
      <c r="E1313" s="403" t="s">
        <v>113</v>
      </c>
      <c r="F1313" s="403" t="s">
        <v>12</v>
      </c>
      <c r="G1313" s="403" t="s">
        <v>186</v>
      </c>
      <c r="H1313" s="403" t="s">
        <v>172</v>
      </c>
      <c r="I1313" s="403" t="s">
        <v>172</v>
      </c>
      <c r="J1313" s="403" t="s">
        <v>642</v>
      </c>
      <c r="K1313" s="404">
        <v>41778</v>
      </c>
      <c r="L1313" s="404">
        <v>41782</v>
      </c>
      <c r="M1313" s="403" t="s">
        <v>115</v>
      </c>
      <c r="N1313" s="403" t="s">
        <v>109</v>
      </c>
      <c r="O1313" s="403">
        <v>2</v>
      </c>
      <c r="P1313" s="403" t="s">
        <v>2257</v>
      </c>
      <c r="Q1313" s="403">
        <v>3</v>
      </c>
    </row>
    <row r="1314" spans="1:17" x14ac:dyDescent="0.2">
      <c r="A1314" s="403">
        <v>130467</v>
      </c>
      <c r="B1314" s="403">
        <v>108354</v>
      </c>
      <c r="C1314" s="403">
        <v>10008641</v>
      </c>
      <c r="D1314" s="403" t="s">
        <v>2844</v>
      </c>
      <c r="E1314" s="403" t="s">
        <v>2059</v>
      </c>
      <c r="F1314" s="403" t="s">
        <v>15</v>
      </c>
      <c r="G1314" s="403" t="s">
        <v>186</v>
      </c>
      <c r="H1314" s="403" t="s">
        <v>172</v>
      </c>
      <c r="I1314" s="403" t="s">
        <v>172</v>
      </c>
      <c r="J1314" s="403" t="s">
        <v>2845</v>
      </c>
      <c r="K1314" s="404">
        <v>41757</v>
      </c>
      <c r="L1314" s="404">
        <v>41760</v>
      </c>
      <c r="M1314" s="403" t="s">
        <v>152</v>
      </c>
      <c r="N1314" s="403" t="s">
        <v>109</v>
      </c>
      <c r="O1314" s="403">
        <v>2</v>
      </c>
      <c r="P1314" s="403" t="s">
        <v>2257</v>
      </c>
      <c r="Q1314" s="403">
        <v>1</v>
      </c>
    </row>
    <row r="1315" spans="1:17" x14ac:dyDescent="0.2">
      <c r="A1315" s="403">
        <v>130469</v>
      </c>
      <c r="B1315" s="403">
        <v>108431</v>
      </c>
      <c r="C1315" s="403">
        <v>10001082</v>
      </c>
      <c r="D1315" s="403" t="s">
        <v>442</v>
      </c>
      <c r="E1315" s="403" t="s">
        <v>105</v>
      </c>
      <c r="F1315" s="403" t="s">
        <v>12</v>
      </c>
      <c r="G1315" s="403" t="s">
        <v>186</v>
      </c>
      <c r="H1315" s="403" t="s">
        <v>172</v>
      </c>
      <c r="I1315" s="403" t="s">
        <v>172</v>
      </c>
      <c r="J1315" s="403" t="s">
        <v>443</v>
      </c>
      <c r="K1315" s="404">
        <v>41702</v>
      </c>
      <c r="L1315" s="404">
        <v>41705</v>
      </c>
      <c r="M1315" s="403" t="s">
        <v>268</v>
      </c>
      <c r="N1315" s="403" t="s">
        <v>109</v>
      </c>
      <c r="O1315" s="403">
        <v>2</v>
      </c>
      <c r="P1315" s="403" t="s">
        <v>2257</v>
      </c>
      <c r="Q1315" s="403">
        <v>3</v>
      </c>
    </row>
    <row r="1316" spans="1:17" x14ac:dyDescent="0.2">
      <c r="A1316" s="403">
        <v>130472</v>
      </c>
      <c r="B1316" s="403">
        <v>106441</v>
      </c>
      <c r="C1316" s="403">
        <v>10003010</v>
      </c>
      <c r="D1316" s="403" t="s">
        <v>495</v>
      </c>
      <c r="E1316" s="403" t="s">
        <v>113</v>
      </c>
      <c r="F1316" s="403" t="s">
        <v>12</v>
      </c>
      <c r="G1316" s="403" t="s">
        <v>291</v>
      </c>
      <c r="H1316" s="403" t="s">
        <v>172</v>
      </c>
      <c r="I1316" s="403" t="s">
        <v>172</v>
      </c>
      <c r="J1316" s="403" t="s">
        <v>496</v>
      </c>
      <c r="K1316" s="404">
        <v>41659</v>
      </c>
      <c r="L1316" s="404">
        <v>41663</v>
      </c>
      <c r="M1316" s="403" t="s">
        <v>115</v>
      </c>
      <c r="N1316" s="403" t="s">
        <v>109</v>
      </c>
      <c r="O1316" s="403">
        <v>2</v>
      </c>
      <c r="P1316" s="403" t="s">
        <v>2257</v>
      </c>
      <c r="Q1316" s="403">
        <v>3</v>
      </c>
    </row>
    <row r="1317" spans="1:17" x14ac:dyDescent="0.2">
      <c r="A1317" s="403">
        <v>130473</v>
      </c>
      <c r="B1317" s="403">
        <v>112389</v>
      </c>
      <c r="C1317" s="403">
        <v>10001458</v>
      </c>
      <c r="D1317" s="403" t="s">
        <v>290</v>
      </c>
      <c r="E1317" s="403" t="s">
        <v>113</v>
      </c>
      <c r="F1317" s="403" t="s">
        <v>12</v>
      </c>
      <c r="G1317" s="403" t="s">
        <v>291</v>
      </c>
      <c r="H1317" s="403" t="s">
        <v>172</v>
      </c>
      <c r="I1317" s="403" t="s">
        <v>172</v>
      </c>
      <c r="J1317" s="403" t="s">
        <v>2849</v>
      </c>
      <c r="K1317" s="404">
        <v>41799</v>
      </c>
      <c r="L1317" s="404">
        <v>41803</v>
      </c>
      <c r="M1317" s="403" t="s">
        <v>232</v>
      </c>
      <c r="N1317" s="403" t="s">
        <v>109</v>
      </c>
      <c r="O1317" s="403">
        <v>3</v>
      </c>
      <c r="P1317" s="403" t="s">
        <v>2257</v>
      </c>
      <c r="Q1317" s="403">
        <v>4</v>
      </c>
    </row>
    <row r="1318" spans="1:17" x14ac:dyDescent="0.2">
      <c r="A1318" s="403">
        <v>130474</v>
      </c>
      <c r="B1318" s="403">
        <v>108472</v>
      </c>
      <c r="C1318" s="403">
        <v>10003029</v>
      </c>
      <c r="D1318" s="403" t="s">
        <v>366</v>
      </c>
      <c r="E1318" s="403" t="s">
        <v>113</v>
      </c>
      <c r="F1318" s="403" t="s">
        <v>12</v>
      </c>
      <c r="G1318" s="403" t="s">
        <v>291</v>
      </c>
      <c r="H1318" s="403" t="s">
        <v>172</v>
      </c>
      <c r="I1318" s="403" t="s">
        <v>172</v>
      </c>
      <c r="J1318" s="403" t="s">
        <v>2851</v>
      </c>
      <c r="K1318" s="404">
        <v>41534</v>
      </c>
      <c r="L1318" s="404">
        <v>41536</v>
      </c>
      <c r="M1318" s="403" t="s">
        <v>136</v>
      </c>
      <c r="N1318" s="403" t="s">
        <v>109</v>
      </c>
      <c r="O1318" s="403">
        <v>3</v>
      </c>
      <c r="P1318" s="403" t="s">
        <v>2257</v>
      </c>
      <c r="Q1318" s="403">
        <v>2</v>
      </c>
    </row>
    <row r="1319" spans="1:17" x14ac:dyDescent="0.2">
      <c r="A1319" s="403">
        <v>130479</v>
      </c>
      <c r="B1319" s="403">
        <v>105110</v>
      </c>
      <c r="C1319" s="403">
        <v>10005669</v>
      </c>
      <c r="D1319" s="403" t="s">
        <v>2853</v>
      </c>
      <c r="E1319" s="403" t="s">
        <v>113</v>
      </c>
      <c r="F1319" s="403" t="s">
        <v>12</v>
      </c>
      <c r="G1319" s="403" t="s">
        <v>582</v>
      </c>
      <c r="H1319" s="403" t="s">
        <v>172</v>
      </c>
      <c r="I1319" s="403" t="s">
        <v>172</v>
      </c>
      <c r="J1319" s="403" t="s">
        <v>2854</v>
      </c>
      <c r="K1319" s="404">
        <v>41771</v>
      </c>
      <c r="L1319" s="404">
        <v>41775</v>
      </c>
      <c r="M1319" s="403" t="s">
        <v>115</v>
      </c>
      <c r="N1319" s="403" t="s">
        <v>109</v>
      </c>
      <c r="O1319" s="403">
        <v>2</v>
      </c>
      <c r="P1319" s="403" t="s">
        <v>2257</v>
      </c>
      <c r="Q1319" s="403">
        <v>3</v>
      </c>
    </row>
    <row r="1320" spans="1:17" x14ac:dyDescent="0.2">
      <c r="A1320" s="403">
        <v>130482</v>
      </c>
      <c r="B1320" s="403">
        <v>108389</v>
      </c>
      <c r="C1320" s="403">
        <v>10006815</v>
      </c>
      <c r="D1320" s="403" t="s">
        <v>2856</v>
      </c>
      <c r="E1320" s="403" t="s">
        <v>105</v>
      </c>
      <c r="F1320" s="403" t="s">
        <v>12</v>
      </c>
      <c r="G1320" s="403" t="s">
        <v>498</v>
      </c>
      <c r="H1320" s="403" t="s">
        <v>172</v>
      </c>
      <c r="I1320" s="403" t="s">
        <v>172</v>
      </c>
      <c r="J1320" s="403" t="s">
        <v>2857</v>
      </c>
      <c r="K1320" s="404">
        <v>41541</v>
      </c>
      <c r="L1320" s="404">
        <v>41544</v>
      </c>
      <c r="M1320" s="403" t="s">
        <v>108</v>
      </c>
      <c r="N1320" s="403" t="s">
        <v>109</v>
      </c>
      <c r="O1320" s="403">
        <v>2</v>
      </c>
      <c r="P1320" s="403" t="s">
        <v>2257</v>
      </c>
      <c r="Q1320" s="403">
        <v>3</v>
      </c>
    </row>
    <row r="1321" spans="1:17" x14ac:dyDescent="0.2">
      <c r="A1321" s="403">
        <v>130487</v>
      </c>
      <c r="B1321" s="403">
        <v>106915</v>
      </c>
      <c r="C1321" s="403">
        <v>10003955</v>
      </c>
      <c r="D1321" s="403" t="s">
        <v>1330</v>
      </c>
      <c r="E1321" s="403" t="s">
        <v>113</v>
      </c>
      <c r="F1321" s="403" t="s">
        <v>12</v>
      </c>
      <c r="G1321" s="403" t="s">
        <v>139</v>
      </c>
      <c r="H1321" s="403" t="s">
        <v>140</v>
      </c>
      <c r="I1321" s="403" t="s">
        <v>140</v>
      </c>
      <c r="J1321" s="403" t="s">
        <v>2859</v>
      </c>
      <c r="K1321" s="404">
        <v>41757</v>
      </c>
      <c r="L1321" s="404">
        <v>41761</v>
      </c>
      <c r="M1321" s="403" t="s">
        <v>232</v>
      </c>
      <c r="N1321" s="403" t="s">
        <v>109</v>
      </c>
      <c r="O1321" s="403">
        <v>3</v>
      </c>
      <c r="P1321" s="403" t="s">
        <v>2257</v>
      </c>
      <c r="Q1321" s="403">
        <v>4</v>
      </c>
    </row>
    <row r="1322" spans="1:17" x14ac:dyDescent="0.2">
      <c r="A1322" s="403">
        <v>130488</v>
      </c>
      <c r="B1322" s="403">
        <v>105907</v>
      </c>
      <c r="C1322" s="403">
        <v>10006174</v>
      </c>
      <c r="D1322" s="403" t="s">
        <v>2861</v>
      </c>
      <c r="E1322" s="403" t="s">
        <v>113</v>
      </c>
      <c r="F1322" s="403" t="s">
        <v>12</v>
      </c>
      <c r="G1322" s="403" t="s">
        <v>1087</v>
      </c>
      <c r="H1322" s="403" t="s">
        <v>140</v>
      </c>
      <c r="I1322" s="403" t="s">
        <v>140</v>
      </c>
      <c r="J1322" s="403" t="s">
        <v>2862</v>
      </c>
      <c r="K1322" s="404">
        <v>41680</v>
      </c>
      <c r="L1322" s="404">
        <v>41684</v>
      </c>
      <c r="M1322" s="403" t="s">
        <v>115</v>
      </c>
      <c r="N1322" s="403" t="s">
        <v>109</v>
      </c>
      <c r="O1322" s="403">
        <v>2</v>
      </c>
      <c r="P1322" s="403" t="s">
        <v>2257</v>
      </c>
      <c r="Q1322" s="403">
        <v>3</v>
      </c>
    </row>
    <row r="1323" spans="1:17" x14ac:dyDescent="0.2">
      <c r="A1323" s="403">
        <v>130512</v>
      </c>
      <c r="B1323" s="403">
        <v>106863</v>
      </c>
      <c r="C1323" s="403">
        <v>10006331</v>
      </c>
      <c r="D1323" s="403" t="s">
        <v>350</v>
      </c>
      <c r="E1323" s="403" t="s">
        <v>113</v>
      </c>
      <c r="F1323" s="403" t="s">
        <v>12</v>
      </c>
      <c r="G1323" s="403" t="s">
        <v>320</v>
      </c>
      <c r="H1323" s="403" t="s">
        <v>140</v>
      </c>
      <c r="I1323" s="403" t="s">
        <v>140</v>
      </c>
      <c r="J1323" s="403" t="s">
        <v>2864</v>
      </c>
      <c r="K1323" s="404">
        <v>41547</v>
      </c>
      <c r="L1323" s="404">
        <v>41551</v>
      </c>
      <c r="M1323" s="403" t="s">
        <v>115</v>
      </c>
      <c r="N1323" s="403" t="s">
        <v>109</v>
      </c>
      <c r="O1323" s="403">
        <v>4</v>
      </c>
      <c r="P1323" s="403" t="s">
        <v>2257</v>
      </c>
      <c r="Q1323" s="403">
        <v>1</v>
      </c>
    </row>
    <row r="1324" spans="1:17" x14ac:dyDescent="0.2">
      <c r="A1324" s="403">
        <v>130514</v>
      </c>
      <c r="B1324" s="403">
        <v>108372</v>
      </c>
      <c r="C1324" s="403">
        <v>10000330</v>
      </c>
      <c r="D1324" s="403" t="s">
        <v>319</v>
      </c>
      <c r="E1324" s="403" t="s">
        <v>105</v>
      </c>
      <c r="F1324" s="403" t="s">
        <v>12</v>
      </c>
      <c r="G1324" s="403" t="s">
        <v>320</v>
      </c>
      <c r="H1324" s="403" t="s">
        <v>140</v>
      </c>
      <c r="I1324" s="403" t="s">
        <v>140</v>
      </c>
      <c r="J1324" s="403" t="s">
        <v>321</v>
      </c>
      <c r="K1324" s="404">
        <v>41541</v>
      </c>
      <c r="L1324" s="404">
        <v>41544</v>
      </c>
      <c r="M1324" s="403" t="s">
        <v>108</v>
      </c>
      <c r="N1324" s="403" t="s">
        <v>109</v>
      </c>
      <c r="O1324" s="403">
        <v>2</v>
      </c>
      <c r="P1324" s="403" t="s">
        <v>2257</v>
      </c>
      <c r="Q1324" s="403">
        <v>1</v>
      </c>
    </row>
    <row r="1325" spans="1:17" x14ac:dyDescent="0.2">
      <c r="A1325" s="403">
        <v>130515</v>
      </c>
      <c r="B1325" s="403">
        <v>106867</v>
      </c>
      <c r="C1325" s="403">
        <v>10001346</v>
      </c>
      <c r="D1325" s="403" t="s">
        <v>626</v>
      </c>
      <c r="E1325" s="403" t="s">
        <v>105</v>
      </c>
      <c r="F1325" s="403" t="s">
        <v>12</v>
      </c>
      <c r="G1325" s="403" t="s">
        <v>320</v>
      </c>
      <c r="H1325" s="403" t="s">
        <v>140</v>
      </c>
      <c r="I1325" s="403" t="s">
        <v>140</v>
      </c>
      <c r="J1325" s="403" t="s">
        <v>627</v>
      </c>
      <c r="K1325" s="404">
        <v>41709</v>
      </c>
      <c r="L1325" s="404">
        <v>41712</v>
      </c>
      <c r="M1325" s="403" t="s">
        <v>268</v>
      </c>
      <c r="N1325" s="403" t="s">
        <v>109</v>
      </c>
      <c r="O1325" s="403">
        <v>2</v>
      </c>
      <c r="P1325" s="403" t="s">
        <v>2257</v>
      </c>
      <c r="Q1325" s="403">
        <v>3</v>
      </c>
    </row>
    <row r="1326" spans="1:17" x14ac:dyDescent="0.2">
      <c r="A1326" s="403">
        <v>130525</v>
      </c>
      <c r="B1326" s="403">
        <v>108314</v>
      </c>
      <c r="C1326" s="403">
        <v>10004739</v>
      </c>
      <c r="D1326" s="403" t="s">
        <v>2868</v>
      </c>
      <c r="E1326" s="403" t="s">
        <v>2059</v>
      </c>
      <c r="F1326" s="403" t="s">
        <v>15</v>
      </c>
      <c r="G1326" s="403" t="s">
        <v>369</v>
      </c>
      <c r="H1326" s="403" t="s">
        <v>2054</v>
      </c>
      <c r="I1326" s="403" t="s">
        <v>95</v>
      </c>
      <c r="J1326" s="403" t="s">
        <v>2869</v>
      </c>
      <c r="K1326" s="404">
        <v>41807</v>
      </c>
      <c r="L1326" s="404">
        <v>41810</v>
      </c>
      <c r="M1326" s="403" t="s">
        <v>152</v>
      </c>
      <c r="N1326" s="403" t="s">
        <v>109</v>
      </c>
      <c r="O1326" s="403">
        <v>1</v>
      </c>
      <c r="P1326" s="403" t="s">
        <v>2257</v>
      </c>
      <c r="Q1326" s="403">
        <v>1</v>
      </c>
    </row>
    <row r="1327" spans="1:17" x14ac:dyDescent="0.2">
      <c r="A1327" s="403">
        <v>130529</v>
      </c>
      <c r="B1327" s="403">
        <v>107017</v>
      </c>
      <c r="C1327" s="403">
        <v>10001897</v>
      </c>
      <c r="D1327" s="403" t="s">
        <v>2871</v>
      </c>
      <c r="E1327" s="403" t="s">
        <v>113</v>
      </c>
      <c r="F1327" s="403" t="s">
        <v>12</v>
      </c>
      <c r="G1327" s="403" t="s">
        <v>549</v>
      </c>
      <c r="H1327" s="403" t="s">
        <v>2054</v>
      </c>
      <c r="I1327" s="403" t="s">
        <v>95</v>
      </c>
      <c r="J1327" s="403" t="s">
        <v>2872</v>
      </c>
      <c r="K1327" s="404">
        <v>41653</v>
      </c>
      <c r="L1327" s="404">
        <v>41656</v>
      </c>
      <c r="M1327" s="403" t="s">
        <v>115</v>
      </c>
      <c r="N1327" s="403" t="s">
        <v>109</v>
      </c>
      <c r="O1327" s="403">
        <v>2</v>
      </c>
      <c r="P1327" s="403" t="s">
        <v>2257</v>
      </c>
      <c r="Q1327" s="403">
        <v>3</v>
      </c>
    </row>
    <row r="1328" spans="1:17" x14ac:dyDescent="0.2">
      <c r="A1328" s="403">
        <v>130530</v>
      </c>
      <c r="B1328" s="403">
        <v>108383</v>
      </c>
      <c r="C1328" s="403">
        <v>10006892</v>
      </c>
      <c r="D1328" s="403" t="s">
        <v>2874</v>
      </c>
      <c r="E1328" s="403" t="s">
        <v>105</v>
      </c>
      <c r="F1328" s="403" t="s">
        <v>12</v>
      </c>
      <c r="G1328" s="403" t="s">
        <v>549</v>
      </c>
      <c r="H1328" s="403" t="s">
        <v>2054</v>
      </c>
      <c r="I1328" s="403" t="s">
        <v>95</v>
      </c>
      <c r="J1328" s="403" t="s">
        <v>2875</v>
      </c>
      <c r="K1328" s="404">
        <v>41653</v>
      </c>
      <c r="L1328" s="404">
        <v>41656</v>
      </c>
      <c r="M1328" s="403" t="s">
        <v>268</v>
      </c>
      <c r="N1328" s="403" t="s">
        <v>109</v>
      </c>
      <c r="O1328" s="403">
        <v>2</v>
      </c>
      <c r="P1328" s="403" t="s">
        <v>2257</v>
      </c>
      <c r="Q1328" s="403">
        <v>3</v>
      </c>
    </row>
    <row r="1329" spans="1:17" x14ac:dyDescent="0.2">
      <c r="A1329" s="403">
        <v>130535</v>
      </c>
      <c r="B1329" s="403">
        <v>108325</v>
      </c>
      <c r="C1329" s="403">
        <v>10001093</v>
      </c>
      <c r="D1329" s="403" t="s">
        <v>2877</v>
      </c>
      <c r="E1329" s="403" t="s">
        <v>113</v>
      </c>
      <c r="F1329" s="403" t="s">
        <v>12</v>
      </c>
      <c r="G1329" s="403" t="s">
        <v>832</v>
      </c>
      <c r="H1329" s="403" t="s">
        <v>2054</v>
      </c>
      <c r="I1329" s="403" t="s">
        <v>95</v>
      </c>
      <c r="J1329" s="403" t="s">
        <v>2878</v>
      </c>
      <c r="K1329" s="404">
        <v>41708</v>
      </c>
      <c r="L1329" s="404">
        <v>41712</v>
      </c>
      <c r="M1329" s="403" t="s">
        <v>115</v>
      </c>
      <c r="N1329" s="403" t="s">
        <v>109</v>
      </c>
      <c r="O1329" s="403">
        <v>2</v>
      </c>
      <c r="P1329" s="403" t="s">
        <v>2257</v>
      </c>
      <c r="Q1329" s="403">
        <v>2</v>
      </c>
    </row>
    <row r="1330" spans="1:17" x14ac:dyDescent="0.2">
      <c r="A1330" s="403">
        <v>130542</v>
      </c>
      <c r="B1330" s="403">
        <v>107582</v>
      </c>
      <c r="C1330" s="403">
        <v>10003855</v>
      </c>
      <c r="D1330" s="403" t="s">
        <v>2880</v>
      </c>
      <c r="E1330" s="403" t="s">
        <v>113</v>
      </c>
      <c r="F1330" s="403" t="s">
        <v>12</v>
      </c>
      <c r="G1330" s="403" t="s">
        <v>222</v>
      </c>
      <c r="H1330" s="403" t="s">
        <v>2054</v>
      </c>
      <c r="I1330" s="403" t="s">
        <v>95</v>
      </c>
      <c r="J1330" s="403" t="s">
        <v>2881</v>
      </c>
      <c r="K1330" s="404">
        <v>41792</v>
      </c>
      <c r="L1330" s="404">
        <v>41796</v>
      </c>
      <c r="M1330" s="403" t="s">
        <v>155</v>
      </c>
      <c r="N1330" s="403" t="s">
        <v>109</v>
      </c>
      <c r="O1330" s="403">
        <v>2</v>
      </c>
      <c r="P1330" s="403" t="s">
        <v>2257</v>
      </c>
      <c r="Q1330" s="403">
        <v>3</v>
      </c>
    </row>
    <row r="1331" spans="1:17" x14ac:dyDescent="0.2">
      <c r="A1331" s="403">
        <v>130549</v>
      </c>
      <c r="B1331" s="403">
        <v>108440</v>
      </c>
      <c r="C1331" s="403">
        <v>10007289</v>
      </c>
      <c r="D1331" s="403" t="s">
        <v>2883</v>
      </c>
      <c r="E1331" s="403" t="s">
        <v>113</v>
      </c>
      <c r="F1331" s="403" t="s">
        <v>12</v>
      </c>
      <c r="G1331" s="403" t="s">
        <v>311</v>
      </c>
      <c r="H1331" s="403" t="s">
        <v>2054</v>
      </c>
      <c r="I1331" s="403" t="s">
        <v>95</v>
      </c>
      <c r="J1331" s="403" t="s">
        <v>2884</v>
      </c>
      <c r="K1331" s="404">
        <v>41673</v>
      </c>
      <c r="L1331" s="404">
        <v>41677</v>
      </c>
      <c r="M1331" s="403" t="s">
        <v>115</v>
      </c>
      <c r="N1331" s="403" t="s">
        <v>109</v>
      </c>
      <c r="O1331" s="403">
        <v>2</v>
      </c>
      <c r="P1331" s="403" t="s">
        <v>2257</v>
      </c>
      <c r="Q1331" s="403">
        <v>2</v>
      </c>
    </row>
    <row r="1332" spans="1:17" x14ac:dyDescent="0.2">
      <c r="A1332" s="403">
        <v>130550</v>
      </c>
      <c r="B1332" s="403">
        <v>108409</v>
      </c>
      <c r="C1332" s="403">
        <v>10004578</v>
      </c>
      <c r="D1332" s="403" t="s">
        <v>2886</v>
      </c>
      <c r="E1332" s="403" t="s">
        <v>105</v>
      </c>
      <c r="F1332" s="403" t="s">
        <v>12</v>
      </c>
      <c r="G1332" s="403" t="s">
        <v>311</v>
      </c>
      <c r="H1332" s="403" t="s">
        <v>2054</v>
      </c>
      <c r="I1332" s="403" t="s">
        <v>95</v>
      </c>
      <c r="J1332" s="403" t="s">
        <v>2887</v>
      </c>
      <c r="K1332" s="404">
        <v>41730</v>
      </c>
      <c r="L1332" s="404">
        <v>41733</v>
      </c>
      <c r="M1332" s="403" t="s">
        <v>108</v>
      </c>
      <c r="N1332" s="403" t="s">
        <v>109</v>
      </c>
      <c r="O1332" s="403">
        <v>1</v>
      </c>
      <c r="P1332" s="403" t="s">
        <v>2257</v>
      </c>
      <c r="Q1332" s="403">
        <v>2</v>
      </c>
    </row>
    <row r="1333" spans="1:17" x14ac:dyDescent="0.2">
      <c r="A1333" s="403">
        <v>130551</v>
      </c>
      <c r="B1333" s="403">
        <v>108458</v>
      </c>
      <c r="C1333" s="403">
        <v>10002638</v>
      </c>
      <c r="D1333" s="403" t="s">
        <v>2099</v>
      </c>
      <c r="E1333" s="403" t="s">
        <v>113</v>
      </c>
      <c r="F1333" s="403" t="s">
        <v>12</v>
      </c>
      <c r="G1333" s="403" t="s">
        <v>93</v>
      </c>
      <c r="H1333" s="403" t="s">
        <v>94</v>
      </c>
      <c r="I1333" s="403" t="s">
        <v>95</v>
      </c>
      <c r="J1333" s="403" t="s">
        <v>2889</v>
      </c>
      <c r="K1333" s="404">
        <v>41673</v>
      </c>
      <c r="L1333" s="404">
        <v>41677</v>
      </c>
      <c r="M1333" s="403" t="s">
        <v>115</v>
      </c>
      <c r="N1333" s="403" t="s">
        <v>109</v>
      </c>
      <c r="O1333" s="403">
        <v>3</v>
      </c>
      <c r="P1333" s="403" t="s">
        <v>2257</v>
      </c>
      <c r="Q1333" s="403">
        <v>3</v>
      </c>
    </row>
    <row r="1334" spans="1:17" x14ac:dyDescent="0.2">
      <c r="A1334" s="403">
        <v>130559</v>
      </c>
      <c r="B1334" s="403" t="s">
        <v>99</v>
      </c>
      <c r="C1334" s="403">
        <v>10004771</v>
      </c>
      <c r="D1334" s="403" t="s">
        <v>2891</v>
      </c>
      <c r="E1334" s="403" t="s">
        <v>113</v>
      </c>
      <c r="F1334" s="403" t="s">
        <v>12</v>
      </c>
      <c r="G1334" s="403" t="s">
        <v>2892</v>
      </c>
      <c r="H1334" s="403" t="s">
        <v>166</v>
      </c>
      <c r="I1334" s="403" t="s">
        <v>166</v>
      </c>
      <c r="J1334" s="403" t="s">
        <v>2893</v>
      </c>
      <c r="K1334" s="404">
        <v>41772</v>
      </c>
      <c r="L1334" s="404">
        <v>41775</v>
      </c>
      <c r="M1334" s="403" t="s">
        <v>155</v>
      </c>
      <c r="N1334" s="403" t="s">
        <v>109</v>
      </c>
      <c r="O1334" s="403">
        <v>4</v>
      </c>
      <c r="P1334" s="403" t="s">
        <v>2257</v>
      </c>
      <c r="Q1334" s="403">
        <v>3</v>
      </c>
    </row>
    <row r="1335" spans="1:17" x14ac:dyDescent="0.2">
      <c r="A1335" s="403">
        <v>130564</v>
      </c>
      <c r="B1335" s="403">
        <v>105242</v>
      </c>
      <c r="C1335" s="403">
        <v>10007459</v>
      </c>
      <c r="D1335" s="403" t="s">
        <v>2895</v>
      </c>
      <c r="E1335" s="403" t="s">
        <v>113</v>
      </c>
      <c r="F1335" s="403" t="s">
        <v>12</v>
      </c>
      <c r="G1335" s="403" t="s">
        <v>2896</v>
      </c>
      <c r="H1335" s="403" t="s">
        <v>166</v>
      </c>
      <c r="I1335" s="403" t="s">
        <v>166</v>
      </c>
      <c r="J1335" s="403" t="s">
        <v>2897</v>
      </c>
      <c r="K1335" s="404">
        <v>41617</v>
      </c>
      <c r="L1335" s="404">
        <v>41621</v>
      </c>
      <c r="M1335" s="403" t="s">
        <v>115</v>
      </c>
      <c r="N1335" s="403" t="s">
        <v>109</v>
      </c>
      <c r="O1335" s="403">
        <v>1</v>
      </c>
      <c r="P1335" s="403" t="s">
        <v>2257</v>
      </c>
      <c r="Q1335" s="403">
        <v>2</v>
      </c>
    </row>
    <row r="1336" spans="1:17" x14ac:dyDescent="0.2">
      <c r="A1336" s="403">
        <v>130567</v>
      </c>
      <c r="B1336" s="403">
        <v>107069</v>
      </c>
      <c r="C1336" s="403">
        <v>10002917</v>
      </c>
      <c r="D1336" s="403" t="s">
        <v>2899</v>
      </c>
      <c r="E1336" s="403" t="s">
        <v>113</v>
      </c>
      <c r="F1336" s="403" t="s">
        <v>12</v>
      </c>
      <c r="G1336" s="403" t="s">
        <v>1356</v>
      </c>
      <c r="H1336" s="403" t="s">
        <v>94</v>
      </c>
      <c r="I1336" s="403" t="s">
        <v>95</v>
      </c>
      <c r="J1336" s="403" t="s">
        <v>2900</v>
      </c>
      <c r="K1336" s="404">
        <v>41757</v>
      </c>
      <c r="L1336" s="404">
        <v>41761</v>
      </c>
      <c r="M1336" s="403" t="s">
        <v>155</v>
      </c>
      <c r="N1336" s="403" t="s">
        <v>109</v>
      </c>
      <c r="O1336" s="403">
        <v>2</v>
      </c>
      <c r="P1336" s="403" t="s">
        <v>2257</v>
      </c>
      <c r="Q1336" s="403">
        <v>3</v>
      </c>
    </row>
    <row r="1337" spans="1:17" x14ac:dyDescent="0.2">
      <c r="A1337" s="403">
        <v>130573</v>
      </c>
      <c r="B1337" s="403">
        <v>107079</v>
      </c>
      <c r="C1337" s="403">
        <v>10005414</v>
      </c>
      <c r="D1337" s="403" t="s">
        <v>1358</v>
      </c>
      <c r="E1337" s="403" t="s">
        <v>113</v>
      </c>
      <c r="F1337" s="403" t="s">
        <v>12</v>
      </c>
      <c r="G1337" s="403" t="s">
        <v>1359</v>
      </c>
      <c r="H1337" s="403" t="s">
        <v>94</v>
      </c>
      <c r="I1337" s="403" t="s">
        <v>95</v>
      </c>
      <c r="J1337" s="403" t="s">
        <v>2902</v>
      </c>
      <c r="K1337" s="404">
        <v>41793</v>
      </c>
      <c r="L1337" s="404">
        <v>41796</v>
      </c>
      <c r="M1337" s="403" t="s">
        <v>155</v>
      </c>
      <c r="N1337" s="403" t="s">
        <v>109</v>
      </c>
      <c r="O1337" s="403">
        <v>3</v>
      </c>
      <c r="P1337" s="403" t="s">
        <v>2257</v>
      </c>
      <c r="Q1337" s="403">
        <v>3</v>
      </c>
    </row>
    <row r="1338" spans="1:17" x14ac:dyDescent="0.2">
      <c r="A1338" s="403">
        <v>130575</v>
      </c>
      <c r="B1338" s="403">
        <v>108403</v>
      </c>
      <c r="C1338" s="403">
        <v>10005220</v>
      </c>
      <c r="D1338" s="403" t="s">
        <v>2104</v>
      </c>
      <c r="E1338" s="403" t="s">
        <v>105</v>
      </c>
      <c r="F1338" s="403" t="s">
        <v>12</v>
      </c>
      <c r="G1338" s="403" t="s">
        <v>1359</v>
      </c>
      <c r="H1338" s="403" t="s">
        <v>94</v>
      </c>
      <c r="I1338" s="403" t="s">
        <v>95</v>
      </c>
      <c r="J1338" s="403" t="s">
        <v>2904</v>
      </c>
      <c r="K1338" s="404">
        <v>41611</v>
      </c>
      <c r="L1338" s="404">
        <v>41614</v>
      </c>
      <c r="M1338" s="403" t="s">
        <v>108</v>
      </c>
      <c r="N1338" s="403" t="s">
        <v>109</v>
      </c>
      <c r="O1338" s="403">
        <v>4</v>
      </c>
      <c r="P1338" s="403" t="s">
        <v>2257</v>
      </c>
      <c r="Q1338" s="403">
        <v>2</v>
      </c>
    </row>
    <row r="1339" spans="1:17" x14ac:dyDescent="0.2">
      <c r="A1339" s="403">
        <v>130576</v>
      </c>
      <c r="B1339" s="403">
        <v>107083</v>
      </c>
      <c r="C1339" s="403">
        <v>10006341</v>
      </c>
      <c r="D1339" s="403" t="s">
        <v>2906</v>
      </c>
      <c r="E1339" s="403" t="s">
        <v>113</v>
      </c>
      <c r="F1339" s="403" t="s">
        <v>12</v>
      </c>
      <c r="G1339" s="403" t="s">
        <v>829</v>
      </c>
      <c r="H1339" s="403" t="s">
        <v>94</v>
      </c>
      <c r="I1339" s="403" t="s">
        <v>95</v>
      </c>
      <c r="J1339" s="403" t="s">
        <v>2907</v>
      </c>
      <c r="K1339" s="404">
        <v>41757</v>
      </c>
      <c r="L1339" s="404">
        <v>41761</v>
      </c>
      <c r="M1339" s="403" t="s">
        <v>155</v>
      </c>
      <c r="N1339" s="403" t="s">
        <v>109</v>
      </c>
      <c r="O1339" s="403">
        <v>2</v>
      </c>
      <c r="P1339" s="403" t="s">
        <v>2257</v>
      </c>
      <c r="Q1339" s="403">
        <v>3</v>
      </c>
    </row>
    <row r="1340" spans="1:17" x14ac:dyDescent="0.2">
      <c r="A1340" s="403">
        <v>130577</v>
      </c>
      <c r="B1340" s="403">
        <v>108386</v>
      </c>
      <c r="C1340" s="403">
        <v>10006342</v>
      </c>
      <c r="D1340" s="403" t="s">
        <v>2909</v>
      </c>
      <c r="E1340" s="403" t="s">
        <v>105</v>
      </c>
      <c r="F1340" s="403" t="s">
        <v>12</v>
      </c>
      <c r="G1340" s="403" t="s">
        <v>829</v>
      </c>
      <c r="H1340" s="403" t="s">
        <v>94</v>
      </c>
      <c r="I1340" s="403" t="s">
        <v>95</v>
      </c>
      <c r="J1340" s="403" t="s">
        <v>2910</v>
      </c>
      <c r="K1340" s="404">
        <v>41716</v>
      </c>
      <c r="L1340" s="404">
        <v>41719</v>
      </c>
      <c r="M1340" s="403" t="s">
        <v>268</v>
      </c>
      <c r="N1340" s="403" t="s">
        <v>109</v>
      </c>
      <c r="O1340" s="403">
        <v>2</v>
      </c>
      <c r="P1340" s="403" t="s">
        <v>2257</v>
      </c>
      <c r="Q1340" s="403">
        <v>3</v>
      </c>
    </row>
    <row r="1341" spans="1:17" x14ac:dyDescent="0.2">
      <c r="A1341" s="403">
        <v>130580</v>
      </c>
      <c r="B1341" s="403">
        <v>108321</v>
      </c>
      <c r="C1341" s="403">
        <v>10007503</v>
      </c>
      <c r="D1341" s="403" t="s">
        <v>2107</v>
      </c>
      <c r="E1341" s="403" t="s">
        <v>105</v>
      </c>
      <c r="F1341" s="403" t="s">
        <v>12</v>
      </c>
      <c r="G1341" s="403" t="s">
        <v>404</v>
      </c>
      <c r="H1341" s="403" t="s">
        <v>2054</v>
      </c>
      <c r="I1341" s="403" t="s">
        <v>95</v>
      </c>
      <c r="J1341" s="403" t="s">
        <v>2912</v>
      </c>
      <c r="K1341" s="404">
        <v>41555</v>
      </c>
      <c r="L1341" s="404">
        <v>41558</v>
      </c>
      <c r="M1341" s="403" t="s">
        <v>108</v>
      </c>
      <c r="N1341" s="403" t="s">
        <v>109</v>
      </c>
      <c r="O1341" s="403">
        <v>3</v>
      </c>
      <c r="P1341" s="403" t="s">
        <v>2257</v>
      </c>
      <c r="Q1341" s="403">
        <v>2</v>
      </c>
    </row>
    <row r="1342" spans="1:17" x14ac:dyDescent="0.2">
      <c r="A1342" s="403">
        <v>130581</v>
      </c>
      <c r="B1342" s="403">
        <v>108373</v>
      </c>
      <c r="C1342" s="403">
        <v>10007673</v>
      </c>
      <c r="D1342" s="403" t="s">
        <v>2914</v>
      </c>
      <c r="E1342" s="403" t="s">
        <v>105</v>
      </c>
      <c r="F1342" s="403" t="s">
        <v>12</v>
      </c>
      <c r="G1342" s="403" t="s">
        <v>404</v>
      </c>
      <c r="H1342" s="403" t="s">
        <v>2054</v>
      </c>
      <c r="I1342" s="403" t="s">
        <v>95</v>
      </c>
      <c r="J1342" s="403" t="s">
        <v>2915</v>
      </c>
      <c r="K1342" s="404">
        <v>41548</v>
      </c>
      <c r="L1342" s="404">
        <v>41551</v>
      </c>
      <c r="M1342" s="403" t="s">
        <v>108</v>
      </c>
      <c r="N1342" s="403" t="s">
        <v>109</v>
      </c>
      <c r="O1342" s="403">
        <v>2</v>
      </c>
      <c r="P1342" s="403" t="s">
        <v>2257</v>
      </c>
      <c r="Q1342" s="403">
        <v>2</v>
      </c>
    </row>
    <row r="1343" spans="1:17" x14ac:dyDescent="0.2">
      <c r="A1343" s="403">
        <v>130584</v>
      </c>
      <c r="B1343" s="403">
        <v>105582</v>
      </c>
      <c r="C1343" s="403">
        <v>10000721</v>
      </c>
      <c r="D1343" s="403" t="s">
        <v>292</v>
      </c>
      <c r="E1343" s="403" t="s">
        <v>293</v>
      </c>
      <c r="F1343" s="403" t="s">
        <v>12</v>
      </c>
      <c r="G1343" s="403" t="s">
        <v>294</v>
      </c>
      <c r="H1343" s="403" t="s">
        <v>2054</v>
      </c>
      <c r="I1343" s="403" t="s">
        <v>95</v>
      </c>
      <c r="J1343" s="403" t="s">
        <v>295</v>
      </c>
      <c r="K1343" s="404">
        <v>41596</v>
      </c>
      <c r="L1343" s="404">
        <v>41600</v>
      </c>
      <c r="M1343" s="403" t="s">
        <v>115</v>
      </c>
      <c r="N1343" s="403" t="s">
        <v>109</v>
      </c>
      <c r="O1343" s="403">
        <v>2</v>
      </c>
      <c r="P1343" s="403" t="s">
        <v>2257</v>
      </c>
      <c r="Q1343" s="403">
        <v>2</v>
      </c>
    </row>
    <row r="1344" spans="1:17" x14ac:dyDescent="0.2">
      <c r="A1344" s="403">
        <v>130585</v>
      </c>
      <c r="B1344" s="403">
        <v>107632</v>
      </c>
      <c r="C1344" s="403">
        <v>10007938</v>
      </c>
      <c r="D1344" s="403" t="s">
        <v>2918</v>
      </c>
      <c r="E1344" s="403" t="s">
        <v>113</v>
      </c>
      <c r="F1344" s="403" t="s">
        <v>12</v>
      </c>
      <c r="G1344" s="403" t="s">
        <v>376</v>
      </c>
      <c r="H1344" s="403" t="s">
        <v>2054</v>
      </c>
      <c r="I1344" s="403" t="s">
        <v>95</v>
      </c>
      <c r="J1344" s="403" t="s">
        <v>2919</v>
      </c>
      <c r="K1344" s="404">
        <v>41596</v>
      </c>
      <c r="L1344" s="404">
        <v>41600</v>
      </c>
      <c r="M1344" s="403" t="s">
        <v>115</v>
      </c>
      <c r="N1344" s="403" t="s">
        <v>109</v>
      </c>
      <c r="O1344" s="403">
        <v>2</v>
      </c>
      <c r="P1344" s="403" t="s">
        <v>2257</v>
      </c>
      <c r="Q1344" s="403">
        <v>2</v>
      </c>
    </row>
    <row r="1345" spans="1:17" x14ac:dyDescent="0.2">
      <c r="A1345" s="403">
        <v>130587</v>
      </c>
      <c r="B1345" s="403">
        <v>106706</v>
      </c>
      <c r="C1345" s="403">
        <v>10004695</v>
      </c>
      <c r="D1345" s="403" t="s">
        <v>2921</v>
      </c>
      <c r="E1345" s="403" t="s">
        <v>113</v>
      </c>
      <c r="F1345" s="403" t="s">
        <v>12</v>
      </c>
      <c r="G1345" s="403" t="s">
        <v>1007</v>
      </c>
      <c r="H1345" s="403" t="s">
        <v>2054</v>
      </c>
      <c r="I1345" s="403" t="s">
        <v>95</v>
      </c>
      <c r="J1345" s="403" t="s">
        <v>2922</v>
      </c>
      <c r="K1345" s="404">
        <v>41771</v>
      </c>
      <c r="L1345" s="404">
        <v>41775</v>
      </c>
      <c r="M1345" s="403" t="s">
        <v>115</v>
      </c>
      <c r="N1345" s="403" t="s">
        <v>109</v>
      </c>
      <c r="O1345" s="403">
        <v>2</v>
      </c>
      <c r="P1345" s="403" t="s">
        <v>2257</v>
      </c>
      <c r="Q1345" s="403">
        <v>1</v>
      </c>
    </row>
    <row r="1346" spans="1:17" x14ac:dyDescent="0.2">
      <c r="A1346" s="403">
        <v>130588</v>
      </c>
      <c r="B1346" s="403">
        <v>108415</v>
      </c>
      <c r="C1346" s="403">
        <v>10003491</v>
      </c>
      <c r="D1346" s="403" t="s">
        <v>2924</v>
      </c>
      <c r="E1346" s="403" t="s">
        <v>105</v>
      </c>
      <c r="F1346" s="403" t="s">
        <v>12</v>
      </c>
      <c r="G1346" s="403" t="s">
        <v>1007</v>
      </c>
      <c r="H1346" s="403" t="s">
        <v>2054</v>
      </c>
      <c r="I1346" s="403" t="s">
        <v>95</v>
      </c>
      <c r="J1346" s="403" t="s">
        <v>2925</v>
      </c>
      <c r="K1346" s="404">
        <v>41723</v>
      </c>
      <c r="L1346" s="404">
        <v>41726</v>
      </c>
      <c r="M1346" s="403" t="s">
        <v>268</v>
      </c>
      <c r="N1346" s="403" t="s">
        <v>109</v>
      </c>
      <c r="O1346" s="403">
        <v>2</v>
      </c>
      <c r="P1346" s="403" t="s">
        <v>2257</v>
      </c>
      <c r="Q1346" s="403">
        <v>3</v>
      </c>
    </row>
    <row r="1347" spans="1:17" x14ac:dyDescent="0.2">
      <c r="A1347" s="403">
        <v>130594</v>
      </c>
      <c r="B1347" s="403">
        <v>107575</v>
      </c>
      <c r="C1347" s="403">
        <v>10007709</v>
      </c>
      <c r="D1347" s="403" t="s">
        <v>2927</v>
      </c>
      <c r="E1347" s="403" t="s">
        <v>113</v>
      </c>
      <c r="F1347" s="403" t="s">
        <v>12</v>
      </c>
      <c r="G1347" s="403" t="s">
        <v>1141</v>
      </c>
      <c r="H1347" s="403" t="s">
        <v>2054</v>
      </c>
      <c r="I1347" s="403" t="s">
        <v>95</v>
      </c>
      <c r="J1347" s="403" t="s">
        <v>2928</v>
      </c>
      <c r="K1347" s="404">
        <v>41617</v>
      </c>
      <c r="L1347" s="404">
        <v>41621</v>
      </c>
      <c r="M1347" s="403" t="s">
        <v>115</v>
      </c>
      <c r="N1347" s="403" t="s">
        <v>109</v>
      </c>
      <c r="O1347" s="403">
        <v>1</v>
      </c>
      <c r="P1347" s="403" t="s">
        <v>2257</v>
      </c>
      <c r="Q1347" s="403">
        <v>2</v>
      </c>
    </row>
    <row r="1348" spans="1:17" x14ac:dyDescent="0.2">
      <c r="A1348" s="403">
        <v>130597</v>
      </c>
      <c r="B1348" s="403">
        <v>106319</v>
      </c>
      <c r="C1348" s="403">
        <v>10000610</v>
      </c>
      <c r="D1348" s="403" t="s">
        <v>2930</v>
      </c>
      <c r="E1348" s="403" t="s">
        <v>113</v>
      </c>
      <c r="F1348" s="403" t="s">
        <v>12</v>
      </c>
      <c r="G1348" s="403" t="s">
        <v>193</v>
      </c>
      <c r="H1348" s="403" t="s">
        <v>107</v>
      </c>
      <c r="I1348" s="403" t="s">
        <v>107</v>
      </c>
      <c r="J1348" s="403" t="s">
        <v>2931</v>
      </c>
      <c r="K1348" s="404">
        <v>41715</v>
      </c>
      <c r="L1348" s="404">
        <v>41719</v>
      </c>
      <c r="M1348" s="403" t="s">
        <v>115</v>
      </c>
      <c r="N1348" s="403" t="s">
        <v>109</v>
      </c>
      <c r="O1348" s="403">
        <v>2</v>
      </c>
      <c r="P1348" s="403" t="s">
        <v>2257</v>
      </c>
      <c r="Q1348" s="403">
        <v>1</v>
      </c>
    </row>
    <row r="1349" spans="1:17" x14ac:dyDescent="0.2">
      <c r="A1349" s="403">
        <v>130598</v>
      </c>
      <c r="B1349" s="403">
        <v>105017</v>
      </c>
      <c r="C1349" s="403">
        <v>10002061</v>
      </c>
      <c r="D1349" s="403" t="s">
        <v>1367</v>
      </c>
      <c r="E1349" s="403" t="s">
        <v>113</v>
      </c>
      <c r="F1349" s="403" t="s">
        <v>12</v>
      </c>
      <c r="G1349" s="403" t="s">
        <v>1237</v>
      </c>
      <c r="H1349" s="403" t="s">
        <v>107</v>
      </c>
      <c r="I1349" s="403" t="s">
        <v>107</v>
      </c>
      <c r="J1349" s="403" t="s">
        <v>2933</v>
      </c>
      <c r="K1349" s="404">
        <v>41561</v>
      </c>
      <c r="L1349" s="404">
        <v>41565</v>
      </c>
      <c r="M1349" s="403" t="s">
        <v>115</v>
      </c>
      <c r="N1349" s="403" t="s">
        <v>109</v>
      </c>
      <c r="O1349" s="403">
        <v>2</v>
      </c>
      <c r="P1349" s="403" t="s">
        <v>2257</v>
      </c>
      <c r="Q1349" s="403">
        <v>3</v>
      </c>
    </row>
    <row r="1350" spans="1:17" x14ac:dyDescent="0.2">
      <c r="A1350" s="403">
        <v>130603</v>
      </c>
      <c r="B1350" s="403">
        <v>105024</v>
      </c>
      <c r="C1350" s="403">
        <v>10000833</v>
      </c>
      <c r="D1350" s="403" t="s">
        <v>2935</v>
      </c>
      <c r="E1350" s="403" t="s">
        <v>113</v>
      </c>
      <c r="F1350" s="403" t="s">
        <v>12</v>
      </c>
      <c r="G1350" s="403" t="s">
        <v>514</v>
      </c>
      <c r="H1350" s="403" t="s">
        <v>190</v>
      </c>
      <c r="I1350" s="403" t="s">
        <v>190</v>
      </c>
      <c r="J1350" s="403" t="s">
        <v>2936</v>
      </c>
      <c r="K1350" s="404">
        <v>41604</v>
      </c>
      <c r="L1350" s="404">
        <v>41607</v>
      </c>
      <c r="M1350" s="403" t="s">
        <v>115</v>
      </c>
      <c r="N1350" s="403" t="s">
        <v>109</v>
      </c>
      <c r="O1350" s="403">
        <v>2</v>
      </c>
      <c r="P1350" s="403" t="s">
        <v>2257</v>
      </c>
      <c r="Q1350" s="403">
        <v>3</v>
      </c>
    </row>
    <row r="1351" spans="1:17" x14ac:dyDescent="0.2">
      <c r="A1351" s="403">
        <v>130606</v>
      </c>
      <c r="B1351" s="403">
        <v>105023</v>
      </c>
      <c r="C1351" s="403">
        <v>10000654</v>
      </c>
      <c r="D1351" s="403" t="s">
        <v>2115</v>
      </c>
      <c r="E1351" s="403" t="s">
        <v>293</v>
      </c>
      <c r="F1351" s="403" t="s">
        <v>12</v>
      </c>
      <c r="G1351" s="403" t="s">
        <v>2116</v>
      </c>
      <c r="H1351" s="403" t="s">
        <v>190</v>
      </c>
      <c r="I1351" s="403" t="s">
        <v>190</v>
      </c>
      <c r="J1351" s="403" t="s">
        <v>2938</v>
      </c>
      <c r="K1351" s="404">
        <v>41702</v>
      </c>
      <c r="L1351" s="404">
        <v>41705</v>
      </c>
      <c r="M1351" s="403" t="s">
        <v>115</v>
      </c>
      <c r="N1351" s="403" t="s">
        <v>109</v>
      </c>
      <c r="O1351" s="403">
        <v>3</v>
      </c>
      <c r="P1351" s="403" t="s">
        <v>2257</v>
      </c>
      <c r="Q1351" s="403">
        <v>2</v>
      </c>
    </row>
    <row r="1352" spans="1:17" x14ac:dyDescent="0.2">
      <c r="A1352" s="403">
        <v>130609</v>
      </c>
      <c r="B1352" s="403">
        <v>108653</v>
      </c>
      <c r="C1352" s="403">
        <v>10004375</v>
      </c>
      <c r="D1352" s="403" t="s">
        <v>2121</v>
      </c>
      <c r="E1352" s="403" t="s">
        <v>113</v>
      </c>
      <c r="F1352" s="403" t="s">
        <v>12</v>
      </c>
      <c r="G1352" s="403" t="s">
        <v>644</v>
      </c>
      <c r="H1352" s="403" t="s">
        <v>190</v>
      </c>
      <c r="I1352" s="403" t="s">
        <v>190</v>
      </c>
      <c r="J1352" s="403" t="s">
        <v>2940</v>
      </c>
      <c r="K1352" s="404">
        <v>41694</v>
      </c>
      <c r="L1352" s="404">
        <v>41698</v>
      </c>
      <c r="M1352" s="403" t="s">
        <v>115</v>
      </c>
      <c r="N1352" s="403" t="s">
        <v>109</v>
      </c>
      <c r="O1352" s="403">
        <v>3</v>
      </c>
      <c r="P1352" s="403" t="s">
        <v>2257</v>
      </c>
      <c r="Q1352" s="403">
        <v>3</v>
      </c>
    </row>
    <row r="1353" spans="1:17" x14ac:dyDescent="0.2">
      <c r="A1353" s="403">
        <v>130616</v>
      </c>
      <c r="B1353" s="403">
        <v>108411</v>
      </c>
      <c r="C1353" s="403">
        <v>10004088</v>
      </c>
      <c r="D1353" s="403" t="s">
        <v>104</v>
      </c>
      <c r="E1353" s="403" t="s">
        <v>105</v>
      </c>
      <c r="F1353" s="403" t="s">
        <v>12</v>
      </c>
      <c r="G1353" s="403" t="s">
        <v>106</v>
      </c>
      <c r="H1353" s="403" t="s">
        <v>107</v>
      </c>
      <c r="I1353" s="403" t="s">
        <v>107</v>
      </c>
      <c r="J1353" s="403" t="s">
        <v>110</v>
      </c>
      <c r="K1353" s="404">
        <v>41674</v>
      </c>
      <c r="L1353" s="404">
        <v>41677</v>
      </c>
      <c r="M1353" s="403" t="s">
        <v>108</v>
      </c>
      <c r="N1353" s="403" t="s">
        <v>109</v>
      </c>
      <c r="O1353" s="403">
        <v>2</v>
      </c>
      <c r="P1353" s="403" t="s">
        <v>2257</v>
      </c>
      <c r="Q1353" s="403">
        <v>2</v>
      </c>
    </row>
    <row r="1354" spans="1:17" x14ac:dyDescent="0.2">
      <c r="A1354" s="403">
        <v>130618</v>
      </c>
      <c r="B1354" s="403">
        <v>106429</v>
      </c>
      <c r="C1354" s="403">
        <v>10007407</v>
      </c>
      <c r="D1354" s="403" t="s">
        <v>367</v>
      </c>
      <c r="E1354" s="403" t="s">
        <v>113</v>
      </c>
      <c r="F1354" s="403" t="s">
        <v>12</v>
      </c>
      <c r="G1354" s="403" t="s">
        <v>334</v>
      </c>
      <c r="H1354" s="403" t="s">
        <v>140</v>
      </c>
      <c r="I1354" s="403" t="s">
        <v>140</v>
      </c>
      <c r="J1354" s="403" t="s">
        <v>2943</v>
      </c>
      <c r="K1354" s="404">
        <v>41708</v>
      </c>
      <c r="L1354" s="404">
        <v>41712</v>
      </c>
      <c r="M1354" s="403" t="s">
        <v>115</v>
      </c>
      <c r="N1354" s="403" t="s">
        <v>109</v>
      </c>
      <c r="O1354" s="403">
        <v>3</v>
      </c>
      <c r="P1354" s="403" t="s">
        <v>2257</v>
      </c>
      <c r="Q1354" s="403">
        <v>2</v>
      </c>
    </row>
    <row r="1355" spans="1:17" x14ac:dyDescent="0.2">
      <c r="A1355" s="403">
        <v>130637</v>
      </c>
      <c r="B1355" s="403">
        <v>108438</v>
      </c>
      <c r="C1355" s="403">
        <v>10000546</v>
      </c>
      <c r="D1355" s="403" t="s">
        <v>2130</v>
      </c>
      <c r="E1355" s="403" t="s">
        <v>105</v>
      </c>
      <c r="F1355" s="403" t="s">
        <v>12</v>
      </c>
      <c r="G1355" s="403" t="s">
        <v>532</v>
      </c>
      <c r="H1355" s="403" t="s">
        <v>140</v>
      </c>
      <c r="I1355" s="403" t="s">
        <v>140</v>
      </c>
      <c r="J1355" s="403" t="s">
        <v>2945</v>
      </c>
      <c r="K1355" s="404">
        <v>41590</v>
      </c>
      <c r="L1355" s="404">
        <v>41593</v>
      </c>
      <c r="M1355" s="403" t="s">
        <v>108</v>
      </c>
      <c r="N1355" s="403" t="s">
        <v>109</v>
      </c>
      <c r="O1355" s="403">
        <v>3</v>
      </c>
      <c r="P1355" s="403" t="s">
        <v>2257</v>
      </c>
      <c r="Q1355" s="403">
        <v>2</v>
      </c>
    </row>
    <row r="1356" spans="1:17" x14ac:dyDescent="0.2">
      <c r="A1356" s="403">
        <v>130638</v>
      </c>
      <c r="B1356" s="403">
        <v>105367</v>
      </c>
      <c r="C1356" s="403">
        <v>10001378</v>
      </c>
      <c r="D1356" s="403" t="s">
        <v>2947</v>
      </c>
      <c r="E1356" s="403" t="s">
        <v>113</v>
      </c>
      <c r="F1356" s="403" t="s">
        <v>12</v>
      </c>
      <c r="G1356" s="403" t="s">
        <v>731</v>
      </c>
      <c r="H1356" s="403" t="s">
        <v>161</v>
      </c>
      <c r="I1356" s="403" t="s">
        <v>161</v>
      </c>
      <c r="J1356" s="403" t="s">
        <v>2948</v>
      </c>
      <c r="K1356" s="404">
        <v>41554</v>
      </c>
      <c r="L1356" s="404">
        <v>41558</v>
      </c>
      <c r="M1356" s="403" t="s">
        <v>115</v>
      </c>
      <c r="N1356" s="403" t="s">
        <v>109</v>
      </c>
      <c r="O1356" s="403">
        <v>2</v>
      </c>
      <c r="P1356" s="403" t="s">
        <v>2257</v>
      </c>
      <c r="Q1356" s="403">
        <v>2</v>
      </c>
    </row>
    <row r="1357" spans="1:17" x14ac:dyDescent="0.2">
      <c r="A1357" s="403">
        <v>130645</v>
      </c>
      <c r="B1357" s="403">
        <v>108460</v>
      </c>
      <c r="C1357" s="403">
        <v>10002370</v>
      </c>
      <c r="D1357" s="403" t="s">
        <v>2950</v>
      </c>
      <c r="E1357" s="403" t="s">
        <v>113</v>
      </c>
      <c r="F1357" s="403" t="s">
        <v>12</v>
      </c>
      <c r="G1357" s="403" t="s">
        <v>270</v>
      </c>
      <c r="H1357" s="403" t="s">
        <v>166</v>
      </c>
      <c r="I1357" s="403" t="s">
        <v>166</v>
      </c>
      <c r="J1357" s="403" t="s">
        <v>2951</v>
      </c>
      <c r="K1357" s="404">
        <v>41659</v>
      </c>
      <c r="L1357" s="404">
        <v>41663</v>
      </c>
      <c r="M1357" s="403" t="s">
        <v>115</v>
      </c>
      <c r="N1357" s="403" t="s">
        <v>109</v>
      </c>
      <c r="O1357" s="403">
        <v>1</v>
      </c>
      <c r="P1357" s="403" t="s">
        <v>2257</v>
      </c>
      <c r="Q1357" s="403">
        <v>2</v>
      </c>
    </row>
    <row r="1358" spans="1:17" x14ac:dyDescent="0.2">
      <c r="A1358" s="403">
        <v>130665</v>
      </c>
      <c r="B1358" s="403">
        <v>107520</v>
      </c>
      <c r="C1358" s="403">
        <v>10002923</v>
      </c>
      <c r="D1358" s="403" t="s">
        <v>2953</v>
      </c>
      <c r="E1358" s="403" t="s">
        <v>113</v>
      </c>
      <c r="F1358" s="403" t="s">
        <v>12</v>
      </c>
      <c r="G1358" s="403" t="s">
        <v>1410</v>
      </c>
      <c r="H1358" s="403" t="s">
        <v>190</v>
      </c>
      <c r="I1358" s="403" t="s">
        <v>190</v>
      </c>
      <c r="J1358" s="403" t="s">
        <v>2954</v>
      </c>
      <c r="K1358" s="404">
        <v>41666</v>
      </c>
      <c r="L1358" s="404">
        <v>41670</v>
      </c>
      <c r="M1358" s="403" t="s">
        <v>155</v>
      </c>
      <c r="N1358" s="403" t="s">
        <v>109</v>
      </c>
      <c r="O1358" s="403">
        <v>2</v>
      </c>
      <c r="P1358" s="403" t="s">
        <v>2257</v>
      </c>
      <c r="Q1358" s="403">
        <v>3</v>
      </c>
    </row>
    <row r="1359" spans="1:17" x14ac:dyDescent="0.2">
      <c r="A1359" s="403">
        <v>130672</v>
      </c>
      <c r="B1359" s="403">
        <v>106569</v>
      </c>
      <c r="C1359" s="403">
        <v>10005981</v>
      </c>
      <c r="D1359" s="403" t="s">
        <v>2140</v>
      </c>
      <c r="E1359" s="403" t="s">
        <v>113</v>
      </c>
      <c r="F1359" s="403" t="s">
        <v>12</v>
      </c>
      <c r="G1359" s="403" t="s">
        <v>523</v>
      </c>
      <c r="H1359" s="403" t="s">
        <v>107</v>
      </c>
      <c r="I1359" s="403" t="s">
        <v>107</v>
      </c>
      <c r="J1359" s="403" t="s">
        <v>2956</v>
      </c>
      <c r="K1359" s="404">
        <v>41589</v>
      </c>
      <c r="L1359" s="404">
        <v>41593</v>
      </c>
      <c r="M1359" s="403" t="s">
        <v>115</v>
      </c>
      <c r="N1359" s="403" t="s">
        <v>109</v>
      </c>
      <c r="O1359" s="403">
        <v>3</v>
      </c>
      <c r="P1359" s="403" t="s">
        <v>2257</v>
      </c>
      <c r="Q1359" s="403">
        <v>3</v>
      </c>
    </row>
    <row r="1360" spans="1:17" x14ac:dyDescent="0.2">
      <c r="A1360" s="403">
        <v>130674</v>
      </c>
      <c r="B1360" s="403">
        <v>106564</v>
      </c>
      <c r="C1360" s="403">
        <v>10001535</v>
      </c>
      <c r="D1360" s="403" t="s">
        <v>551</v>
      </c>
      <c r="E1360" s="403" t="s">
        <v>113</v>
      </c>
      <c r="F1360" s="403" t="s">
        <v>12</v>
      </c>
      <c r="G1360" s="403" t="s">
        <v>178</v>
      </c>
      <c r="H1360" s="403" t="s">
        <v>107</v>
      </c>
      <c r="I1360" s="403" t="s">
        <v>107</v>
      </c>
      <c r="J1360" s="403" t="s">
        <v>2958</v>
      </c>
      <c r="K1360" s="404">
        <v>41722</v>
      </c>
      <c r="L1360" s="404">
        <v>41726</v>
      </c>
      <c r="M1360" s="403" t="s">
        <v>115</v>
      </c>
      <c r="N1360" s="403" t="s">
        <v>109</v>
      </c>
      <c r="O1360" s="403">
        <v>3</v>
      </c>
      <c r="P1360" s="403" t="s">
        <v>2257</v>
      </c>
      <c r="Q1360" s="403">
        <v>2</v>
      </c>
    </row>
    <row r="1361" spans="1:17" x14ac:dyDescent="0.2">
      <c r="A1361" s="403">
        <v>130679</v>
      </c>
      <c r="B1361" s="403">
        <v>106563</v>
      </c>
      <c r="C1361" s="403">
        <v>10001353</v>
      </c>
      <c r="D1361" s="403" t="s">
        <v>1417</v>
      </c>
      <c r="E1361" s="403" t="s">
        <v>113</v>
      </c>
      <c r="F1361" s="403" t="s">
        <v>12</v>
      </c>
      <c r="G1361" s="403" t="s">
        <v>178</v>
      </c>
      <c r="H1361" s="403" t="s">
        <v>107</v>
      </c>
      <c r="I1361" s="403" t="s">
        <v>107</v>
      </c>
      <c r="J1361" s="403" t="s">
        <v>2960</v>
      </c>
      <c r="K1361" s="404">
        <v>41778</v>
      </c>
      <c r="L1361" s="404">
        <v>41782</v>
      </c>
      <c r="M1361" s="403" t="s">
        <v>115</v>
      </c>
      <c r="N1361" s="403" t="s">
        <v>109</v>
      </c>
      <c r="O1361" s="403">
        <v>3</v>
      </c>
      <c r="P1361" s="403" t="s">
        <v>2257</v>
      </c>
      <c r="Q1361" s="403">
        <v>2</v>
      </c>
    </row>
    <row r="1362" spans="1:17" x14ac:dyDescent="0.2">
      <c r="A1362" s="403">
        <v>130682</v>
      </c>
      <c r="B1362" s="403">
        <v>108332</v>
      </c>
      <c r="C1362" s="403">
        <v>10004969</v>
      </c>
      <c r="D1362" s="403" t="s">
        <v>1419</v>
      </c>
      <c r="E1362" s="403" t="s">
        <v>105</v>
      </c>
      <c r="F1362" s="403" t="s">
        <v>12</v>
      </c>
      <c r="G1362" s="403" t="s">
        <v>724</v>
      </c>
      <c r="H1362" s="403" t="s">
        <v>107</v>
      </c>
      <c r="I1362" s="403" t="s">
        <v>107</v>
      </c>
      <c r="J1362" s="403" t="s">
        <v>2962</v>
      </c>
      <c r="K1362" s="404">
        <v>41562</v>
      </c>
      <c r="L1362" s="404">
        <v>41565</v>
      </c>
      <c r="M1362" s="403" t="s">
        <v>108</v>
      </c>
      <c r="N1362" s="403" t="s">
        <v>109</v>
      </c>
      <c r="O1362" s="403">
        <v>3</v>
      </c>
      <c r="P1362" s="403" t="s">
        <v>2257</v>
      </c>
      <c r="Q1362" s="403">
        <v>1</v>
      </c>
    </row>
    <row r="1363" spans="1:17" x14ac:dyDescent="0.2">
      <c r="A1363" s="403">
        <v>130698</v>
      </c>
      <c r="B1363" s="403">
        <v>106618</v>
      </c>
      <c r="C1363" s="403">
        <v>10006050</v>
      </c>
      <c r="D1363" s="403" t="s">
        <v>2964</v>
      </c>
      <c r="E1363" s="403" t="s">
        <v>293</v>
      </c>
      <c r="F1363" s="403" t="s">
        <v>12</v>
      </c>
      <c r="G1363" s="403" t="s">
        <v>234</v>
      </c>
      <c r="H1363" s="403" t="s">
        <v>190</v>
      </c>
      <c r="I1363" s="403" t="s">
        <v>190</v>
      </c>
      <c r="J1363" s="403" t="s">
        <v>2965</v>
      </c>
      <c r="K1363" s="404">
        <v>41680</v>
      </c>
      <c r="L1363" s="404">
        <v>41684</v>
      </c>
      <c r="M1363" s="403" t="s">
        <v>115</v>
      </c>
      <c r="N1363" s="403" t="s">
        <v>109</v>
      </c>
      <c r="O1363" s="403">
        <v>2</v>
      </c>
      <c r="P1363" s="403" t="s">
        <v>2257</v>
      </c>
      <c r="Q1363" s="403">
        <v>2</v>
      </c>
    </row>
    <row r="1364" spans="1:17" x14ac:dyDescent="0.2">
      <c r="A1364" s="403">
        <v>130699</v>
      </c>
      <c r="B1364" s="403">
        <v>108382</v>
      </c>
      <c r="C1364" s="403">
        <v>10006958</v>
      </c>
      <c r="D1364" s="403" t="s">
        <v>2148</v>
      </c>
      <c r="E1364" s="403" t="s">
        <v>105</v>
      </c>
      <c r="F1364" s="403" t="s">
        <v>12</v>
      </c>
      <c r="G1364" s="403" t="s">
        <v>234</v>
      </c>
      <c r="H1364" s="403" t="s">
        <v>190</v>
      </c>
      <c r="I1364" s="403" t="s">
        <v>190</v>
      </c>
      <c r="J1364" s="403" t="s">
        <v>2967</v>
      </c>
      <c r="K1364" s="404">
        <v>41674</v>
      </c>
      <c r="L1364" s="404">
        <v>41677</v>
      </c>
      <c r="M1364" s="403" t="s">
        <v>268</v>
      </c>
      <c r="N1364" s="403" t="s">
        <v>109</v>
      </c>
      <c r="O1364" s="403">
        <v>3</v>
      </c>
      <c r="P1364" s="403" t="s">
        <v>2257</v>
      </c>
      <c r="Q1364" s="403">
        <v>3</v>
      </c>
    </row>
    <row r="1365" spans="1:17" x14ac:dyDescent="0.2">
      <c r="A1365" s="403">
        <v>130704</v>
      </c>
      <c r="B1365" s="403">
        <v>108416</v>
      </c>
      <c r="C1365" s="403">
        <v>10003427</v>
      </c>
      <c r="D1365" s="403" t="s">
        <v>250</v>
      </c>
      <c r="E1365" s="403" t="s">
        <v>105</v>
      </c>
      <c r="F1365" s="403" t="s">
        <v>12</v>
      </c>
      <c r="G1365" s="403" t="s">
        <v>251</v>
      </c>
      <c r="H1365" s="403" t="s">
        <v>190</v>
      </c>
      <c r="I1365" s="403" t="s">
        <v>190</v>
      </c>
      <c r="J1365" s="403" t="s">
        <v>252</v>
      </c>
      <c r="K1365" s="404">
        <v>41548</v>
      </c>
      <c r="L1365" s="404">
        <v>41551</v>
      </c>
      <c r="M1365" s="403" t="s">
        <v>108</v>
      </c>
      <c r="N1365" s="403" t="s">
        <v>109</v>
      </c>
      <c r="O1365" s="403">
        <v>2</v>
      </c>
      <c r="P1365" s="403" t="s">
        <v>2257</v>
      </c>
      <c r="Q1365" s="403">
        <v>2</v>
      </c>
    </row>
    <row r="1366" spans="1:17" x14ac:dyDescent="0.2">
      <c r="A1366" s="403">
        <v>130705</v>
      </c>
      <c r="B1366" s="403">
        <v>108387</v>
      </c>
      <c r="C1366" s="403">
        <v>10006268</v>
      </c>
      <c r="D1366" s="403" t="s">
        <v>1429</v>
      </c>
      <c r="E1366" s="403" t="s">
        <v>105</v>
      </c>
      <c r="F1366" s="403" t="s">
        <v>12</v>
      </c>
      <c r="G1366" s="403" t="s">
        <v>234</v>
      </c>
      <c r="H1366" s="403" t="s">
        <v>190</v>
      </c>
      <c r="I1366" s="403" t="s">
        <v>190</v>
      </c>
      <c r="J1366" s="403" t="s">
        <v>2970</v>
      </c>
      <c r="K1366" s="404">
        <v>41730</v>
      </c>
      <c r="L1366" s="404">
        <v>41733</v>
      </c>
      <c r="M1366" s="403" t="s">
        <v>268</v>
      </c>
      <c r="N1366" s="403" t="s">
        <v>109</v>
      </c>
      <c r="O1366" s="403">
        <v>3</v>
      </c>
      <c r="P1366" s="403" t="s">
        <v>2257</v>
      </c>
      <c r="Q1366" s="403">
        <v>3</v>
      </c>
    </row>
    <row r="1367" spans="1:17" x14ac:dyDescent="0.2">
      <c r="A1367" s="403">
        <v>130707</v>
      </c>
      <c r="B1367" s="403">
        <v>108384</v>
      </c>
      <c r="C1367" s="403">
        <v>10009554</v>
      </c>
      <c r="D1367" s="403" t="s">
        <v>2972</v>
      </c>
      <c r="E1367" s="403" t="s">
        <v>105</v>
      </c>
      <c r="F1367" s="403" t="s">
        <v>12</v>
      </c>
      <c r="G1367" s="403" t="s">
        <v>251</v>
      </c>
      <c r="H1367" s="403" t="s">
        <v>190</v>
      </c>
      <c r="I1367" s="403" t="s">
        <v>190</v>
      </c>
      <c r="J1367" s="403" t="s">
        <v>2973</v>
      </c>
      <c r="K1367" s="404">
        <v>41562</v>
      </c>
      <c r="L1367" s="404">
        <v>41565</v>
      </c>
      <c r="M1367" s="403" t="s">
        <v>108</v>
      </c>
      <c r="N1367" s="403" t="s">
        <v>109</v>
      </c>
      <c r="O1367" s="403">
        <v>2</v>
      </c>
      <c r="P1367" s="403" t="s">
        <v>2257</v>
      </c>
      <c r="Q1367" s="403">
        <v>3</v>
      </c>
    </row>
    <row r="1368" spans="1:17" x14ac:dyDescent="0.2">
      <c r="A1368" s="403">
        <v>130709</v>
      </c>
      <c r="B1368" s="403">
        <v>109884</v>
      </c>
      <c r="C1368" s="403">
        <v>10002356</v>
      </c>
      <c r="D1368" s="403" t="s">
        <v>2975</v>
      </c>
      <c r="E1368" s="403" t="s">
        <v>113</v>
      </c>
      <c r="F1368" s="403" t="s">
        <v>12</v>
      </c>
      <c r="G1368" s="403" t="s">
        <v>409</v>
      </c>
      <c r="H1368" s="403" t="s">
        <v>172</v>
      </c>
      <c r="I1368" s="403" t="s">
        <v>172</v>
      </c>
      <c r="J1368" s="403" t="s">
        <v>2976</v>
      </c>
      <c r="K1368" s="404">
        <v>41583</v>
      </c>
      <c r="L1368" s="404">
        <v>41586</v>
      </c>
      <c r="M1368" s="403" t="s">
        <v>232</v>
      </c>
      <c r="N1368" s="403" t="s">
        <v>109</v>
      </c>
      <c r="O1368" s="403">
        <v>2</v>
      </c>
      <c r="P1368" s="403" t="s">
        <v>2257</v>
      </c>
      <c r="Q1368" s="403">
        <v>4</v>
      </c>
    </row>
    <row r="1369" spans="1:17" x14ac:dyDescent="0.2">
      <c r="A1369" s="403">
        <v>130711</v>
      </c>
      <c r="B1369" s="403" t="s">
        <v>99</v>
      </c>
      <c r="C1369" s="403">
        <v>10003602</v>
      </c>
      <c r="D1369" s="403" t="s">
        <v>2978</v>
      </c>
      <c r="E1369" s="403" t="s">
        <v>113</v>
      </c>
      <c r="F1369" s="403" t="s">
        <v>12</v>
      </c>
      <c r="G1369" s="403" t="s">
        <v>409</v>
      </c>
      <c r="H1369" s="403" t="s">
        <v>172</v>
      </c>
      <c r="I1369" s="403" t="s">
        <v>172</v>
      </c>
      <c r="J1369" s="403" t="s">
        <v>2979</v>
      </c>
      <c r="K1369" s="404">
        <v>41562</v>
      </c>
      <c r="L1369" s="404">
        <v>41565</v>
      </c>
      <c r="M1369" s="403" t="s">
        <v>115</v>
      </c>
      <c r="N1369" s="403" t="s">
        <v>109</v>
      </c>
      <c r="O1369" s="403">
        <v>3</v>
      </c>
      <c r="P1369" s="403" t="s">
        <v>2257</v>
      </c>
      <c r="Q1369" s="403">
        <v>3</v>
      </c>
    </row>
    <row r="1370" spans="1:17" x14ac:dyDescent="0.2">
      <c r="A1370" s="403">
        <v>130712</v>
      </c>
      <c r="B1370" s="403" t="s">
        <v>99</v>
      </c>
      <c r="C1370" s="403">
        <v>10007621</v>
      </c>
      <c r="D1370" s="403" t="s">
        <v>2981</v>
      </c>
      <c r="E1370" s="403" t="s">
        <v>113</v>
      </c>
      <c r="F1370" s="403" t="s">
        <v>12</v>
      </c>
      <c r="G1370" s="403" t="s">
        <v>409</v>
      </c>
      <c r="H1370" s="403" t="s">
        <v>172</v>
      </c>
      <c r="I1370" s="403" t="s">
        <v>172</v>
      </c>
      <c r="J1370" s="403" t="s">
        <v>2982</v>
      </c>
      <c r="K1370" s="404">
        <v>41757</v>
      </c>
      <c r="L1370" s="404">
        <v>41761</v>
      </c>
      <c r="M1370" s="403" t="s">
        <v>115</v>
      </c>
      <c r="N1370" s="403" t="s">
        <v>109</v>
      </c>
      <c r="O1370" s="403">
        <v>2</v>
      </c>
      <c r="P1370" s="403" t="s">
        <v>2257</v>
      </c>
      <c r="Q1370" s="403">
        <v>3</v>
      </c>
    </row>
    <row r="1371" spans="1:17" x14ac:dyDescent="0.2">
      <c r="A1371" s="403">
        <v>130714</v>
      </c>
      <c r="B1371" s="403">
        <v>108535</v>
      </c>
      <c r="C1371" s="403">
        <v>10003022</v>
      </c>
      <c r="D1371" s="403" t="s">
        <v>2984</v>
      </c>
      <c r="E1371" s="403" t="s">
        <v>293</v>
      </c>
      <c r="F1371" s="403" t="s">
        <v>12</v>
      </c>
      <c r="G1371" s="403" t="s">
        <v>761</v>
      </c>
      <c r="H1371" s="403" t="s">
        <v>172</v>
      </c>
      <c r="I1371" s="403" t="s">
        <v>172</v>
      </c>
      <c r="J1371" s="403" t="s">
        <v>2985</v>
      </c>
      <c r="K1371" s="404">
        <v>41548</v>
      </c>
      <c r="L1371" s="404">
        <v>41551</v>
      </c>
      <c r="M1371" s="403" t="s">
        <v>115</v>
      </c>
      <c r="N1371" s="403" t="s">
        <v>109</v>
      </c>
      <c r="O1371" s="403">
        <v>2</v>
      </c>
      <c r="P1371" s="403" t="s">
        <v>2257</v>
      </c>
      <c r="Q1371" s="403">
        <v>3</v>
      </c>
    </row>
    <row r="1372" spans="1:17" x14ac:dyDescent="0.2">
      <c r="A1372" s="403">
        <v>130725</v>
      </c>
      <c r="B1372" s="403">
        <v>106734</v>
      </c>
      <c r="C1372" s="403">
        <v>10004721</v>
      </c>
      <c r="D1372" s="403" t="s">
        <v>2987</v>
      </c>
      <c r="E1372" s="403" t="s">
        <v>113</v>
      </c>
      <c r="F1372" s="403" t="s">
        <v>12</v>
      </c>
      <c r="G1372" s="403" t="s">
        <v>237</v>
      </c>
      <c r="H1372" s="403" t="s">
        <v>190</v>
      </c>
      <c r="I1372" s="403" t="s">
        <v>190</v>
      </c>
      <c r="J1372" s="403" t="s">
        <v>2988</v>
      </c>
      <c r="K1372" s="404">
        <v>41680</v>
      </c>
      <c r="L1372" s="404">
        <v>41684</v>
      </c>
      <c r="M1372" s="403" t="s">
        <v>115</v>
      </c>
      <c r="N1372" s="403" t="s">
        <v>109</v>
      </c>
      <c r="O1372" s="403">
        <v>2</v>
      </c>
      <c r="P1372" s="403" t="s">
        <v>2257</v>
      </c>
      <c r="Q1372" s="403">
        <v>3</v>
      </c>
    </row>
    <row r="1373" spans="1:17" x14ac:dyDescent="0.2">
      <c r="A1373" s="403">
        <v>130727</v>
      </c>
      <c r="B1373" s="403">
        <v>105603</v>
      </c>
      <c r="C1373" s="403">
        <v>10007419</v>
      </c>
      <c r="D1373" s="403" t="s">
        <v>2990</v>
      </c>
      <c r="E1373" s="403" t="s">
        <v>113</v>
      </c>
      <c r="F1373" s="403" t="s">
        <v>12</v>
      </c>
      <c r="G1373" s="403" t="s">
        <v>237</v>
      </c>
      <c r="H1373" s="403" t="s">
        <v>190</v>
      </c>
      <c r="I1373" s="403" t="s">
        <v>190</v>
      </c>
      <c r="J1373" s="403" t="s">
        <v>2991</v>
      </c>
      <c r="K1373" s="404">
        <v>41582</v>
      </c>
      <c r="L1373" s="404">
        <v>41586</v>
      </c>
      <c r="M1373" s="403" t="s">
        <v>115</v>
      </c>
      <c r="N1373" s="403" t="s">
        <v>109</v>
      </c>
      <c r="O1373" s="403">
        <v>4</v>
      </c>
      <c r="P1373" s="403" t="s">
        <v>2257</v>
      </c>
      <c r="Q1373" s="403">
        <v>3</v>
      </c>
    </row>
    <row r="1374" spans="1:17" x14ac:dyDescent="0.2">
      <c r="A1374" s="403">
        <v>130730</v>
      </c>
      <c r="B1374" s="403">
        <v>106717</v>
      </c>
      <c r="C1374" s="403">
        <v>10001144</v>
      </c>
      <c r="D1374" s="403" t="s">
        <v>2152</v>
      </c>
      <c r="E1374" s="403" t="s">
        <v>113</v>
      </c>
      <c r="F1374" s="403" t="s">
        <v>12</v>
      </c>
      <c r="G1374" s="403" t="s">
        <v>237</v>
      </c>
      <c r="H1374" s="403" t="s">
        <v>190</v>
      </c>
      <c r="I1374" s="403" t="s">
        <v>190</v>
      </c>
      <c r="J1374" s="403" t="s">
        <v>2993</v>
      </c>
      <c r="K1374" s="404">
        <v>41589</v>
      </c>
      <c r="L1374" s="404">
        <v>41593</v>
      </c>
      <c r="M1374" s="403" t="s">
        <v>115</v>
      </c>
      <c r="N1374" s="403" t="s">
        <v>109</v>
      </c>
      <c r="O1374" s="403">
        <v>3</v>
      </c>
      <c r="P1374" s="403" t="s">
        <v>2257</v>
      </c>
      <c r="Q1374" s="403">
        <v>3</v>
      </c>
    </row>
    <row r="1375" spans="1:17" x14ac:dyDescent="0.2">
      <c r="A1375" s="403">
        <v>130739</v>
      </c>
      <c r="B1375" s="403">
        <v>108529</v>
      </c>
      <c r="C1375" s="403">
        <v>10000754</v>
      </c>
      <c r="D1375" s="403" t="s">
        <v>2995</v>
      </c>
      <c r="E1375" s="403" t="s">
        <v>113</v>
      </c>
      <c r="F1375" s="403" t="s">
        <v>12</v>
      </c>
      <c r="G1375" s="403" t="s">
        <v>2996</v>
      </c>
      <c r="H1375" s="403" t="s">
        <v>140</v>
      </c>
      <c r="I1375" s="403" t="s">
        <v>140</v>
      </c>
      <c r="J1375" s="403" t="s">
        <v>2997</v>
      </c>
      <c r="K1375" s="404">
        <v>41554</v>
      </c>
      <c r="L1375" s="404">
        <v>41558</v>
      </c>
      <c r="M1375" s="403" t="s">
        <v>115</v>
      </c>
      <c r="N1375" s="403" t="s">
        <v>109</v>
      </c>
      <c r="O1375" s="403">
        <v>1</v>
      </c>
      <c r="P1375" s="403" t="s">
        <v>2257</v>
      </c>
      <c r="Q1375" s="403">
        <v>2</v>
      </c>
    </row>
    <row r="1376" spans="1:17" x14ac:dyDescent="0.2">
      <c r="A1376" s="403">
        <v>130740</v>
      </c>
      <c r="B1376" s="403">
        <v>108623</v>
      </c>
      <c r="C1376" s="403">
        <v>10005200</v>
      </c>
      <c r="D1376" s="403" t="s">
        <v>421</v>
      </c>
      <c r="E1376" s="403" t="s">
        <v>113</v>
      </c>
      <c r="F1376" s="403" t="s">
        <v>12</v>
      </c>
      <c r="G1376" s="403" t="s">
        <v>422</v>
      </c>
      <c r="H1376" s="403" t="s">
        <v>140</v>
      </c>
      <c r="I1376" s="403" t="s">
        <v>140</v>
      </c>
      <c r="J1376" s="403" t="s">
        <v>423</v>
      </c>
      <c r="K1376" s="404">
        <v>41589</v>
      </c>
      <c r="L1376" s="404">
        <v>41593</v>
      </c>
      <c r="M1376" s="403" t="s">
        <v>115</v>
      </c>
      <c r="N1376" s="403" t="s">
        <v>109</v>
      </c>
      <c r="O1376" s="403">
        <v>2</v>
      </c>
      <c r="P1376" s="403" t="s">
        <v>2257</v>
      </c>
      <c r="Q1376" s="403">
        <v>3</v>
      </c>
    </row>
    <row r="1377" spans="1:17" x14ac:dyDescent="0.2">
      <c r="A1377" s="403">
        <v>130746</v>
      </c>
      <c r="B1377" s="403">
        <v>108339</v>
      </c>
      <c r="C1377" s="403">
        <v>10006226</v>
      </c>
      <c r="D1377" s="403" t="s">
        <v>3000</v>
      </c>
      <c r="E1377" s="403" t="s">
        <v>105</v>
      </c>
      <c r="F1377" s="403" t="s">
        <v>12</v>
      </c>
      <c r="G1377" s="403" t="s">
        <v>802</v>
      </c>
      <c r="H1377" s="403" t="s">
        <v>140</v>
      </c>
      <c r="I1377" s="403" t="s">
        <v>140</v>
      </c>
      <c r="J1377" s="403" t="s">
        <v>3001</v>
      </c>
      <c r="K1377" s="404">
        <v>41534</v>
      </c>
      <c r="L1377" s="404">
        <v>41537</v>
      </c>
      <c r="M1377" s="403" t="s">
        <v>108</v>
      </c>
      <c r="N1377" s="403" t="s">
        <v>109</v>
      </c>
      <c r="O1377" s="403">
        <v>2</v>
      </c>
      <c r="P1377" s="403" t="s">
        <v>2257</v>
      </c>
      <c r="Q1377" s="403">
        <v>2</v>
      </c>
    </row>
    <row r="1378" spans="1:17" x14ac:dyDescent="0.2">
      <c r="A1378" s="403">
        <v>130747</v>
      </c>
      <c r="B1378" s="403">
        <v>105420</v>
      </c>
      <c r="C1378" s="403">
        <v>10006322</v>
      </c>
      <c r="D1378" s="403" t="s">
        <v>3003</v>
      </c>
      <c r="E1378" s="403" t="s">
        <v>113</v>
      </c>
      <c r="F1378" s="403" t="s">
        <v>12</v>
      </c>
      <c r="G1378" s="403" t="s">
        <v>413</v>
      </c>
      <c r="H1378" s="403" t="s">
        <v>161</v>
      </c>
      <c r="I1378" s="403" t="s">
        <v>161</v>
      </c>
      <c r="J1378" s="403" t="s">
        <v>3004</v>
      </c>
      <c r="K1378" s="404">
        <v>41603</v>
      </c>
      <c r="L1378" s="404">
        <v>41607</v>
      </c>
      <c r="M1378" s="403" t="s">
        <v>115</v>
      </c>
      <c r="N1378" s="403" t="s">
        <v>109</v>
      </c>
      <c r="O1378" s="403">
        <v>2</v>
      </c>
      <c r="P1378" s="403" t="s">
        <v>2257</v>
      </c>
      <c r="Q1378" s="403">
        <v>3</v>
      </c>
    </row>
    <row r="1379" spans="1:17" x14ac:dyDescent="0.2">
      <c r="A1379" s="403">
        <v>130755</v>
      </c>
      <c r="B1379" s="403">
        <v>108425</v>
      </c>
      <c r="C1379" s="403">
        <v>10002642</v>
      </c>
      <c r="D1379" s="403" t="s">
        <v>296</v>
      </c>
      <c r="E1379" s="403" t="s">
        <v>105</v>
      </c>
      <c r="F1379" s="403" t="s">
        <v>12</v>
      </c>
      <c r="G1379" s="403" t="s">
        <v>297</v>
      </c>
      <c r="H1379" s="403" t="s">
        <v>161</v>
      </c>
      <c r="I1379" s="403" t="s">
        <v>161</v>
      </c>
      <c r="J1379" s="403" t="s">
        <v>579</v>
      </c>
      <c r="K1379" s="404">
        <v>41667</v>
      </c>
      <c r="L1379" s="404">
        <v>41670</v>
      </c>
      <c r="M1379" s="403" t="s">
        <v>268</v>
      </c>
      <c r="N1379" s="403" t="s">
        <v>109</v>
      </c>
      <c r="O1379" s="403">
        <v>2</v>
      </c>
      <c r="P1379" s="403" t="s">
        <v>2257</v>
      </c>
      <c r="Q1379" s="403">
        <v>3</v>
      </c>
    </row>
    <row r="1380" spans="1:17" x14ac:dyDescent="0.2">
      <c r="A1380" s="403">
        <v>130761</v>
      </c>
      <c r="B1380" s="403">
        <v>107641</v>
      </c>
      <c r="C1380" s="403">
        <v>10000812</v>
      </c>
      <c r="D1380" s="403" t="s">
        <v>3007</v>
      </c>
      <c r="E1380" s="403" t="s">
        <v>113</v>
      </c>
      <c r="F1380" s="403" t="s">
        <v>12</v>
      </c>
      <c r="G1380" s="403" t="s">
        <v>239</v>
      </c>
      <c r="H1380" s="403" t="s">
        <v>161</v>
      </c>
      <c r="I1380" s="403" t="s">
        <v>161</v>
      </c>
      <c r="J1380" s="403" t="s">
        <v>3008</v>
      </c>
      <c r="K1380" s="404">
        <v>41792</v>
      </c>
      <c r="L1380" s="404">
        <v>41796</v>
      </c>
      <c r="M1380" s="403" t="s">
        <v>155</v>
      </c>
      <c r="N1380" s="403" t="s">
        <v>109</v>
      </c>
      <c r="O1380" s="403">
        <v>2</v>
      </c>
      <c r="P1380" s="403" t="s">
        <v>2257</v>
      </c>
      <c r="Q1380" s="403">
        <v>3</v>
      </c>
    </row>
    <row r="1381" spans="1:17" x14ac:dyDescent="0.2">
      <c r="A1381" s="403">
        <v>130765</v>
      </c>
      <c r="B1381" s="403">
        <v>106950</v>
      </c>
      <c r="C1381" s="403">
        <v>10002755</v>
      </c>
      <c r="D1381" s="403" t="s">
        <v>3010</v>
      </c>
      <c r="E1381" s="403" t="s">
        <v>113</v>
      </c>
      <c r="F1381" s="403" t="s">
        <v>12</v>
      </c>
      <c r="G1381" s="403" t="s">
        <v>114</v>
      </c>
      <c r="H1381" s="403" t="s">
        <v>107</v>
      </c>
      <c r="I1381" s="403" t="s">
        <v>107</v>
      </c>
      <c r="J1381" s="403" t="s">
        <v>3011</v>
      </c>
      <c r="K1381" s="404">
        <v>41548</v>
      </c>
      <c r="L1381" s="404">
        <v>41551</v>
      </c>
      <c r="M1381" s="403" t="s">
        <v>115</v>
      </c>
      <c r="N1381" s="403" t="s">
        <v>109</v>
      </c>
      <c r="O1381" s="403">
        <v>2</v>
      </c>
      <c r="P1381" s="403" t="s">
        <v>2257</v>
      </c>
      <c r="Q1381" s="403">
        <v>3</v>
      </c>
    </row>
    <row r="1382" spans="1:17" x14ac:dyDescent="0.2">
      <c r="A1382" s="403">
        <v>130767</v>
      </c>
      <c r="B1382" s="403">
        <v>108429</v>
      </c>
      <c r="C1382" s="403">
        <v>10002122</v>
      </c>
      <c r="D1382" s="403" t="s">
        <v>401</v>
      </c>
      <c r="E1382" s="403" t="s">
        <v>105</v>
      </c>
      <c r="F1382" s="403" t="s">
        <v>12</v>
      </c>
      <c r="G1382" s="403" t="s">
        <v>114</v>
      </c>
      <c r="H1382" s="403" t="s">
        <v>107</v>
      </c>
      <c r="I1382" s="403" t="s">
        <v>107</v>
      </c>
      <c r="J1382" s="403" t="s">
        <v>402</v>
      </c>
      <c r="K1382" s="404">
        <v>41534</v>
      </c>
      <c r="L1382" s="404">
        <v>41537</v>
      </c>
      <c r="M1382" s="403" t="s">
        <v>108</v>
      </c>
      <c r="N1382" s="403" t="s">
        <v>109</v>
      </c>
      <c r="O1382" s="403">
        <v>2</v>
      </c>
      <c r="P1382" s="403" t="s">
        <v>2257</v>
      </c>
      <c r="Q1382" s="403">
        <v>2</v>
      </c>
    </row>
    <row r="1383" spans="1:17" x14ac:dyDescent="0.2">
      <c r="A1383" s="403">
        <v>130776</v>
      </c>
      <c r="B1383" s="403">
        <v>106985</v>
      </c>
      <c r="C1383" s="403">
        <v>10004577</v>
      </c>
      <c r="D1383" s="403" t="s">
        <v>1461</v>
      </c>
      <c r="E1383" s="403" t="s">
        <v>113</v>
      </c>
      <c r="F1383" s="403" t="s">
        <v>12</v>
      </c>
      <c r="G1383" s="403" t="s">
        <v>217</v>
      </c>
      <c r="H1383" s="403" t="s">
        <v>161</v>
      </c>
      <c r="I1383" s="403" t="s">
        <v>161</v>
      </c>
      <c r="J1383" s="403" t="s">
        <v>3014</v>
      </c>
      <c r="K1383" s="404">
        <v>41771</v>
      </c>
      <c r="L1383" s="404">
        <v>41775</v>
      </c>
      <c r="M1383" s="403" t="s">
        <v>155</v>
      </c>
      <c r="N1383" s="403" t="s">
        <v>109</v>
      </c>
      <c r="O1383" s="403">
        <v>3</v>
      </c>
      <c r="P1383" s="403" t="s">
        <v>2257</v>
      </c>
      <c r="Q1383" s="403">
        <v>3</v>
      </c>
    </row>
    <row r="1384" spans="1:17" x14ac:dyDescent="0.2">
      <c r="A1384" s="403">
        <v>130793</v>
      </c>
      <c r="B1384" s="403">
        <v>112314</v>
      </c>
      <c r="C1384" s="403">
        <v>10000055</v>
      </c>
      <c r="D1384" s="403" t="s">
        <v>3016</v>
      </c>
      <c r="E1384" s="403" t="s">
        <v>113</v>
      </c>
      <c r="F1384" s="403" t="s">
        <v>12</v>
      </c>
      <c r="G1384" s="403" t="s">
        <v>364</v>
      </c>
      <c r="H1384" s="403" t="s">
        <v>190</v>
      </c>
      <c r="I1384" s="403" t="s">
        <v>190</v>
      </c>
      <c r="J1384" s="403" t="s">
        <v>3017</v>
      </c>
      <c r="K1384" s="404">
        <v>41666</v>
      </c>
      <c r="L1384" s="404">
        <v>41670</v>
      </c>
      <c r="M1384" s="403" t="s">
        <v>115</v>
      </c>
      <c r="N1384" s="403" t="s">
        <v>109</v>
      </c>
      <c r="O1384" s="403">
        <v>2</v>
      </c>
      <c r="P1384" s="403" t="s">
        <v>2257</v>
      </c>
      <c r="Q1384" s="403">
        <v>3</v>
      </c>
    </row>
    <row r="1385" spans="1:17" x14ac:dyDescent="0.2">
      <c r="A1385" s="403">
        <v>130798</v>
      </c>
      <c r="B1385" s="403">
        <v>107008</v>
      </c>
      <c r="C1385" s="403">
        <v>10005821</v>
      </c>
      <c r="D1385" s="403" t="s">
        <v>3019</v>
      </c>
      <c r="E1385" s="403" t="s">
        <v>113</v>
      </c>
      <c r="F1385" s="403" t="s">
        <v>12</v>
      </c>
      <c r="G1385" s="403" t="s">
        <v>425</v>
      </c>
      <c r="H1385" s="403" t="s">
        <v>172</v>
      </c>
      <c r="I1385" s="403" t="s">
        <v>172</v>
      </c>
      <c r="J1385" s="403" t="s">
        <v>3020</v>
      </c>
      <c r="K1385" s="404">
        <v>41792</v>
      </c>
      <c r="L1385" s="404">
        <v>41796</v>
      </c>
      <c r="M1385" s="403" t="s">
        <v>115</v>
      </c>
      <c r="N1385" s="403" t="s">
        <v>109</v>
      </c>
      <c r="O1385" s="403">
        <v>2</v>
      </c>
      <c r="P1385" s="403" t="s">
        <v>2257</v>
      </c>
      <c r="Q1385" s="403">
        <v>3</v>
      </c>
    </row>
    <row r="1386" spans="1:17" x14ac:dyDescent="0.2">
      <c r="A1386" s="403">
        <v>130800</v>
      </c>
      <c r="B1386" s="403">
        <v>108391</v>
      </c>
      <c r="C1386" s="403">
        <v>10005822</v>
      </c>
      <c r="D1386" s="403" t="s">
        <v>3022</v>
      </c>
      <c r="E1386" s="403" t="s">
        <v>105</v>
      </c>
      <c r="F1386" s="403" t="s">
        <v>12</v>
      </c>
      <c r="G1386" s="403" t="s">
        <v>425</v>
      </c>
      <c r="H1386" s="403" t="s">
        <v>172</v>
      </c>
      <c r="I1386" s="403" t="s">
        <v>172</v>
      </c>
      <c r="J1386" s="403" t="s">
        <v>3023</v>
      </c>
      <c r="K1386" s="404">
        <v>41562</v>
      </c>
      <c r="L1386" s="404">
        <v>41565</v>
      </c>
      <c r="M1386" s="403" t="s">
        <v>108</v>
      </c>
      <c r="N1386" s="403" t="s">
        <v>109</v>
      </c>
      <c r="O1386" s="403">
        <v>2</v>
      </c>
      <c r="P1386" s="403" t="s">
        <v>2257</v>
      </c>
      <c r="Q1386" s="403">
        <v>2</v>
      </c>
    </row>
    <row r="1387" spans="1:17" x14ac:dyDescent="0.2">
      <c r="A1387" s="403">
        <v>130812</v>
      </c>
      <c r="B1387" s="403">
        <v>106068</v>
      </c>
      <c r="C1387" s="403">
        <v>10004603</v>
      </c>
      <c r="D1387" s="403" t="s">
        <v>3025</v>
      </c>
      <c r="E1387" s="403" t="s">
        <v>113</v>
      </c>
      <c r="F1387" s="403" t="s">
        <v>12</v>
      </c>
      <c r="G1387" s="403" t="s">
        <v>171</v>
      </c>
      <c r="H1387" s="403" t="s">
        <v>172</v>
      </c>
      <c r="I1387" s="403" t="s">
        <v>172</v>
      </c>
      <c r="J1387" s="403" t="s">
        <v>259</v>
      </c>
      <c r="K1387" s="404">
        <v>41603</v>
      </c>
      <c r="L1387" s="404">
        <v>41607</v>
      </c>
      <c r="M1387" s="403" t="s">
        <v>115</v>
      </c>
      <c r="N1387" s="403" t="s">
        <v>109</v>
      </c>
      <c r="O1387" s="403">
        <v>2</v>
      </c>
      <c r="P1387" s="403" t="s">
        <v>2257</v>
      </c>
      <c r="Q1387" s="403">
        <v>2</v>
      </c>
    </row>
    <row r="1388" spans="1:17" x14ac:dyDescent="0.2">
      <c r="A1388" s="403">
        <v>130815</v>
      </c>
      <c r="B1388" s="403">
        <v>107044</v>
      </c>
      <c r="C1388" s="403">
        <v>10006349</v>
      </c>
      <c r="D1388" s="403" t="s">
        <v>584</v>
      </c>
      <c r="E1388" s="403" t="s">
        <v>113</v>
      </c>
      <c r="F1388" s="403" t="s">
        <v>12</v>
      </c>
      <c r="G1388" s="403" t="s">
        <v>585</v>
      </c>
      <c r="H1388" s="403" t="s">
        <v>172</v>
      </c>
      <c r="I1388" s="403" t="s">
        <v>172</v>
      </c>
      <c r="J1388" s="403" t="s">
        <v>586</v>
      </c>
      <c r="K1388" s="404">
        <v>41610</v>
      </c>
      <c r="L1388" s="404">
        <v>41614</v>
      </c>
      <c r="M1388" s="403" t="s">
        <v>115</v>
      </c>
      <c r="N1388" s="403" t="s">
        <v>109</v>
      </c>
      <c r="O1388" s="403">
        <v>2</v>
      </c>
      <c r="P1388" s="403" t="s">
        <v>2257</v>
      </c>
      <c r="Q1388" s="403">
        <v>3</v>
      </c>
    </row>
    <row r="1389" spans="1:17" x14ac:dyDescent="0.2">
      <c r="A1389" s="403">
        <v>130817</v>
      </c>
      <c r="B1389" s="403">
        <v>108338</v>
      </c>
      <c r="C1389" s="403">
        <v>10001474</v>
      </c>
      <c r="D1389" s="403" t="s">
        <v>2172</v>
      </c>
      <c r="E1389" s="403" t="s">
        <v>105</v>
      </c>
      <c r="F1389" s="403" t="s">
        <v>12</v>
      </c>
      <c r="G1389" s="403" t="s">
        <v>585</v>
      </c>
      <c r="H1389" s="403" t="s">
        <v>172</v>
      </c>
      <c r="I1389" s="403" t="s">
        <v>172</v>
      </c>
      <c r="J1389" s="403" t="s">
        <v>3028</v>
      </c>
      <c r="K1389" s="404">
        <v>41653</v>
      </c>
      <c r="L1389" s="404">
        <v>41656</v>
      </c>
      <c r="M1389" s="403" t="s">
        <v>268</v>
      </c>
      <c r="N1389" s="403" t="s">
        <v>109</v>
      </c>
      <c r="O1389" s="403">
        <v>3</v>
      </c>
      <c r="P1389" s="403" t="s">
        <v>2257</v>
      </c>
      <c r="Q1389" s="403">
        <v>3</v>
      </c>
    </row>
    <row r="1390" spans="1:17" x14ac:dyDescent="0.2">
      <c r="A1390" s="403">
        <v>130820</v>
      </c>
      <c r="B1390" s="403">
        <v>107059</v>
      </c>
      <c r="C1390" s="403">
        <v>10006398</v>
      </c>
      <c r="D1390" s="403" t="s">
        <v>1478</v>
      </c>
      <c r="E1390" s="403" t="s">
        <v>113</v>
      </c>
      <c r="F1390" s="403" t="s">
        <v>12</v>
      </c>
      <c r="G1390" s="403" t="s">
        <v>854</v>
      </c>
      <c r="H1390" s="403" t="s">
        <v>107</v>
      </c>
      <c r="I1390" s="403" t="s">
        <v>107</v>
      </c>
      <c r="J1390" s="403" t="s">
        <v>3030</v>
      </c>
      <c r="K1390" s="404">
        <v>41778</v>
      </c>
      <c r="L1390" s="404">
        <v>41782</v>
      </c>
      <c r="M1390" s="403" t="s">
        <v>115</v>
      </c>
      <c r="N1390" s="403" t="s">
        <v>109</v>
      </c>
      <c r="O1390" s="403">
        <v>3</v>
      </c>
      <c r="P1390" s="403" t="s">
        <v>2257</v>
      </c>
      <c r="Q1390" s="403">
        <v>2</v>
      </c>
    </row>
    <row r="1391" spans="1:17" x14ac:dyDescent="0.2">
      <c r="A1391" s="403">
        <v>130825</v>
      </c>
      <c r="B1391" s="403">
        <v>107906</v>
      </c>
      <c r="C1391" s="403">
        <v>10000950</v>
      </c>
      <c r="D1391" s="403" t="s">
        <v>3032</v>
      </c>
      <c r="E1391" s="403" t="s">
        <v>113</v>
      </c>
      <c r="F1391" s="403" t="s">
        <v>12</v>
      </c>
      <c r="G1391" s="403" t="s">
        <v>399</v>
      </c>
      <c r="H1391" s="403" t="s">
        <v>190</v>
      </c>
      <c r="I1391" s="403" t="s">
        <v>190</v>
      </c>
      <c r="J1391" s="403" t="s">
        <v>3033</v>
      </c>
      <c r="K1391" s="404">
        <v>41610</v>
      </c>
      <c r="L1391" s="404">
        <v>41614</v>
      </c>
      <c r="M1391" s="403" t="s">
        <v>115</v>
      </c>
      <c r="N1391" s="403" t="s">
        <v>109</v>
      </c>
      <c r="O1391" s="403">
        <v>2</v>
      </c>
      <c r="P1391" s="403" t="s">
        <v>2257</v>
      </c>
      <c r="Q1391" s="403">
        <v>3</v>
      </c>
    </row>
    <row r="1392" spans="1:17" x14ac:dyDescent="0.2">
      <c r="A1392" s="403">
        <v>130837</v>
      </c>
      <c r="B1392" s="403">
        <v>106445</v>
      </c>
      <c r="C1392" s="403">
        <v>10006002</v>
      </c>
      <c r="D1392" s="403" t="s">
        <v>2187</v>
      </c>
      <c r="E1392" s="403" t="s">
        <v>113</v>
      </c>
      <c r="F1392" s="403" t="s">
        <v>12</v>
      </c>
      <c r="G1392" s="403" t="s">
        <v>337</v>
      </c>
      <c r="H1392" s="403" t="s">
        <v>172</v>
      </c>
      <c r="I1392" s="403" t="s">
        <v>172</v>
      </c>
      <c r="J1392" s="403" t="s">
        <v>3035</v>
      </c>
      <c r="K1392" s="404">
        <v>41548</v>
      </c>
      <c r="L1392" s="404">
        <v>41551</v>
      </c>
      <c r="M1392" s="403" t="s">
        <v>115</v>
      </c>
      <c r="N1392" s="403" t="s">
        <v>109</v>
      </c>
      <c r="O1392" s="403">
        <v>3</v>
      </c>
      <c r="P1392" s="403" t="s">
        <v>2257</v>
      </c>
      <c r="Q1392" s="403">
        <v>3</v>
      </c>
    </row>
    <row r="1393" spans="1:17" x14ac:dyDescent="0.2">
      <c r="A1393" s="403">
        <v>130840</v>
      </c>
      <c r="B1393" s="403">
        <v>108366</v>
      </c>
      <c r="C1393" s="403">
        <v>10003624</v>
      </c>
      <c r="D1393" s="403" t="s">
        <v>2190</v>
      </c>
      <c r="E1393" s="403" t="s">
        <v>105</v>
      </c>
      <c r="F1393" s="403" t="s">
        <v>12</v>
      </c>
      <c r="G1393" s="403" t="s">
        <v>337</v>
      </c>
      <c r="H1393" s="403" t="s">
        <v>172</v>
      </c>
      <c r="I1393" s="403" t="s">
        <v>172</v>
      </c>
      <c r="J1393" s="403" t="s">
        <v>3037</v>
      </c>
      <c r="K1393" s="404">
        <v>41618</v>
      </c>
      <c r="L1393" s="404">
        <v>41621</v>
      </c>
      <c r="M1393" s="403" t="s">
        <v>108</v>
      </c>
      <c r="N1393" s="403" t="s">
        <v>109</v>
      </c>
      <c r="O1393" s="403">
        <v>3</v>
      </c>
      <c r="P1393" s="403" t="s">
        <v>2257</v>
      </c>
      <c r="Q1393" s="403">
        <v>3</v>
      </c>
    </row>
    <row r="1394" spans="1:17" x14ac:dyDescent="0.2">
      <c r="A1394" s="403">
        <v>130842</v>
      </c>
      <c r="B1394" s="403">
        <v>108501</v>
      </c>
      <c r="C1394" s="403">
        <v>10004736</v>
      </c>
      <c r="D1394" s="403" t="s">
        <v>3039</v>
      </c>
      <c r="E1394" s="403" t="s">
        <v>113</v>
      </c>
      <c r="F1394" s="403" t="s">
        <v>12</v>
      </c>
      <c r="G1394" s="403" t="s">
        <v>274</v>
      </c>
      <c r="H1394" s="403" t="s">
        <v>190</v>
      </c>
      <c r="I1394" s="403" t="s">
        <v>190</v>
      </c>
      <c r="J1394" s="403" t="s">
        <v>3040</v>
      </c>
      <c r="K1394" s="404">
        <v>41561</v>
      </c>
      <c r="L1394" s="404">
        <v>41565</v>
      </c>
      <c r="M1394" s="403" t="s">
        <v>115</v>
      </c>
      <c r="N1394" s="403" t="s">
        <v>109</v>
      </c>
      <c r="O1394" s="403">
        <v>2</v>
      </c>
      <c r="P1394" s="403" t="s">
        <v>2257</v>
      </c>
      <c r="Q1394" s="403">
        <v>3</v>
      </c>
    </row>
    <row r="1395" spans="1:17" x14ac:dyDescent="0.2">
      <c r="A1395" s="403">
        <v>130843</v>
      </c>
      <c r="B1395" s="403">
        <v>107513</v>
      </c>
      <c r="C1395" s="403">
        <v>10007817</v>
      </c>
      <c r="D1395" s="403" t="s">
        <v>3042</v>
      </c>
      <c r="E1395" s="403" t="s">
        <v>113</v>
      </c>
      <c r="F1395" s="403" t="s">
        <v>12</v>
      </c>
      <c r="G1395" s="403" t="s">
        <v>274</v>
      </c>
      <c r="H1395" s="403" t="s">
        <v>190</v>
      </c>
      <c r="I1395" s="403" t="s">
        <v>190</v>
      </c>
      <c r="J1395" s="403" t="s">
        <v>3043</v>
      </c>
      <c r="K1395" s="404">
        <v>41701</v>
      </c>
      <c r="L1395" s="404">
        <v>41705</v>
      </c>
      <c r="M1395" s="403" t="s">
        <v>115</v>
      </c>
      <c r="N1395" s="403" t="s">
        <v>109</v>
      </c>
      <c r="O1395" s="403">
        <v>1</v>
      </c>
      <c r="P1395" s="403" t="s">
        <v>2257</v>
      </c>
      <c r="Q1395" s="403">
        <v>2</v>
      </c>
    </row>
    <row r="1396" spans="1:17" x14ac:dyDescent="0.2">
      <c r="A1396" s="403">
        <v>131094</v>
      </c>
      <c r="B1396" s="403">
        <v>105156</v>
      </c>
      <c r="C1396" s="403">
        <v>10001467</v>
      </c>
      <c r="D1396" s="403" t="s">
        <v>1486</v>
      </c>
      <c r="E1396" s="403" t="s">
        <v>113</v>
      </c>
      <c r="F1396" s="403" t="s">
        <v>12</v>
      </c>
      <c r="G1396" s="403" t="s">
        <v>279</v>
      </c>
      <c r="H1396" s="403" t="s">
        <v>166</v>
      </c>
      <c r="I1396" s="403" t="s">
        <v>166</v>
      </c>
      <c r="J1396" s="403" t="s">
        <v>3045</v>
      </c>
      <c r="K1396" s="404">
        <v>41771</v>
      </c>
      <c r="L1396" s="404">
        <v>41775</v>
      </c>
      <c r="M1396" s="403" t="s">
        <v>232</v>
      </c>
      <c r="N1396" s="403" t="s">
        <v>109</v>
      </c>
      <c r="O1396" s="403">
        <v>3</v>
      </c>
      <c r="P1396" s="403" t="s">
        <v>2257</v>
      </c>
      <c r="Q1396" s="403">
        <v>4</v>
      </c>
    </row>
    <row r="1397" spans="1:17" x14ac:dyDescent="0.2">
      <c r="A1397" s="403">
        <v>131095</v>
      </c>
      <c r="B1397" s="403">
        <v>108330</v>
      </c>
      <c r="C1397" s="403">
        <v>10005466</v>
      </c>
      <c r="D1397" s="403" t="s">
        <v>2198</v>
      </c>
      <c r="E1397" s="403" t="s">
        <v>113</v>
      </c>
      <c r="F1397" s="403" t="s">
        <v>12</v>
      </c>
      <c r="G1397" s="403" t="s">
        <v>543</v>
      </c>
      <c r="H1397" s="403" t="s">
        <v>122</v>
      </c>
      <c r="I1397" s="403" t="s">
        <v>122</v>
      </c>
      <c r="J1397" s="403" t="s">
        <v>3047</v>
      </c>
      <c r="K1397" s="404">
        <v>41695</v>
      </c>
      <c r="L1397" s="404">
        <v>41698</v>
      </c>
      <c r="M1397" s="403" t="s">
        <v>115</v>
      </c>
      <c r="N1397" s="403" t="s">
        <v>109</v>
      </c>
      <c r="O1397" s="403">
        <v>3</v>
      </c>
      <c r="P1397" s="403" t="s">
        <v>2257</v>
      </c>
      <c r="Q1397" s="403">
        <v>1</v>
      </c>
    </row>
    <row r="1398" spans="1:17" x14ac:dyDescent="0.2">
      <c r="A1398" s="403">
        <v>131857</v>
      </c>
      <c r="B1398" s="403">
        <v>117294</v>
      </c>
      <c r="C1398" s="403">
        <v>10009120</v>
      </c>
      <c r="D1398" s="403" t="s">
        <v>3049</v>
      </c>
      <c r="E1398" s="403" t="s">
        <v>2053</v>
      </c>
      <c r="F1398" s="403" t="s">
        <v>13</v>
      </c>
      <c r="G1398" s="403" t="s">
        <v>425</v>
      </c>
      <c r="H1398" s="403" t="s">
        <v>172</v>
      </c>
      <c r="I1398" s="403" t="s">
        <v>172</v>
      </c>
      <c r="J1398" s="403" t="s">
        <v>3050</v>
      </c>
      <c r="K1398" s="404">
        <v>41717</v>
      </c>
      <c r="L1398" s="404">
        <v>41719</v>
      </c>
      <c r="M1398" s="403" t="s">
        <v>588</v>
      </c>
      <c r="N1398" s="403" t="s">
        <v>109</v>
      </c>
      <c r="O1398" s="403">
        <v>2</v>
      </c>
      <c r="P1398" s="403" t="s">
        <v>2257</v>
      </c>
      <c r="Q1398" s="403">
        <v>3</v>
      </c>
    </row>
    <row r="1399" spans="1:17" x14ac:dyDescent="0.2">
      <c r="A1399" s="403">
        <v>131859</v>
      </c>
      <c r="B1399" s="403">
        <v>108659</v>
      </c>
      <c r="C1399" s="403">
        <v>10002111</v>
      </c>
      <c r="D1399" s="403" t="s">
        <v>3052</v>
      </c>
      <c r="E1399" s="403" t="s">
        <v>113</v>
      </c>
      <c r="F1399" s="403" t="s">
        <v>12</v>
      </c>
      <c r="G1399" s="403" t="s">
        <v>475</v>
      </c>
      <c r="H1399" s="403" t="s">
        <v>94</v>
      </c>
      <c r="I1399" s="403" t="s">
        <v>95</v>
      </c>
      <c r="J1399" s="403" t="s">
        <v>3053</v>
      </c>
      <c r="K1399" s="404">
        <v>41694</v>
      </c>
      <c r="L1399" s="404">
        <v>41698</v>
      </c>
      <c r="M1399" s="403" t="s">
        <v>115</v>
      </c>
      <c r="N1399" s="403" t="s">
        <v>109</v>
      </c>
      <c r="O1399" s="403">
        <v>2</v>
      </c>
      <c r="P1399" s="403" t="s">
        <v>2257</v>
      </c>
      <c r="Q1399" s="403">
        <v>2</v>
      </c>
    </row>
    <row r="1400" spans="1:17" x14ac:dyDescent="0.2">
      <c r="A1400" s="403">
        <v>131867</v>
      </c>
      <c r="B1400" s="403">
        <v>108320</v>
      </c>
      <c r="C1400" s="403">
        <v>10000796</v>
      </c>
      <c r="D1400" s="403" t="s">
        <v>3055</v>
      </c>
      <c r="E1400" s="403" t="s">
        <v>105</v>
      </c>
      <c r="F1400" s="403" t="s">
        <v>12</v>
      </c>
      <c r="G1400" s="403" t="s">
        <v>202</v>
      </c>
      <c r="H1400" s="403" t="s">
        <v>140</v>
      </c>
      <c r="I1400" s="403" t="s">
        <v>140</v>
      </c>
      <c r="J1400" s="403" t="s">
        <v>3056</v>
      </c>
      <c r="K1400" s="404">
        <v>41653</v>
      </c>
      <c r="L1400" s="404">
        <v>41656</v>
      </c>
      <c r="M1400" s="403" t="s">
        <v>108</v>
      </c>
      <c r="N1400" s="403" t="s">
        <v>109</v>
      </c>
      <c r="O1400" s="403">
        <v>2</v>
      </c>
      <c r="P1400" s="403" t="s">
        <v>2257</v>
      </c>
      <c r="Q1400" s="403">
        <v>3</v>
      </c>
    </row>
    <row r="1401" spans="1:17" x14ac:dyDescent="0.2">
      <c r="A1401" s="403">
        <v>131888</v>
      </c>
      <c r="B1401" s="403">
        <v>117235</v>
      </c>
      <c r="C1401" s="403">
        <v>10007929</v>
      </c>
      <c r="D1401" s="403" t="s">
        <v>459</v>
      </c>
      <c r="E1401" s="403" t="s">
        <v>2053</v>
      </c>
      <c r="F1401" s="403" t="s">
        <v>13</v>
      </c>
      <c r="G1401" s="403" t="s">
        <v>460</v>
      </c>
      <c r="H1401" s="403" t="s">
        <v>166</v>
      </c>
      <c r="I1401" s="403" t="s">
        <v>166</v>
      </c>
      <c r="J1401" s="403" t="s">
        <v>461</v>
      </c>
      <c r="K1401" s="404">
        <v>41759</v>
      </c>
      <c r="L1401" s="404">
        <v>41761</v>
      </c>
      <c r="M1401" s="403" t="s">
        <v>136</v>
      </c>
      <c r="N1401" s="403" t="s">
        <v>109</v>
      </c>
      <c r="O1401" s="403">
        <v>2</v>
      </c>
      <c r="P1401" s="403" t="s">
        <v>2257</v>
      </c>
      <c r="Q1401" s="403">
        <v>2</v>
      </c>
    </row>
    <row r="1402" spans="1:17" x14ac:dyDescent="0.2">
      <c r="A1402" s="403">
        <v>131893</v>
      </c>
      <c r="B1402" s="403">
        <v>114859</v>
      </c>
      <c r="C1402" s="403">
        <v>10003136</v>
      </c>
      <c r="D1402" s="403" t="s">
        <v>3059</v>
      </c>
      <c r="E1402" s="403" t="s">
        <v>2053</v>
      </c>
      <c r="F1402" s="403" t="s">
        <v>13</v>
      </c>
      <c r="G1402" s="403" t="s">
        <v>413</v>
      </c>
      <c r="H1402" s="403" t="s">
        <v>161</v>
      </c>
      <c r="I1402" s="403" t="s">
        <v>161</v>
      </c>
      <c r="J1402" s="403" t="s">
        <v>3060</v>
      </c>
      <c r="K1402" s="404">
        <v>41604</v>
      </c>
      <c r="L1402" s="404">
        <v>41606</v>
      </c>
      <c r="M1402" s="403" t="s">
        <v>136</v>
      </c>
      <c r="N1402" s="403" t="s">
        <v>109</v>
      </c>
      <c r="O1402" s="403">
        <v>2</v>
      </c>
      <c r="P1402" s="403" t="s">
        <v>2257</v>
      </c>
      <c r="Q1402" s="403">
        <v>2</v>
      </c>
    </row>
    <row r="1403" spans="1:17" x14ac:dyDescent="0.2">
      <c r="A1403" s="403">
        <v>131900</v>
      </c>
      <c r="B1403" s="403">
        <v>114861</v>
      </c>
      <c r="C1403" s="403">
        <v>10003774</v>
      </c>
      <c r="D1403" s="403" t="s">
        <v>3062</v>
      </c>
      <c r="E1403" s="403" t="s">
        <v>2053</v>
      </c>
      <c r="F1403" s="403" t="s">
        <v>13</v>
      </c>
      <c r="G1403" s="403" t="s">
        <v>731</v>
      </c>
      <c r="H1403" s="403" t="s">
        <v>161</v>
      </c>
      <c r="I1403" s="403" t="s">
        <v>161</v>
      </c>
      <c r="J1403" s="403" t="s">
        <v>3063</v>
      </c>
      <c r="K1403" s="404">
        <v>41780</v>
      </c>
      <c r="L1403" s="404">
        <v>41782</v>
      </c>
      <c r="M1403" s="403" t="s">
        <v>588</v>
      </c>
      <c r="N1403" s="403" t="s">
        <v>109</v>
      </c>
      <c r="O1403" s="403">
        <v>2</v>
      </c>
      <c r="P1403" s="403" t="s">
        <v>2257</v>
      </c>
      <c r="Q1403" s="403">
        <v>3</v>
      </c>
    </row>
    <row r="1404" spans="1:17" x14ac:dyDescent="0.2">
      <c r="A1404" s="403">
        <v>131921</v>
      </c>
      <c r="B1404" s="403">
        <v>114865</v>
      </c>
      <c r="C1404" s="403">
        <v>10012804</v>
      </c>
      <c r="D1404" s="403" t="s">
        <v>1504</v>
      </c>
      <c r="E1404" s="403" t="s">
        <v>2053</v>
      </c>
      <c r="F1404" s="403" t="s">
        <v>13</v>
      </c>
      <c r="G1404" s="403" t="s">
        <v>469</v>
      </c>
      <c r="H1404" s="403" t="s">
        <v>166</v>
      </c>
      <c r="I1404" s="403" t="s">
        <v>166</v>
      </c>
      <c r="J1404" s="403" t="s">
        <v>3065</v>
      </c>
      <c r="K1404" s="404">
        <v>41533</v>
      </c>
      <c r="L1404" s="404">
        <v>41535</v>
      </c>
      <c r="M1404" s="403" t="s">
        <v>136</v>
      </c>
      <c r="N1404" s="403" t="s">
        <v>109</v>
      </c>
      <c r="O1404" s="403">
        <v>2</v>
      </c>
      <c r="P1404" s="403" t="s">
        <v>2257</v>
      </c>
      <c r="Q1404" s="403">
        <v>3</v>
      </c>
    </row>
    <row r="1405" spans="1:17" x14ac:dyDescent="0.2">
      <c r="A1405" s="403">
        <v>131923</v>
      </c>
      <c r="B1405" s="403">
        <v>114890</v>
      </c>
      <c r="C1405" s="403">
        <v>10004444</v>
      </c>
      <c r="D1405" s="403" t="s">
        <v>3067</v>
      </c>
      <c r="E1405" s="403" t="s">
        <v>2053</v>
      </c>
      <c r="F1405" s="403" t="s">
        <v>13</v>
      </c>
      <c r="G1405" s="403" t="s">
        <v>1410</v>
      </c>
      <c r="H1405" s="403" t="s">
        <v>190</v>
      </c>
      <c r="I1405" s="403" t="s">
        <v>190</v>
      </c>
      <c r="J1405" s="403" t="s">
        <v>3068</v>
      </c>
      <c r="K1405" s="404">
        <v>41829</v>
      </c>
      <c r="L1405" s="404">
        <v>41831</v>
      </c>
      <c r="M1405" s="403" t="s">
        <v>136</v>
      </c>
      <c r="N1405" s="403" t="s">
        <v>109</v>
      </c>
      <c r="O1405" s="403">
        <v>2</v>
      </c>
      <c r="P1405" s="403" t="s">
        <v>2257</v>
      </c>
      <c r="Q1405" s="403">
        <v>3</v>
      </c>
    </row>
    <row r="1406" spans="1:17" x14ac:dyDescent="0.2">
      <c r="A1406" s="403">
        <v>131935</v>
      </c>
      <c r="B1406" s="403">
        <v>114840</v>
      </c>
      <c r="C1406" s="403">
        <v>10000350</v>
      </c>
      <c r="D1406" s="403" t="s">
        <v>3070</v>
      </c>
      <c r="E1406" s="403" t="s">
        <v>2053</v>
      </c>
      <c r="F1406" s="403" t="s">
        <v>13</v>
      </c>
      <c r="G1406" s="403" t="s">
        <v>790</v>
      </c>
      <c r="H1406" s="403" t="s">
        <v>140</v>
      </c>
      <c r="I1406" s="403" t="s">
        <v>140</v>
      </c>
      <c r="J1406" s="403" t="s">
        <v>3071</v>
      </c>
      <c r="K1406" s="404">
        <v>41793</v>
      </c>
      <c r="L1406" s="404">
        <v>41795</v>
      </c>
      <c r="M1406" s="403" t="s">
        <v>588</v>
      </c>
      <c r="N1406" s="403" t="s">
        <v>109</v>
      </c>
      <c r="O1406" s="403">
        <v>2</v>
      </c>
      <c r="P1406" s="403" t="s">
        <v>2257</v>
      </c>
      <c r="Q1406" s="403">
        <v>3</v>
      </c>
    </row>
    <row r="1407" spans="1:17" x14ac:dyDescent="0.2">
      <c r="A1407" s="403">
        <v>131948</v>
      </c>
      <c r="B1407" s="403" t="s">
        <v>99</v>
      </c>
      <c r="C1407" s="403">
        <v>10054747</v>
      </c>
      <c r="D1407" s="403" t="s">
        <v>3073</v>
      </c>
      <c r="E1407" s="403" t="s">
        <v>2053</v>
      </c>
      <c r="F1407" s="403" t="s">
        <v>13</v>
      </c>
      <c r="G1407" s="403" t="s">
        <v>129</v>
      </c>
      <c r="H1407" s="403" t="s">
        <v>122</v>
      </c>
      <c r="I1407" s="403" t="s">
        <v>122</v>
      </c>
      <c r="J1407" s="403" t="s">
        <v>3074</v>
      </c>
      <c r="K1407" s="404">
        <v>41598</v>
      </c>
      <c r="L1407" s="404">
        <v>41600</v>
      </c>
      <c r="M1407" s="403" t="s">
        <v>136</v>
      </c>
      <c r="N1407" s="403" t="s">
        <v>109</v>
      </c>
      <c r="O1407" s="403">
        <v>1</v>
      </c>
      <c r="P1407" s="403" t="s">
        <v>2257</v>
      </c>
      <c r="Q1407" s="403">
        <v>2</v>
      </c>
    </row>
    <row r="1408" spans="1:17" x14ac:dyDescent="0.2">
      <c r="A1408" s="403">
        <v>131958</v>
      </c>
      <c r="B1408" s="403">
        <v>114870</v>
      </c>
      <c r="C1408" s="403">
        <v>10005036</v>
      </c>
      <c r="D1408" s="403" t="s">
        <v>3076</v>
      </c>
      <c r="E1408" s="403" t="s">
        <v>2053</v>
      </c>
      <c r="F1408" s="403" t="s">
        <v>13</v>
      </c>
      <c r="G1408" s="403" t="s">
        <v>311</v>
      </c>
      <c r="H1408" s="403" t="s">
        <v>2054</v>
      </c>
      <c r="I1408" s="403" t="s">
        <v>95</v>
      </c>
      <c r="J1408" s="403" t="s">
        <v>3077</v>
      </c>
      <c r="K1408" s="404">
        <v>41779</v>
      </c>
      <c r="L1408" s="404">
        <v>41781</v>
      </c>
      <c r="M1408" s="403" t="s">
        <v>136</v>
      </c>
      <c r="N1408" s="403" t="s">
        <v>109</v>
      </c>
      <c r="O1408" s="403">
        <v>2</v>
      </c>
      <c r="P1408" s="403" t="s">
        <v>2257</v>
      </c>
      <c r="Q1408" s="403">
        <v>3</v>
      </c>
    </row>
    <row r="1409" spans="1:17" x14ac:dyDescent="0.2">
      <c r="A1409" s="403">
        <v>131959</v>
      </c>
      <c r="B1409" s="403">
        <v>114871</v>
      </c>
      <c r="C1409" s="403">
        <v>10005151</v>
      </c>
      <c r="D1409" s="403" t="s">
        <v>3079</v>
      </c>
      <c r="E1409" s="403" t="s">
        <v>2053</v>
      </c>
      <c r="F1409" s="403" t="s">
        <v>13</v>
      </c>
      <c r="G1409" s="403" t="s">
        <v>160</v>
      </c>
      <c r="H1409" s="403" t="s">
        <v>161</v>
      </c>
      <c r="I1409" s="403" t="s">
        <v>161</v>
      </c>
      <c r="J1409" s="403" t="s">
        <v>3080</v>
      </c>
      <c r="K1409" s="404">
        <v>41717</v>
      </c>
      <c r="L1409" s="404">
        <v>41719</v>
      </c>
      <c r="M1409" s="403" t="s">
        <v>588</v>
      </c>
      <c r="N1409" s="403" t="s">
        <v>109</v>
      </c>
      <c r="O1409" s="403">
        <v>2</v>
      </c>
      <c r="P1409" s="403" t="s">
        <v>2257</v>
      </c>
      <c r="Q1409" s="403">
        <v>3</v>
      </c>
    </row>
    <row r="1410" spans="1:17" x14ac:dyDescent="0.2">
      <c r="A1410" s="403">
        <v>131968</v>
      </c>
      <c r="B1410" s="403">
        <v>117594</v>
      </c>
      <c r="C1410" s="403">
        <v>10008456</v>
      </c>
      <c r="D1410" s="403" t="s">
        <v>1450</v>
      </c>
      <c r="E1410" s="403" t="s">
        <v>2053</v>
      </c>
      <c r="F1410" s="403" t="s">
        <v>13</v>
      </c>
      <c r="G1410" s="403" t="s">
        <v>585</v>
      </c>
      <c r="H1410" s="403" t="s">
        <v>172</v>
      </c>
      <c r="I1410" s="403" t="s">
        <v>172</v>
      </c>
      <c r="J1410" s="403" t="s">
        <v>3082</v>
      </c>
      <c r="K1410" s="404">
        <v>41675</v>
      </c>
      <c r="L1410" s="404">
        <v>41677</v>
      </c>
      <c r="M1410" s="403" t="s">
        <v>136</v>
      </c>
      <c r="N1410" s="403" t="s">
        <v>109</v>
      </c>
      <c r="O1410" s="403">
        <v>2</v>
      </c>
      <c r="P1410" s="403" t="s">
        <v>2257</v>
      </c>
      <c r="Q1410" s="403">
        <v>3</v>
      </c>
    </row>
    <row r="1411" spans="1:17" x14ac:dyDescent="0.2">
      <c r="A1411" s="403">
        <v>131990</v>
      </c>
      <c r="B1411" s="403">
        <v>109725</v>
      </c>
      <c r="C1411" s="403">
        <v>10027384</v>
      </c>
      <c r="D1411" s="403" t="s">
        <v>3084</v>
      </c>
      <c r="E1411" s="403" t="s">
        <v>2053</v>
      </c>
      <c r="F1411" s="403" t="s">
        <v>13</v>
      </c>
      <c r="G1411" s="403" t="s">
        <v>413</v>
      </c>
      <c r="H1411" s="403" t="s">
        <v>161</v>
      </c>
      <c r="I1411" s="403" t="s">
        <v>161</v>
      </c>
      <c r="J1411" s="403" t="s">
        <v>3085</v>
      </c>
      <c r="K1411" s="404">
        <v>41597</v>
      </c>
      <c r="L1411" s="404">
        <v>41599</v>
      </c>
      <c r="M1411" s="403" t="s">
        <v>136</v>
      </c>
      <c r="N1411" s="403" t="s">
        <v>109</v>
      </c>
      <c r="O1411" s="403">
        <v>2</v>
      </c>
      <c r="P1411" s="403" t="s">
        <v>2257</v>
      </c>
      <c r="Q1411" s="403">
        <v>2</v>
      </c>
    </row>
    <row r="1412" spans="1:17" x14ac:dyDescent="0.2">
      <c r="A1412" s="403">
        <v>132001</v>
      </c>
      <c r="B1412" s="403">
        <v>119225</v>
      </c>
      <c r="C1412" s="403">
        <v>10024771</v>
      </c>
      <c r="D1412" s="403" t="s">
        <v>3087</v>
      </c>
      <c r="E1412" s="403" t="s">
        <v>2053</v>
      </c>
      <c r="F1412" s="403" t="s">
        <v>13</v>
      </c>
      <c r="G1412" s="403" t="s">
        <v>270</v>
      </c>
      <c r="H1412" s="403" t="s">
        <v>166</v>
      </c>
      <c r="I1412" s="403" t="s">
        <v>166</v>
      </c>
      <c r="J1412" s="403" t="s">
        <v>3088</v>
      </c>
      <c r="K1412" s="404">
        <v>41773</v>
      </c>
      <c r="L1412" s="404">
        <v>41775</v>
      </c>
      <c r="M1412" s="403" t="s">
        <v>136</v>
      </c>
      <c r="N1412" s="403" t="s">
        <v>109</v>
      </c>
      <c r="O1412" s="403">
        <v>2</v>
      </c>
      <c r="P1412" s="403" t="s">
        <v>2257</v>
      </c>
      <c r="Q1412" s="403">
        <v>3</v>
      </c>
    </row>
    <row r="1413" spans="1:17" x14ac:dyDescent="0.2">
      <c r="A1413" s="403">
        <v>132011</v>
      </c>
      <c r="B1413" s="403">
        <v>114876</v>
      </c>
      <c r="C1413" s="403">
        <v>10005748</v>
      </c>
      <c r="D1413" s="403" t="s">
        <v>133</v>
      </c>
      <c r="E1413" s="403" t="s">
        <v>2053</v>
      </c>
      <c r="F1413" s="403" t="s">
        <v>13</v>
      </c>
      <c r="G1413" s="403" t="s">
        <v>135</v>
      </c>
      <c r="H1413" s="403" t="s">
        <v>107</v>
      </c>
      <c r="I1413" s="403" t="s">
        <v>107</v>
      </c>
      <c r="J1413" s="403" t="s">
        <v>137</v>
      </c>
      <c r="K1413" s="404">
        <v>41806</v>
      </c>
      <c r="L1413" s="404">
        <v>41808</v>
      </c>
      <c r="M1413" s="403" t="s">
        <v>136</v>
      </c>
      <c r="N1413" s="403" t="s">
        <v>109</v>
      </c>
      <c r="O1413" s="403">
        <v>2</v>
      </c>
      <c r="P1413" s="403" t="s">
        <v>2257</v>
      </c>
      <c r="Q1413" s="403">
        <v>2</v>
      </c>
    </row>
    <row r="1414" spans="1:17" x14ac:dyDescent="0.2">
      <c r="A1414" s="403">
        <v>132015</v>
      </c>
      <c r="B1414" s="403">
        <v>115859</v>
      </c>
      <c r="C1414" s="403">
        <v>10006159</v>
      </c>
      <c r="D1414" s="403" t="s">
        <v>1518</v>
      </c>
      <c r="E1414" s="403" t="s">
        <v>2053</v>
      </c>
      <c r="F1414" s="403" t="s">
        <v>13</v>
      </c>
      <c r="G1414" s="403" t="s">
        <v>785</v>
      </c>
      <c r="H1414" s="403" t="s">
        <v>107</v>
      </c>
      <c r="I1414" s="403" t="s">
        <v>107</v>
      </c>
      <c r="J1414" s="403" t="s">
        <v>3091</v>
      </c>
      <c r="K1414" s="404">
        <v>41794</v>
      </c>
      <c r="L1414" s="404">
        <v>41796</v>
      </c>
      <c r="M1414" s="403" t="s">
        <v>136</v>
      </c>
      <c r="N1414" s="403" t="s">
        <v>109</v>
      </c>
      <c r="O1414" s="403">
        <v>3</v>
      </c>
      <c r="P1414" s="403" t="s">
        <v>2257</v>
      </c>
      <c r="Q1414" s="403">
        <v>3</v>
      </c>
    </row>
    <row r="1415" spans="1:17" x14ac:dyDescent="0.2">
      <c r="A1415" s="403">
        <v>132021</v>
      </c>
      <c r="B1415" s="403">
        <v>114880</v>
      </c>
      <c r="C1415" s="403">
        <v>10006374</v>
      </c>
      <c r="D1415" s="403" t="s">
        <v>2206</v>
      </c>
      <c r="E1415" s="403" t="s">
        <v>2053</v>
      </c>
      <c r="F1415" s="403" t="s">
        <v>13</v>
      </c>
      <c r="G1415" s="403" t="s">
        <v>585</v>
      </c>
      <c r="H1415" s="403" t="s">
        <v>172</v>
      </c>
      <c r="I1415" s="403" t="s">
        <v>172</v>
      </c>
      <c r="J1415" s="403" t="s">
        <v>3093</v>
      </c>
      <c r="K1415" s="404">
        <v>41695</v>
      </c>
      <c r="L1415" s="404">
        <v>41697</v>
      </c>
      <c r="M1415" s="403" t="s">
        <v>136</v>
      </c>
      <c r="N1415" s="403" t="s">
        <v>109</v>
      </c>
      <c r="O1415" s="403">
        <v>3</v>
      </c>
      <c r="P1415" s="403" t="s">
        <v>2257</v>
      </c>
      <c r="Q1415" s="403">
        <v>3</v>
      </c>
    </row>
    <row r="1416" spans="1:17" x14ac:dyDescent="0.2">
      <c r="A1416" s="403">
        <v>132042</v>
      </c>
      <c r="B1416" s="403">
        <v>114827</v>
      </c>
      <c r="C1416" s="403">
        <v>10012825</v>
      </c>
      <c r="D1416" s="403" t="s">
        <v>1522</v>
      </c>
      <c r="E1416" s="403" t="s">
        <v>2053</v>
      </c>
      <c r="F1416" s="403" t="s">
        <v>13</v>
      </c>
      <c r="G1416" s="403" t="s">
        <v>270</v>
      </c>
      <c r="H1416" s="403" t="s">
        <v>166</v>
      </c>
      <c r="I1416" s="403" t="s">
        <v>166</v>
      </c>
      <c r="J1416" s="403" t="s">
        <v>3095</v>
      </c>
      <c r="K1416" s="404">
        <v>41779</v>
      </c>
      <c r="L1416" s="404">
        <v>41781</v>
      </c>
      <c r="M1416" s="403" t="s">
        <v>136</v>
      </c>
      <c r="N1416" s="403" t="s">
        <v>109</v>
      </c>
      <c r="O1416" s="403">
        <v>3</v>
      </c>
      <c r="P1416" s="403" t="s">
        <v>2257</v>
      </c>
      <c r="Q1416" s="403">
        <v>2</v>
      </c>
    </row>
    <row r="1417" spans="1:17" x14ac:dyDescent="0.2">
      <c r="A1417" s="403">
        <v>132779</v>
      </c>
      <c r="B1417" s="403">
        <v>109912</v>
      </c>
      <c r="C1417" s="403">
        <v>10007527</v>
      </c>
      <c r="D1417" s="403" t="s">
        <v>2209</v>
      </c>
      <c r="E1417" s="403" t="s">
        <v>113</v>
      </c>
      <c r="F1417" s="403" t="s">
        <v>12</v>
      </c>
      <c r="G1417" s="403" t="s">
        <v>209</v>
      </c>
      <c r="H1417" s="403" t="s">
        <v>166</v>
      </c>
      <c r="I1417" s="403" t="s">
        <v>166</v>
      </c>
      <c r="J1417" s="403" t="s">
        <v>3097</v>
      </c>
      <c r="K1417" s="404">
        <v>41701</v>
      </c>
      <c r="L1417" s="404">
        <v>41705</v>
      </c>
      <c r="M1417" s="403" t="s">
        <v>115</v>
      </c>
      <c r="N1417" s="403" t="s">
        <v>109</v>
      </c>
      <c r="O1417" s="403">
        <v>3</v>
      </c>
      <c r="P1417" s="403" t="s">
        <v>2257</v>
      </c>
      <c r="Q1417" s="403">
        <v>3</v>
      </c>
    </row>
    <row r="1418" spans="1:17" x14ac:dyDescent="0.2">
      <c r="A1418" s="403">
        <v>133036</v>
      </c>
      <c r="B1418" s="403">
        <v>114875</v>
      </c>
      <c r="C1418" s="403">
        <v>10009031</v>
      </c>
      <c r="D1418" s="403" t="s">
        <v>2212</v>
      </c>
      <c r="E1418" s="403" t="s">
        <v>2053</v>
      </c>
      <c r="F1418" s="403" t="s">
        <v>13</v>
      </c>
      <c r="G1418" s="403" t="s">
        <v>362</v>
      </c>
      <c r="H1418" s="403" t="s">
        <v>166</v>
      </c>
      <c r="I1418" s="403" t="s">
        <v>166</v>
      </c>
      <c r="J1418" s="403" t="s">
        <v>3099</v>
      </c>
      <c r="K1418" s="404">
        <v>41717</v>
      </c>
      <c r="L1418" s="404">
        <v>41719</v>
      </c>
      <c r="M1418" s="403" t="s">
        <v>136</v>
      </c>
      <c r="N1418" s="403" t="s">
        <v>109</v>
      </c>
      <c r="O1418" s="403">
        <v>4</v>
      </c>
      <c r="P1418" s="403" t="s">
        <v>2257</v>
      </c>
      <c r="Q1418" s="403">
        <v>1</v>
      </c>
    </row>
    <row r="1419" spans="1:17" x14ac:dyDescent="0.2">
      <c r="A1419" s="403">
        <v>133053</v>
      </c>
      <c r="B1419" s="403" t="s">
        <v>99</v>
      </c>
      <c r="C1419" s="403">
        <v>10003088</v>
      </c>
      <c r="D1419" s="403" t="s">
        <v>3101</v>
      </c>
      <c r="E1419" s="403" t="s">
        <v>391</v>
      </c>
      <c r="F1419" s="403" t="s">
        <v>15</v>
      </c>
      <c r="G1419" s="403" t="s">
        <v>1311</v>
      </c>
      <c r="H1419" s="403" t="s">
        <v>122</v>
      </c>
      <c r="I1419" s="403" t="s">
        <v>122</v>
      </c>
      <c r="J1419" s="403" t="s">
        <v>3102</v>
      </c>
      <c r="K1419" s="404">
        <v>41667</v>
      </c>
      <c r="L1419" s="404">
        <v>41670</v>
      </c>
      <c r="M1419" s="403" t="s">
        <v>152</v>
      </c>
      <c r="N1419" s="403" t="s">
        <v>109</v>
      </c>
      <c r="O1419" s="403">
        <v>2</v>
      </c>
      <c r="P1419" s="403" t="s">
        <v>2257</v>
      </c>
      <c r="Q1419" s="403">
        <v>4</v>
      </c>
    </row>
    <row r="1420" spans="1:17" x14ac:dyDescent="0.2">
      <c r="A1420" s="403">
        <v>133108</v>
      </c>
      <c r="B1420" s="403">
        <v>114874</v>
      </c>
      <c r="C1420" s="403">
        <v>10005558</v>
      </c>
      <c r="D1420" s="403" t="s">
        <v>3104</v>
      </c>
      <c r="E1420" s="403" t="s">
        <v>2053</v>
      </c>
      <c r="F1420" s="403" t="s">
        <v>13</v>
      </c>
      <c r="G1420" s="403" t="s">
        <v>761</v>
      </c>
      <c r="H1420" s="403" t="s">
        <v>172</v>
      </c>
      <c r="I1420" s="403" t="s">
        <v>172</v>
      </c>
      <c r="J1420" s="403" t="s">
        <v>3105</v>
      </c>
      <c r="K1420" s="404">
        <v>41556</v>
      </c>
      <c r="L1420" s="404">
        <v>41558</v>
      </c>
      <c r="M1420" s="403" t="s">
        <v>136</v>
      </c>
      <c r="N1420" s="403" t="s">
        <v>109</v>
      </c>
      <c r="O1420" s="403">
        <v>2</v>
      </c>
      <c r="P1420" s="403" t="s">
        <v>2257</v>
      </c>
      <c r="Q1420" s="403">
        <v>2</v>
      </c>
    </row>
    <row r="1421" spans="1:17" x14ac:dyDescent="0.2">
      <c r="A1421" s="403">
        <v>133435</v>
      </c>
      <c r="B1421" s="403">
        <v>111809</v>
      </c>
      <c r="C1421" s="403">
        <v>10006432</v>
      </c>
      <c r="D1421" s="403" t="s">
        <v>1532</v>
      </c>
      <c r="E1421" s="403" t="s">
        <v>113</v>
      </c>
      <c r="F1421" s="403" t="s">
        <v>12</v>
      </c>
      <c r="G1421" s="403" t="s">
        <v>1410</v>
      </c>
      <c r="H1421" s="403" t="s">
        <v>190</v>
      </c>
      <c r="I1421" s="403" t="s">
        <v>190</v>
      </c>
      <c r="J1421" s="403" t="s">
        <v>3107</v>
      </c>
      <c r="K1421" s="404">
        <v>41757</v>
      </c>
      <c r="L1421" s="404">
        <v>41761</v>
      </c>
      <c r="M1421" s="403" t="s">
        <v>155</v>
      </c>
      <c r="N1421" s="403" t="s">
        <v>109</v>
      </c>
      <c r="O1421" s="403">
        <v>2</v>
      </c>
      <c r="P1421" s="403" t="s">
        <v>2257</v>
      </c>
      <c r="Q1421" s="403">
        <v>3</v>
      </c>
    </row>
    <row r="1422" spans="1:17" x14ac:dyDescent="0.2">
      <c r="A1422" s="403">
        <v>133585</v>
      </c>
      <c r="B1422" s="403">
        <v>112173</v>
      </c>
      <c r="C1422" s="403">
        <v>10001919</v>
      </c>
      <c r="D1422" s="403" t="s">
        <v>1534</v>
      </c>
      <c r="E1422" s="403" t="s">
        <v>113</v>
      </c>
      <c r="F1422" s="403" t="s">
        <v>12</v>
      </c>
      <c r="G1422" s="403" t="s">
        <v>325</v>
      </c>
      <c r="H1422" s="403" t="s">
        <v>161</v>
      </c>
      <c r="I1422" s="403" t="s">
        <v>161</v>
      </c>
      <c r="J1422" s="403" t="s">
        <v>3109</v>
      </c>
      <c r="K1422" s="404">
        <v>41771</v>
      </c>
      <c r="L1422" s="404">
        <v>41775</v>
      </c>
      <c r="M1422" s="403" t="s">
        <v>115</v>
      </c>
      <c r="N1422" s="403" t="s">
        <v>109</v>
      </c>
      <c r="O1422" s="403">
        <v>3</v>
      </c>
      <c r="P1422" s="403" t="s">
        <v>2257</v>
      </c>
      <c r="Q1422" s="403">
        <v>3</v>
      </c>
    </row>
    <row r="1423" spans="1:17" x14ac:dyDescent="0.2">
      <c r="A1423" s="403">
        <v>133794</v>
      </c>
      <c r="B1423" s="403">
        <v>108273</v>
      </c>
      <c r="C1423" s="403">
        <v>10006841</v>
      </c>
      <c r="D1423" s="403" t="s">
        <v>3111</v>
      </c>
      <c r="E1423" s="403" t="s">
        <v>2216</v>
      </c>
      <c r="F1423" s="403" t="s">
        <v>18</v>
      </c>
      <c r="G1423" s="403" t="s">
        <v>202</v>
      </c>
      <c r="H1423" s="403" t="s">
        <v>140</v>
      </c>
      <c r="I1423" s="403" t="s">
        <v>140</v>
      </c>
      <c r="J1423" s="403" t="s">
        <v>3112</v>
      </c>
      <c r="K1423" s="404">
        <v>41695</v>
      </c>
      <c r="L1423" s="404">
        <v>41698</v>
      </c>
      <c r="M1423" s="403" t="s">
        <v>618</v>
      </c>
      <c r="N1423" s="403" t="s">
        <v>109</v>
      </c>
      <c r="O1423" s="403">
        <v>2</v>
      </c>
      <c r="P1423" s="403" t="s">
        <v>2257</v>
      </c>
      <c r="Q1423" s="403" t="s">
        <v>210</v>
      </c>
    </row>
    <row r="1424" spans="1:17" x14ac:dyDescent="0.2">
      <c r="A1424" s="403">
        <v>133804</v>
      </c>
      <c r="B1424" s="403">
        <v>105500</v>
      </c>
      <c r="C1424" s="403">
        <v>10007657</v>
      </c>
      <c r="D1424" s="403" t="s">
        <v>3114</v>
      </c>
      <c r="E1424" s="403" t="s">
        <v>2216</v>
      </c>
      <c r="F1424" s="403" t="s">
        <v>18</v>
      </c>
      <c r="G1424" s="403" t="s">
        <v>178</v>
      </c>
      <c r="H1424" s="403" t="s">
        <v>107</v>
      </c>
      <c r="I1424" s="403" t="s">
        <v>107</v>
      </c>
      <c r="J1424" s="403" t="s">
        <v>3115</v>
      </c>
      <c r="K1424" s="404">
        <v>41653</v>
      </c>
      <c r="L1424" s="404">
        <v>41656</v>
      </c>
      <c r="M1424" s="403" t="s">
        <v>618</v>
      </c>
      <c r="N1424" s="403" t="s">
        <v>109</v>
      </c>
      <c r="O1424" s="403">
        <v>2</v>
      </c>
      <c r="P1424" s="403" t="s">
        <v>2257</v>
      </c>
      <c r="Q1424" s="403">
        <v>3</v>
      </c>
    </row>
    <row r="1425" spans="1:17" x14ac:dyDescent="0.2">
      <c r="A1425" s="403">
        <v>133808</v>
      </c>
      <c r="B1425" s="403">
        <v>108253</v>
      </c>
      <c r="C1425" s="403">
        <v>10001726</v>
      </c>
      <c r="D1425" s="403" t="s">
        <v>3117</v>
      </c>
      <c r="E1425" s="403" t="s">
        <v>2216</v>
      </c>
      <c r="F1425" s="403" t="s">
        <v>18</v>
      </c>
      <c r="G1425" s="403" t="s">
        <v>337</v>
      </c>
      <c r="H1425" s="403" t="s">
        <v>172</v>
      </c>
      <c r="I1425" s="403" t="s">
        <v>172</v>
      </c>
      <c r="J1425" s="403" t="s">
        <v>3118</v>
      </c>
      <c r="K1425" s="404">
        <v>41723</v>
      </c>
      <c r="L1425" s="404">
        <v>41726</v>
      </c>
      <c r="M1425" s="403" t="s">
        <v>618</v>
      </c>
      <c r="N1425" s="403" t="s">
        <v>109</v>
      </c>
      <c r="O1425" s="403">
        <v>2</v>
      </c>
      <c r="P1425" s="403" t="s">
        <v>2257</v>
      </c>
      <c r="Q1425" s="403" t="s">
        <v>210</v>
      </c>
    </row>
    <row r="1426" spans="1:17" x14ac:dyDescent="0.2">
      <c r="A1426" s="403">
        <v>133811</v>
      </c>
      <c r="B1426" s="403">
        <v>105452</v>
      </c>
      <c r="C1426" s="403">
        <v>10007851</v>
      </c>
      <c r="D1426" s="403" t="s">
        <v>617</v>
      </c>
      <c r="E1426" s="403" t="s">
        <v>2216</v>
      </c>
      <c r="F1426" s="403" t="s">
        <v>18</v>
      </c>
      <c r="G1426" s="403" t="s">
        <v>325</v>
      </c>
      <c r="H1426" s="403" t="s">
        <v>161</v>
      </c>
      <c r="I1426" s="403" t="s">
        <v>161</v>
      </c>
      <c r="J1426" s="403" t="s">
        <v>619</v>
      </c>
      <c r="K1426" s="404">
        <v>41681</v>
      </c>
      <c r="L1426" s="404">
        <v>41684</v>
      </c>
      <c r="M1426" s="403" t="s">
        <v>618</v>
      </c>
      <c r="N1426" s="403" t="s">
        <v>109</v>
      </c>
      <c r="O1426" s="403">
        <v>2</v>
      </c>
      <c r="P1426" s="403" t="s">
        <v>2257</v>
      </c>
      <c r="Q1426" s="403">
        <v>3</v>
      </c>
    </row>
    <row r="1427" spans="1:17" x14ac:dyDescent="0.2">
      <c r="A1427" s="403">
        <v>133833</v>
      </c>
      <c r="B1427" s="403">
        <v>108264</v>
      </c>
      <c r="C1427" s="403">
        <v>10001883</v>
      </c>
      <c r="D1427" s="403" t="s">
        <v>3121</v>
      </c>
      <c r="E1427" s="403" t="s">
        <v>2216</v>
      </c>
      <c r="F1427" s="403" t="s">
        <v>18</v>
      </c>
      <c r="G1427" s="403" t="s">
        <v>297</v>
      </c>
      <c r="H1427" s="403" t="s">
        <v>161</v>
      </c>
      <c r="I1427" s="403" t="s">
        <v>161</v>
      </c>
      <c r="J1427" s="403" t="s">
        <v>3122</v>
      </c>
      <c r="K1427" s="404">
        <v>41589</v>
      </c>
      <c r="L1427" s="404">
        <v>41592</v>
      </c>
      <c r="M1427" s="403" t="s">
        <v>618</v>
      </c>
      <c r="N1427" s="403" t="s">
        <v>109</v>
      </c>
      <c r="O1427" s="403">
        <v>2</v>
      </c>
      <c r="P1427" s="403" t="s">
        <v>2257</v>
      </c>
      <c r="Q1427" s="403" t="s">
        <v>210</v>
      </c>
    </row>
    <row r="1428" spans="1:17" x14ac:dyDescent="0.2">
      <c r="A1428" s="403">
        <v>133836</v>
      </c>
      <c r="B1428" s="403">
        <v>111634</v>
      </c>
      <c r="C1428" s="403">
        <v>10007151</v>
      </c>
      <c r="D1428" s="403" t="s">
        <v>3124</v>
      </c>
      <c r="E1428" s="403" t="s">
        <v>2216</v>
      </c>
      <c r="F1428" s="403" t="s">
        <v>18</v>
      </c>
      <c r="G1428" s="403" t="s">
        <v>239</v>
      </c>
      <c r="H1428" s="403" t="s">
        <v>161</v>
      </c>
      <c r="I1428" s="403" t="s">
        <v>161</v>
      </c>
      <c r="J1428" s="403" t="s">
        <v>3125</v>
      </c>
      <c r="K1428" s="404">
        <v>41674</v>
      </c>
      <c r="L1428" s="404">
        <v>41677</v>
      </c>
      <c r="M1428" s="403" t="s">
        <v>618</v>
      </c>
      <c r="N1428" s="403" t="s">
        <v>109</v>
      </c>
      <c r="O1428" s="403">
        <v>2</v>
      </c>
      <c r="P1428" s="403" t="s">
        <v>2257</v>
      </c>
      <c r="Q1428" s="403">
        <v>3</v>
      </c>
    </row>
    <row r="1429" spans="1:17" x14ac:dyDescent="0.2">
      <c r="A1429" s="403">
        <v>133855</v>
      </c>
      <c r="B1429" s="403">
        <v>108274</v>
      </c>
      <c r="C1429" s="403">
        <v>10004797</v>
      </c>
      <c r="D1429" s="403" t="s">
        <v>3127</v>
      </c>
      <c r="E1429" s="403" t="s">
        <v>2216</v>
      </c>
      <c r="F1429" s="403" t="s">
        <v>18</v>
      </c>
      <c r="G1429" s="403" t="s">
        <v>160</v>
      </c>
      <c r="H1429" s="403" t="s">
        <v>161</v>
      </c>
      <c r="I1429" s="403" t="s">
        <v>161</v>
      </c>
      <c r="J1429" s="403" t="s">
        <v>3128</v>
      </c>
      <c r="K1429" s="404">
        <v>41716</v>
      </c>
      <c r="L1429" s="404">
        <v>41719</v>
      </c>
      <c r="M1429" s="403" t="s">
        <v>3129</v>
      </c>
      <c r="N1429" s="403" t="s">
        <v>109</v>
      </c>
      <c r="O1429" s="403">
        <v>2</v>
      </c>
      <c r="P1429" s="403" t="s">
        <v>2257</v>
      </c>
      <c r="Q1429" s="403">
        <v>3</v>
      </c>
    </row>
    <row r="1430" spans="1:17" x14ac:dyDescent="0.2">
      <c r="A1430" s="403">
        <v>133864</v>
      </c>
      <c r="B1430" s="403">
        <v>108254</v>
      </c>
      <c r="C1430" s="403">
        <v>10004930</v>
      </c>
      <c r="D1430" s="403" t="s">
        <v>3131</v>
      </c>
      <c r="E1430" s="403" t="s">
        <v>2216</v>
      </c>
      <c r="F1430" s="403" t="s">
        <v>18</v>
      </c>
      <c r="G1430" s="403" t="s">
        <v>364</v>
      </c>
      <c r="H1430" s="403" t="s">
        <v>190</v>
      </c>
      <c r="I1430" s="403" t="s">
        <v>190</v>
      </c>
      <c r="J1430" s="403" t="s">
        <v>3132</v>
      </c>
      <c r="K1430" s="404">
        <v>41604</v>
      </c>
      <c r="L1430" s="404">
        <v>41607</v>
      </c>
      <c r="M1430" s="403" t="s">
        <v>618</v>
      </c>
      <c r="N1430" s="403" t="s">
        <v>109</v>
      </c>
      <c r="O1430" s="403">
        <v>2</v>
      </c>
      <c r="P1430" s="403" t="s">
        <v>2257</v>
      </c>
      <c r="Q1430" s="403" t="s">
        <v>210</v>
      </c>
    </row>
    <row r="1431" spans="1:17" x14ac:dyDescent="0.2">
      <c r="A1431" s="403">
        <v>133881</v>
      </c>
      <c r="B1431" s="403">
        <v>108263</v>
      </c>
      <c r="C1431" s="403">
        <v>10007159</v>
      </c>
      <c r="D1431" s="403" t="s">
        <v>3134</v>
      </c>
      <c r="E1431" s="403" t="s">
        <v>2216</v>
      </c>
      <c r="F1431" s="403" t="s">
        <v>18</v>
      </c>
      <c r="G1431" s="403" t="s">
        <v>503</v>
      </c>
      <c r="H1431" s="403" t="s">
        <v>94</v>
      </c>
      <c r="I1431" s="403" t="s">
        <v>95</v>
      </c>
      <c r="J1431" s="403" t="s">
        <v>3135</v>
      </c>
      <c r="K1431" s="404">
        <v>41702</v>
      </c>
      <c r="L1431" s="404">
        <v>41705</v>
      </c>
      <c r="M1431" s="403" t="s">
        <v>618</v>
      </c>
      <c r="N1431" s="403" t="s">
        <v>109</v>
      </c>
      <c r="O1431" s="403">
        <v>1</v>
      </c>
      <c r="P1431" s="403" t="s">
        <v>2257</v>
      </c>
      <c r="Q1431" s="403" t="s">
        <v>210</v>
      </c>
    </row>
    <row r="1432" spans="1:17" x14ac:dyDescent="0.2">
      <c r="A1432" s="403">
        <v>133901</v>
      </c>
      <c r="B1432" s="403">
        <v>108331</v>
      </c>
      <c r="C1432" s="403">
        <v>10006566</v>
      </c>
      <c r="D1432" s="403" t="s">
        <v>3137</v>
      </c>
      <c r="E1432" s="403" t="s">
        <v>2216</v>
      </c>
      <c r="F1432" s="403" t="s">
        <v>18</v>
      </c>
      <c r="G1432" s="403" t="s">
        <v>744</v>
      </c>
      <c r="H1432" s="403" t="s">
        <v>122</v>
      </c>
      <c r="I1432" s="403" t="s">
        <v>122</v>
      </c>
      <c r="J1432" s="403" t="s">
        <v>3138</v>
      </c>
      <c r="K1432" s="404">
        <v>41618</v>
      </c>
      <c r="L1432" s="404">
        <v>41621</v>
      </c>
      <c r="M1432" s="403" t="s">
        <v>618</v>
      </c>
      <c r="N1432" s="403" t="s">
        <v>109</v>
      </c>
      <c r="O1432" s="403">
        <v>1</v>
      </c>
      <c r="P1432" s="403" t="s">
        <v>2257</v>
      </c>
      <c r="Q1432" s="403">
        <v>3</v>
      </c>
    </row>
    <row r="1433" spans="1:17" x14ac:dyDescent="0.2">
      <c r="A1433" s="403">
        <v>133991</v>
      </c>
      <c r="B1433" s="403">
        <v>115686</v>
      </c>
      <c r="C1433" s="403">
        <v>10008655</v>
      </c>
      <c r="D1433" s="403" t="s">
        <v>1542</v>
      </c>
      <c r="E1433" s="403" t="s">
        <v>105</v>
      </c>
      <c r="F1433" s="403" t="s">
        <v>12</v>
      </c>
      <c r="G1433" s="403" t="s">
        <v>198</v>
      </c>
      <c r="H1433" s="403" t="s">
        <v>2054</v>
      </c>
      <c r="I1433" s="403" t="s">
        <v>95</v>
      </c>
      <c r="J1433" s="403" t="s">
        <v>3140</v>
      </c>
      <c r="K1433" s="404">
        <v>41758</v>
      </c>
      <c r="L1433" s="404">
        <v>41761</v>
      </c>
      <c r="M1433" s="403" t="s">
        <v>268</v>
      </c>
      <c r="N1433" s="403" t="s">
        <v>109</v>
      </c>
      <c r="O1433" s="403">
        <v>3</v>
      </c>
      <c r="P1433" s="403" t="s">
        <v>2257</v>
      </c>
      <c r="Q1433" s="403">
        <v>3</v>
      </c>
    </row>
    <row r="1434" spans="1:17" x14ac:dyDescent="0.2">
      <c r="A1434" s="403">
        <v>134143</v>
      </c>
      <c r="B1434" s="403">
        <v>114838</v>
      </c>
      <c r="C1434" s="403">
        <v>10000872</v>
      </c>
      <c r="D1434" s="403" t="s">
        <v>3142</v>
      </c>
      <c r="E1434" s="403" t="s">
        <v>2053</v>
      </c>
      <c r="F1434" s="403" t="s">
        <v>13</v>
      </c>
      <c r="G1434" s="403" t="s">
        <v>285</v>
      </c>
      <c r="H1434" s="403" t="s">
        <v>140</v>
      </c>
      <c r="I1434" s="403" t="s">
        <v>140</v>
      </c>
      <c r="J1434" s="403" t="s">
        <v>3143</v>
      </c>
      <c r="K1434" s="404">
        <v>41535</v>
      </c>
      <c r="L1434" s="404">
        <v>41537</v>
      </c>
      <c r="M1434" s="403" t="s">
        <v>136</v>
      </c>
      <c r="N1434" s="403" t="s">
        <v>109</v>
      </c>
      <c r="O1434" s="403">
        <v>2</v>
      </c>
      <c r="P1434" s="403" t="s">
        <v>2257</v>
      </c>
      <c r="Q1434" s="403">
        <v>2</v>
      </c>
    </row>
    <row r="1435" spans="1:17" x14ac:dyDescent="0.2">
      <c r="A1435" s="403">
        <v>134153</v>
      </c>
      <c r="B1435" s="403">
        <v>116105</v>
      </c>
      <c r="C1435" s="403">
        <v>10004927</v>
      </c>
      <c r="D1435" s="403" t="s">
        <v>3145</v>
      </c>
      <c r="E1435" s="403" t="s">
        <v>113</v>
      </c>
      <c r="F1435" s="403" t="s">
        <v>12</v>
      </c>
      <c r="G1435" s="403" t="s">
        <v>364</v>
      </c>
      <c r="H1435" s="403" t="s">
        <v>190</v>
      </c>
      <c r="I1435" s="403" t="s">
        <v>190</v>
      </c>
      <c r="J1435" s="403" t="s">
        <v>3146</v>
      </c>
      <c r="K1435" s="404">
        <v>41617</v>
      </c>
      <c r="L1435" s="404">
        <v>41621</v>
      </c>
      <c r="M1435" s="403" t="s">
        <v>115</v>
      </c>
      <c r="N1435" s="403" t="s">
        <v>109</v>
      </c>
      <c r="O1435" s="403">
        <v>2</v>
      </c>
      <c r="P1435" s="403" t="s">
        <v>2257</v>
      </c>
      <c r="Q1435" s="403">
        <v>2</v>
      </c>
    </row>
    <row r="1436" spans="1:17" x14ac:dyDescent="0.2">
      <c r="A1436" s="403">
        <v>134916</v>
      </c>
      <c r="B1436" s="403">
        <v>117297</v>
      </c>
      <c r="C1436" s="403">
        <v>10008569</v>
      </c>
      <c r="D1436" s="403" t="s">
        <v>1544</v>
      </c>
      <c r="E1436" s="403" t="s">
        <v>113</v>
      </c>
      <c r="F1436" s="403" t="s">
        <v>12</v>
      </c>
      <c r="G1436" s="403" t="s">
        <v>1100</v>
      </c>
      <c r="H1436" s="403" t="s">
        <v>94</v>
      </c>
      <c r="I1436" s="403" t="s">
        <v>95</v>
      </c>
      <c r="J1436" s="403" t="s">
        <v>3148</v>
      </c>
      <c r="K1436" s="404">
        <v>41772</v>
      </c>
      <c r="L1436" s="404">
        <v>41775</v>
      </c>
      <c r="M1436" s="403" t="s">
        <v>115</v>
      </c>
      <c r="N1436" s="403" t="s">
        <v>109</v>
      </c>
      <c r="O1436" s="403">
        <v>2</v>
      </c>
      <c r="P1436" s="403" t="s">
        <v>2257</v>
      </c>
      <c r="Q1436" s="403">
        <v>3</v>
      </c>
    </row>
    <row r="1437" spans="1:17" x14ac:dyDescent="0.2">
      <c r="A1437" s="403">
        <v>135524</v>
      </c>
      <c r="B1437" s="403">
        <v>118446</v>
      </c>
      <c r="C1437" s="403">
        <v>10023139</v>
      </c>
      <c r="D1437" s="403" t="s">
        <v>3150</v>
      </c>
      <c r="E1437" s="403" t="s">
        <v>113</v>
      </c>
      <c r="F1437" s="403" t="s">
        <v>12</v>
      </c>
      <c r="G1437" s="403" t="s">
        <v>285</v>
      </c>
      <c r="H1437" s="403" t="s">
        <v>140</v>
      </c>
      <c r="I1437" s="403" t="s">
        <v>140</v>
      </c>
      <c r="J1437" s="403" t="s">
        <v>3151</v>
      </c>
      <c r="K1437" s="404">
        <v>41771</v>
      </c>
      <c r="L1437" s="404">
        <v>41775</v>
      </c>
      <c r="M1437" s="403" t="s">
        <v>115</v>
      </c>
      <c r="N1437" s="403" t="s">
        <v>109</v>
      </c>
      <c r="O1437" s="403">
        <v>2</v>
      </c>
      <c r="P1437" s="403" t="s">
        <v>2257</v>
      </c>
      <c r="Q1437" s="403">
        <v>3</v>
      </c>
    </row>
    <row r="1438" spans="1:17" x14ac:dyDescent="0.2">
      <c r="A1438" s="403">
        <v>136255</v>
      </c>
      <c r="B1438" s="403">
        <v>119690</v>
      </c>
      <c r="C1438" s="403">
        <v>10029916</v>
      </c>
      <c r="D1438" s="403" t="s">
        <v>2222</v>
      </c>
      <c r="E1438" s="403" t="s">
        <v>105</v>
      </c>
      <c r="F1438" s="403" t="s">
        <v>12</v>
      </c>
      <c r="G1438" s="403" t="s">
        <v>854</v>
      </c>
      <c r="H1438" s="403" t="s">
        <v>107</v>
      </c>
      <c r="I1438" s="403" t="s">
        <v>107</v>
      </c>
      <c r="J1438" s="403" t="s">
        <v>3153</v>
      </c>
      <c r="K1438" s="404">
        <v>41667</v>
      </c>
      <c r="L1438" s="404">
        <v>41670</v>
      </c>
      <c r="M1438" s="403" t="s">
        <v>108</v>
      </c>
      <c r="N1438" s="403" t="s">
        <v>109</v>
      </c>
      <c r="O1438" s="403">
        <v>3</v>
      </c>
      <c r="P1438" s="403" t="s">
        <v>2257</v>
      </c>
      <c r="Q1438" s="403" t="s">
        <v>210</v>
      </c>
    </row>
    <row r="1439" spans="1:17" x14ac:dyDescent="0.2">
      <c r="A1439" s="403">
        <v>138262</v>
      </c>
      <c r="B1439" s="403" t="s">
        <v>99</v>
      </c>
      <c r="C1439" s="403">
        <v>10037669</v>
      </c>
      <c r="D1439" s="403" t="s">
        <v>3155</v>
      </c>
      <c r="E1439" s="403" t="s">
        <v>2235</v>
      </c>
      <c r="F1439" s="403" t="s">
        <v>16</v>
      </c>
      <c r="G1439" s="403" t="s">
        <v>144</v>
      </c>
      <c r="H1439" s="403" t="s">
        <v>122</v>
      </c>
      <c r="I1439" s="403" t="s">
        <v>122</v>
      </c>
      <c r="J1439" s="403" t="s">
        <v>3156</v>
      </c>
      <c r="K1439" s="404">
        <v>41765</v>
      </c>
      <c r="L1439" s="404">
        <v>41768</v>
      </c>
      <c r="M1439" s="403" t="s">
        <v>196</v>
      </c>
      <c r="N1439" s="403" t="s">
        <v>109</v>
      </c>
      <c r="O1439" s="403">
        <v>1</v>
      </c>
      <c r="P1439" s="403" t="s">
        <v>2257</v>
      </c>
      <c r="Q1439" s="403" t="s">
        <v>210</v>
      </c>
    </row>
    <row r="1440" spans="1:17" x14ac:dyDescent="0.2">
      <c r="A1440" s="403">
        <v>138403</v>
      </c>
      <c r="B1440" s="403">
        <v>121994</v>
      </c>
      <c r="C1440" s="403">
        <v>10037983</v>
      </c>
      <c r="D1440" s="403" t="s">
        <v>3158</v>
      </c>
      <c r="E1440" s="403" t="s">
        <v>2235</v>
      </c>
      <c r="F1440" s="403" t="s">
        <v>16</v>
      </c>
      <c r="G1440" s="403" t="s">
        <v>481</v>
      </c>
      <c r="H1440" s="403" t="s">
        <v>122</v>
      </c>
      <c r="I1440" s="403" t="s">
        <v>122</v>
      </c>
      <c r="J1440" s="403" t="s">
        <v>3159</v>
      </c>
      <c r="K1440" s="404">
        <v>41716</v>
      </c>
      <c r="L1440" s="404">
        <v>41719</v>
      </c>
      <c r="M1440" s="403" t="s">
        <v>196</v>
      </c>
      <c r="N1440" s="403" t="s">
        <v>109</v>
      </c>
      <c r="O1440" s="403">
        <v>2</v>
      </c>
      <c r="P1440" s="403" t="s">
        <v>2257</v>
      </c>
      <c r="Q1440" s="403" t="s">
        <v>210</v>
      </c>
    </row>
    <row r="1441" spans="1:17" x14ac:dyDescent="0.2">
      <c r="A1441" s="403">
        <v>138670</v>
      </c>
      <c r="B1441" s="403">
        <v>122524</v>
      </c>
      <c r="C1441" s="403">
        <v>10037344</v>
      </c>
      <c r="D1441" s="403" t="s">
        <v>3161</v>
      </c>
      <c r="E1441" s="403" t="s">
        <v>293</v>
      </c>
      <c r="F1441" s="403" t="s">
        <v>12</v>
      </c>
      <c r="G1441" s="403" t="s">
        <v>114</v>
      </c>
      <c r="H1441" s="403" t="s">
        <v>107</v>
      </c>
      <c r="I1441" s="403" t="s">
        <v>107</v>
      </c>
      <c r="J1441" s="403" t="s">
        <v>3162</v>
      </c>
      <c r="K1441" s="404">
        <v>41603</v>
      </c>
      <c r="L1441" s="404">
        <v>41607</v>
      </c>
      <c r="M1441" s="403" t="s">
        <v>115</v>
      </c>
      <c r="N1441" s="403" t="s">
        <v>109</v>
      </c>
      <c r="O1441" s="403">
        <v>2</v>
      </c>
      <c r="P1441" s="403" t="s">
        <v>2257</v>
      </c>
      <c r="Q1441" s="403" t="s">
        <v>210</v>
      </c>
    </row>
    <row r="1442" spans="1:17" x14ac:dyDescent="0.2">
      <c r="A1442" s="403">
        <v>138966</v>
      </c>
      <c r="B1442" s="403">
        <v>122727</v>
      </c>
      <c r="C1442" s="403">
        <v>10039420</v>
      </c>
      <c r="D1442" s="403" t="s">
        <v>1548</v>
      </c>
      <c r="E1442" s="403" t="s">
        <v>3164</v>
      </c>
      <c r="F1442" s="403" t="s">
        <v>16</v>
      </c>
      <c r="G1442" s="403" t="s">
        <v>717</v>
      </c>
      <c r="H1442" s="403" t="s">
        <v>122</v>
      </c>
      <c r="I1442" s="403" t="s">
        <v>122</v>
      </c>
      <c r="J1442" s="403" t="s">
        <v>3165</v>
      </c>
      <c r="K1442" s="404">
        <v>41758</v>
      </c>
      <c r="L1442" s="404">
        <v>41761</v>
      </c>
      <c r="M1442" s="403" t="s">
        <v>196</v>
      </c>
      <c r="N1442" s="403" t="s">
        <v>109</v>
      </c>
      <c r="O1442" s="403">
        <v>3</v>
      </c>
      <c r="P1442" s="403" t="s">
        <v>2257</v>
      </c>
      <c r="Q1442" s="403" t="s">
        <v>210</v>
      </c>
    </row>
    <row r="1443" spans="1:17" x14ac:dyDescent="0.2">
      <c r="A1443" s="403">
        <v>139363</v>
      </c>
      <c r="B1443" s="403">
        <v>123244</v>
      </c>
      <c r="C1443" s="403">
        <v>10040630</v>
      </c>
      <c r="D1443" s="403" t="s">
        <v>1552</v>
      </c>
      <c r="E1443" s="403" t="s">
        <v>3164</v>
      </c>
      <c r="F1443" s="403" t="s">
        <v>16</v>
      </c>
      <c r="G1443" s="403" t="s">
        <v>517</v>
      </c>
      <c r="H1443" s="403" t="s">
        <v>122</v>
      </c>
      <c r="I1443" s="403" t="s">
        <v>122</v>
      </c>
      <c r="J1443" s="403" t="s">
        <v>3167</v>
      </c>
      <c r="K1443" s="404">
        <v>41723</v>
      </c>
      <c r="L1443" s="404">
        <v>41726</v>
      </c>
      <c r="M1443" s="403" t="s">
        <v>196</v>
      </c>
      <c r="N1443" s="403" t="s">
        <v>109</v>
      </c>
      <c r="O1443" s="403">
        <v>3</v>
      </c>
      <c r="P1443" s="403" t="s">
        <v>2257</v>
      </c>
      <c r="Q1443" s="403" t="s">
        <v>210</v>
      </c>
    </row>
    <row r="1444" spans="1:17" x14ac:dyDescent="0.2">
      <c r="A1444" s="403">
        <v>141241</v>
      </c>
      <c r="B1444" s="403">
        <v>114831</v>
      </c>
      <c r="C1444" s="403">
        <v>10004502</v>
      </c>
      <c r="D1444" s="403" t="s">
        <v>3169</v>
      </c>
      <c r="E1444" s="403" t="s">
        <v>2053</v>
      </c>
      <c r="F1444" s="403" t="s">
        <v>13</v>
      </c>
      <c r="G1444" s="403" t="s">
        <v>399</v>
      </c>
      <c r="H1444" s="403" t="s">
        <v>190</v>
      </c>
      <c r="I1444" s="403" t="s">
        <v>190</v>
      </c>
      <c r="J1444" s="403" t="s">
        <v>3170</v>
      </c>
      <c r="K1444" s="404">
        <v>41660</v>
      </c>
      <c r="L1444" s="404">
        <v>41663</v>
      </c>
      <c r="M1444" s="403" t="s">
        <v>136</v>
      </c>
      <c r="N1444" s="403" t="s">
        <v>109</v>
      </c>
      <c r="O1444" s="403">
        <v>2</v>
      </c>
      <c r="P1444" s="403" t="s">
        <v>2257</v>
      </c>
      <c r="Q1444" s="403">
        <v>3</v>
      </c>
    </row>
    <row r="1445" spans="1:17" x14ac:dyDescent="0.2">
      <c r="A1445" s="403">
        <v>50013</v>
      </c>
      <c r="B1445" s="403">
        <v>112615</v>
      </c>
      <c r="C1445" s="403">
        <v>10004365</v>
      </c>
      <c r="D1445" s="403" t="s">
        <v>716</v>
      </c>
      <c r="E1445" s="403" t="s">
        <v>3173</v>
      </c>
      <c r="F1445" s="403" t="s">
        <v>17</v>
      </c>
      <c r="G1445" s="403" t="s">
        <v>717</v>
      </c>
      <c r="H1445" s="403" t="s">
        <v>122</v>
      </c>
      <c r="I1445" s="403" t="s">
        <v>122</v>
      </c>
      <c r="J1445" s="403" t="s">
        <v>3174</v>
      </c>
      <c r="K1445" s="404">
        <v>41338</v>
      </c>
      <c r="L1445" s="404">
        <v>41339</v>
      </c>
      <c r="M1445" s="403" t="s">
        <v>711</v>
      </c>
      <c r="N1445" s="403" t="s">
        <v>109</v>
      </c>
      <c r="O1445" s="403" t="s">
        <v>210</v>
      </c>
      <c r="P1445" s="403" t="s">
        <v>3175</v>
      </c>
      <c r="Q1445" s="403" t="s">
        <v>210</v>
      </c>
    </row>
    <row r="1446" spans="1:17" x14ac:dyDescent="0.2">
      <c r="A1446" s="403">
        <v>50083</v>
      </c>
      <c r="B1446" s="403">
        <v>105987</v>
      </c>
      <c r="C1446" s="403">
        <v>10000115</v>
      </c>
      <c r="D1446" s="403" t="s">
        <v>1568</v>
      </c>
      <c r="E1446" s="403" t="s">
        <v>1569</v>
      </c>
      <c r="F1446" s="403" t="s">
        <v>14</v>
      </c>
      <c r="G1446" s="403" t="s">
        <v>198</v>
      </c>
      <c r="H1446" s="403" t="s">
        <v>199</v>
      </c>
      <c r="I1446" s="403" t="s">
        <v>95</v>
      </c>
      <c r="J1446" s="403" t="s">
        <v>3177</v>
      </c>
      <c r="K1446" s="404">
        <v>41309</v>
      </c>
      <c r="L1446" s="404">
        <v>41313</v>
      </c>
      <c r="M1446" s="403" t="s">
        <v>102</v>
      </c>
      <c r="N1446" s="403" t="s">
        <v>109</v>
      </c>
      <c r="O1446" s="403">
        <v>4</v>
      </c>
      <c r="P1446" s="403" t="s">
        <v>3175</v>
      </c>
      <c r="Q1446" s="403">
        <v>3</v>
      </c>
    </row>
    <row r="1447" spans="1:17" x14ac:dyDescent="0.2">
      <c r="A1447" s="403">
        <v>50084</v>
      </c>
      <c r="B1447" s="403">
        <v>119513</v>
      </c>
      <c r="C1447" s="403">
        <v>10032745</v>
      </c>
      <c r="D1447" s="403" t="s">
        <v>3179</v>
      </c>
      <c r="E1447" s="403" t="s">
        <v>1569</v>
      </c>
      <c r="F1447" s="403" t="s">
        <v>14</v>
      </c>
      <c r="G1447" s="403" t="s">
        <v>311</v>
      </c>
      <c r="H1447" s="403" t="s">
        <v>199</v>
      </c>
      <c r="I1447" s="403" t="s">
        <v>95</v>
      </c>
      <c r="J1447" s="403" t="s">
        <v>3180</v>
      </c>
      <c r="K1447" s="404">
        <v>41295</v>
      </c>
      <c r="L1447" s="404">
        <v>41299</v>
      </c>
      <c r="M1447" s="403" t="s">
        <v>102</v>
      </c>
      <c r="N1447" s="403" t="s">
        <v>109</v>
      </c>
      <c r="O1447" s="403">
        <v>2</v>
      </c>
      <c r="P1447" s="403" t="s">
        <v>3175</v>
      </c>
      <c r="Q1447" s="403">
        <v>2</v>
      </c>
    </row>
    <row r="1448" spans="1:17" x14ac:dyDescent="0.2">
      <c r="A1448" s="403">
        <v>50092</v>
      </c>
      <c r="B1448" s="403">
        <v>108680</v>
      </c>
      <c r="C1448" s="403">
        <v>10000673</v>
      </c>
      <c r="D1448" s="403" t="s">
        <v>735</v>
      </c>
      <c r="E1448" s="403" t="s">
        <v>1569</v>
      </c>
      <c r="F1448" s="403" t="s">
        <v>14</v>
      </c>
      <c r="G1448" s="403" t="s">
        <v>736</v>
      </c>
      <c r="H1448" s="403" t="s">
        <v>122</v>
      </c>
      <c r="I1448" s="403" t="s">
        <v>122</v>
      </c>
      <c r="J1448" s="403" t="s">
        <v>3182</v>
      </c>
      <c r="K1448" s="404">
        <v>41190</v>
      </c>
      <c r="L1448" s="404">
        <v>41194</v>
      </c>
      <c r="M1448" s="403" t="s">
        <v>132</v>
      </c>
      <c r="N1448" s="403" t="s">
        <v>109</v>
      </c>
      <c r="O1448" s="403">
        <v>2</v>
      </c>
      <c r="P1448" s="403" t="s">
        <v>3175</v>
      </c>
      <c r="Q1448" s="403">
        <v>2</v>
      </c>
    </row>
    <row r="1449" spans="1:17" x14ac:dyDescent="0.2">
      <c r="A1449" s="403">
        <v>50103</v>
      </c>
      <c r="B1449" s="403">
        <v>116968</v>
      </c>
      <c r="C1449" s="403">
        <v>10001055</v>
      </c>
      <c r="D1449" s="403" t="s">
        <v>351</v>
      </c>
      <c r="E1449" s="403" t="s">
        <v>1569</v>
      </c>
      <c r="F1449" s="403" t="s">
        <v>14</v>
      </c>
      <c r="G1449" s="403" t="s">
        <v>352</v>
      </c>
      <c r="H1449" s="403" t="s">
        <v>172</v>
      </c>
      <c r="I1449" s="403" t="s">
        <v>172</v>
      </c>
      <c r="J1449" s="403" t="s">
        <v>353</v>
      </c>
      <c r="K1449" s="404">
        <v>41183</v>
      </c>
      <c r="L1449" s="404">
        <v>41187</v>
      </c>
      <c r="M1449" s="403" t="s">
        <v>102</v>
      </c>
      <c r="N1449" s="403" t="s">
        <v>109</v>
      </c>
      <c r="O1449" s="403">
        <v>2</v>
      </c>
      <c r="P1449" s="403" t="s">
        <v>3175</v>
      </c>
      <c r="Q1449" s="403">
        <v>3</v>
      </c>
    </row>
    <row r="1450" spans="1:17" x14ac:dyDescent="0.2">
      <c r="A1450" s="403">
        <v>50112</v>
      </c>
      <c r="B1450" s="403">
        <v>108109</v>
      </c>
      <c r="C1450" s="403">
        <v>10001492</v>
      </c>
      <c r="D1450" s="403" t="s">
        <v>2261</v>
      </c>
      <c r="E1450" s="403" t="s">
        <v>1569</v>
      </c>
      <c r="F1450" s="403" t="s">
        <v>14</v>
      </c>
      <c r="G1450" s="403" t="s">
        <v>1410</v>
      </c>
      <c r="H1450" s="403" t="s">
        <v>190</v>
      </c>
      <c r="I1450" s="403" t="s">
        <v>190</v>
      </c>
      <c r="J1450" s="403" t="s">
        <v>3185</v>
      </c>
      <c r="K1450" s="404">
        <v>41304</v>
      </c>
      <c r="L1450" s="404">
        <v>41306</v>
      </c>
      <c r="M1450" s="403" t="s">
        <v>152</v>
      </c>
      <c r="N1450" s="403" t="s">
        <v>109</v>
      </c>
      <c r="O1450" s="403">
        <v>3</v>
      </c>
      <c r="P1450" s="403" t="s">
        <v>3175</v>
      </c>
      <c r="Q1450" s="403">
        <v>3</v>
      </c>
    </row>
    <row r="1451" spans="1:17" x14ac:dyDescent="0.2">
      <c r="A1451" s="403">
        <v>50124</v>
      </c>
      <c r="B1451" s="403">
        <v>117618</v>
      </c>
      <c r="C1451" s="403">
        <v>10008920</v>
      </c>
      <c r="D1451" s="403" t="s">
        <v>2267</v>
      </c>
      <c r="E1451" s="403" t="s">
        <v>1597</v>
      </c>
      <c r="F1451" s="403" t="s">
        <v>15</v>
      </c>
      <c r="G1451" s="403" t="s">
        <v>234</v>
      </c>
      <c r="H1451" s="403" t="s">
        <v>190</v>
      </c>
      <c r="I1451" s="403" t="s">
        <v>190</v>
      </c>
      <c r="J1451" s="403" t="s">
        <v>3187</v>
      </c>
      <c r="K1451" s="404">
        <v>41289</v>
      </c>
      <c r="L1451" s="404">
        <v>41292</v>
      </c>
      <c r="M1451" s="403" t="s">
        <v>132</v>
      </c>
      <c r="N1451" s="403" t="s">
        <v>109</v>
      </c>
      <c r="O1451" s="403">
        <v>3</v>
      </c>
      <c r="P1451" s="403" t="s">
        <v>3175</v>
      </c>
      <c r="Q1451" s="403">
        <v>3</v>
      </c>
    </row>
    <row r="1452" spans="1:17" x14ac:dyDescent="0.2">
      <c r="A1452" s="403">
        <v>50138</v>
      </c>
      <c r="B1452" s="403">
        <v>106992</v>
      </c>
      <c r="C1452" s="403">
        <v>10003279</v>
      </c>
      <c r="D1452" s="403" t="s">
        <v>1588</v>
      </c>
      <c r="E1452" s="403" t="s">
        <v>1569</v>
      </c>
      <c r="F1452" s="403" t="s">
        <v>14</v>
      </c>
      <c r="G1452" s="403" t="s">
        <v>198</v>
      </c>
      <c r="H1452" s="403" t="s">
        <v>199</v>
      </c>
      <c r="I1452" s="403" t="s">
        <v>95</v>
      </c>
      <c r="J1452" s="403" t="s">
        <v>3189</v>
      </c>
      <c r="K1452" s="404">
        <v>41407</v>
      </c>
      <c r="L1452" s="404">
        <v>41411</v>
      </c>
      <c r="M1452" s="403" t="s">
        <v>102</v>
      </c>
      <c r="N1452" s="403" t="s">
        <v>109</v>
      </c>
      <c r="O1452" s="403">
        <v>2</v>
      </c>
      <c r="P1452" s="403" t="s">
        <v>3175</v>
      </c>
      <c r="Q1452" s="403">
        <v>2</v>
      </c>
    </row>
    <row r="1453" spans="1:17" x14ac:dyDescent="0.2">
      <c r="A1453" s="403">
        <v>50139</v>
      </c>
      <c r="B1453" s="403">
        <v>105086</v>
      </c>
      <c r="C1453" s="403">
        <v>10003281</v>
      </c>
      <c r="D1453" s="403" t="s">
        <v>1591</v>
      </c>
      <c r="E1453" s="403" t="s">
        <v>1569</v>
      </c>
      <c r="F1453" s="403" t="s">
        <v>14</v>
      </c>
      <c r="G1453" s="403" t="s">
        <v>546</v>
      </c>
      <c r="H1453" s="403" t="s">
        <v>172</v>
      </c>
      <c r="I1453" s="403" t="s">
        <v>172</v>
      </c>
      <c r="J1453" s="403" t="s">
        <v>3191</v>
      </c>
      <c r="K1453" s="404">
        <v>41205</v>
      </c>
      <c r="L1453" s="404">
        <v>41208</v>
      </c>
      <c r="M1453" s="403" t="s">
        <v>132</v>
      </c>
      <c r="N1453" s="403" t="s">
        <v>109</v>
      </c>
      <c r="O1453" s="403">
        <v>2</v>
      </c>
      <c r="P1453" s="403" t="s">
        <v>3175</v>
      </c>
      <c r="Q1453" s="403">
        <v>3</v>
      </c>
    </row>
    <row r="1454" spans="1:17" x14ac:dyDescent="0.2">
      <c r="A1454" s="403">
        <v>50152</v>
      </c>
      <c r="B1454" s="403">
        <v>115072</v>
      </c>
      <c r="C1454" s="403">
        <v>10003720</v>
      </c>
      <c r="D1454" s="403" t="s">
        <v>740</v>
      </c>
      <c r="E1454" s="403" t="s">
        <v>1569</v>
      </c>
      <c r="F1454" s="403" t="s">
        <v>14</v>
      </c>
      <c r="G1454" s="403" t="s">
        <v>741</v>
      </c>
      <c r="H1454" s="403" t="s">
        <v>166</v>
      </c>
      <c r="I1454" s="403" t="s">
        <v>166</v>
      </c>
      <c r="J1454" s="403" t="s">
        <v>3193</v>
      </c>
      <c r="K1454" s="404">
        <v>41303</v>
      </c>
      <c r="L1454" s="404">
        <v>41306</v>
      </c>
      <c r="M1454" s="403" t="s">
        <v>132</v>
      </c>
      <c r="N1454" s="403" t="s">
        <v>109</v>
      </c>
      <c r="O1454" s="403">
        <v>2</v>
      </c>
      <c r="P1454" s="403" t="s">
        <v>3175</v>
      </c>
      <c r="Q1454" s="403">
        <v>2</v>
      </c>
    </row>
    <row r="1455" spans="1:17" x14ac:dyDescent="0.2">
      <c r="A1455" s="403">
        <v>50165</v>
      </c>
      <c r="B1455" s="403">
        <v>107736</v>
      </c>
      <c r="C1455" s="403">
        <v>10005926</v>
      </c>
      <c r="D1455" s="403" t="s">
        <v>542</v>
      </c>
      <c r="E1455" s="403" t="s">
        <v>1569</v>
      </c>
      <c r="F1455" s="403" t="s">
        <v>14</v>
      </c>
      <c r="G1455" s="403" t="s">
        <v>543</v>
      </c>
      <c r="H1455" s="403" t="s">
        <v>122</v>
      </c>
      <c r="I1455" s="403" t="s">
        <v>122</v>
      </c>
      <c r="J1455" s="403" t="s">
        <v>544</v>
      </c>
      <c r="K1455" s="404">
        <v>41211</v>
      </c>
      <c r="L1455" s="404">
        <v>41215</v>
      </c>
      <c r="M1455" s="403" t="s">
        <v>102</v>
      </c>
      <c r="N1455" s="403" t="s">
        <v>109</v>
      </c>
      <c r="O1455" s="403">
        <v>2</v>
      </c>
      <c r="P1455" s="403" t="s">
        <v>3175</v>
      </c>
      <c r="Q1455" s="403">
        <v>2</v>
      </c>
    </row>
    <row r="1456" spans="1:17" x14ac:dyDescent="0.2">
      <c r="A1456" s="403">
        <v>50169</v>
      </c>
      <c r="B1456" s="403">
        <v>108148</v>
      </c>
      <c r="C1456" s="403">
        <v>10004376</v>
      </c>
      <c r="D1456" s="403" t="s">
        <v>643</v>
      </c>
      <c r="E1456" s="403" t="s">
        <v>1573</v>
      </c>
      <c r="F1456" s="403" t="s">
        <v>15</v>
      </c>
      <c r="G1456" s="403" t="s">
        <v>644</v>
      </c>
      <c r="H1456" s="403" t="s">
        <v>190</v>
      </c>
      <c r="I1456" s="403" t="s">
        <v>190</v>
      </c>
      <c r="J1456" s="403" t="s">
        <v>645</v>
      </c>
      <c r="K1456" s="404">
        <v>41226</v>
      </c>
      <c r="L1456" s="404">
        <v>41229</v>
      </c>
      <c r="M1456" s="403" t="s">
        <v>374</v>
      </c>
      <c r="N1456" s="403" t="s">
        <v>109</v>
      </c>
      <c r="O1456" s="403">
        <v>2</v>
      </c>
      <c r="P1456" s="403" t="s">
        <v>3175</v>
      </c>
      <c r="Q1456" s="403">
        <v>3</v>
      </c>
    </row>
    <row r="1457" spans="1:17" x14ac:dyDescent="0.2">
      <c r="A1457" s="403">
        <v>50170</v>
      </c>
      <c r="B1457" s="403">
        <v>105008</v>
      </c>
      <c r="C1457" s="403">
        <v>10004486</v>
      </c>
      <c r="D1457" s="403" t="s">
        <v>2278</v>
      </c>
      <c r="E1457" s="403" t="s">
        <v>1597</v>
      </c>
      <c r="F1457" s="403" t="s">
        <v>15</v>
      </c>
      <c r="G1457" s="403" t="s">
        <v>493</v>
      </c>
      <c r="H1457" s="403" t="s">
        <v>122</v>
      </c>
      <c r="I1457" s="403" t="s">
        <v>122</v>
      </c>
      <c r="J1457" s="403" t="s">
        <v>3197</v>
      </c>
      <c r="K1457" s="404">
        <v>41323</v>
      </c>
      <c r="L1457" s="404">
        <v>41327</v>
      </c>
      <c r="M1457" s="403" t="s">
        <v>102</v>
      </c>
      <c r="N1457" s="403" t="s">
        <v>109</v>
      </c>
      <c r="O1457" s="403">
        <v>4</v>
      </c>
      <c r="P1457" s="403" t="s">
        <v>3175</v>
      </c>
      <c r="Q1457" s="403">
        <v>3</v>
      </c>
    </row>
    <row r="1458" spans="1:17" x14ac:dyDescent="0.2">
      <c r="A1458" s="403">
        <v>50174</v>
      </c>
      <c r="B1458" s="403">
        <v>107074</v>
      </c>
      <c r="C1458" s="403">
        <v>10004558</v>
      </c>
      <c r="D1458" s="403" t="s">
        <v>3199</v>
      </c>
      <c r="E1458" s="403" t="s">
        <v>1597</v>
      </c>
      <c r="F1458" s="403" t="s">
        <v>15</v>
      </c>
      <c r="G1458" s="403" t="s">
        <v>829</v>
      </c>
      <c r="H1458" s="403" t="s">
        <v>94</v>
      </c>
      <c r="I1458" s="403" t="s">
        <v>95</v>
      </c>
      <c r="J1458" s="403" t="s">
        <v>3200</v>
      </c>
      <c r="K1458" s="404">
        <v>41379</v>
      </c>
      <c r="L1458" s="404">
        <v>41383</v>
      </c>
      <c r="M1458" s="403" t="s">
        <v>102</v>
      </c>
      <c r="N1458" s="403" t="s">
        <v>109</v>
      </c>
      <c r="O1458" s="403">
        <v>2</v>
      </c>
      <c r="P1458" s="403" t="s">
        <v>3175</v>
      </c>
      <c r="Q1458" s="403">
        <v>2</v>
      </c>
    </row>
    <row r="1459" spans="1:17" x14ac:dyDescent="0.2">
      <c r="A1459" s="403">
        <v>50192</v>
      </c>
      <c r="B1459" s="403">
        <v>118102</v>
      </c>
      <c r="C1459" s="403">
        <v>10010523</v>
      </c>
      <c r="D1459" s="403" t="s">
        <v>750</v>
      </c>
      <c r="E1459" s="403" t="s">
        <v>1569</v>
      </c>
      <c r="F1459" s="403" t="s">
        <v>14</v>
      </c>
      <c r="G1459" s="403" t="s">
        <v>409</v>
      </c>
      <c r="H1459" s="403" t="s">
        <v>172</v>
      </c>
      <c r="I1459" s="403" t="s">
        <v>172</v>
      </c>
      <c r="J1459" s="403" t="s">
        <v>3202</v>
      </c>
      <c r="K1459" s="404">
        <v>41449</v>
      </c>
      <c r="L1459" s="404">
        <v>41453</v>
      </c>
      <c r="M1459" s="403" t="s">
        <v>102</v>
      </c>
      <c r="N1459" s="403" t="s">
        <v>109</v>
      </c>
      <c r="O1459" s="403">
        <v>3</v>
      </c>
      <c r="P1459" s="403" t="s">
        <v>3175</v>
      </c>
      <c r="Q1459" s="403">
        <v>3</v>
      </c>
    </row>
    <row r="1460" spans="1:17" x14ac:dyDescent="0.2">
      <c r="A1460" s="403">
        <v>50210</v>
      </c>
      <c r="B1460" s="403">
        <v>117035</v>
      </c>
      <c r="C1460" s="403">
        <v>10007635</v>
      </c>
      <c r="D1460" s="403" t="s">
        <v>3204</v>
      </c>
      <c r="E1460" s="403" t="s">
        <v>1569</v>
      </c>
      <c r="F1460" s="403" t="s">
        <v>14</v>
      </c>
      <c r="G1460" s="403" t="s">
        <v>607</v>
      </c>
      <c r="H1460" s="403" t="s">
        <v>122</v>
      </c>
      <c r="I1460" s="403" t="s">
        <v>122</v>
      </c>
      <c r="J1460" s="403" t="s">
        <v>3205</v>
      </c>
      <c r="K1460" s="404">
        <v>41254</v>
      </c>
      <c r="L1460" s="404">
        <v>41257</v>
      </c>
      <c r="M1460" s="403" t="s">
        <v>102</v>
      </c>
      <c r="N1460" s="403" t="s">
        <v>109</v>
      </c>
      <c r="O1460" s="403">
        <v>3</v>
      </c>
      <c r="P1460" s="403" t="s">
        <v>3175</v>
      </c>
      <c r="Q1460" s="403">
        <v>3</v>
      </c>
    </row>
    <row r="1461" spans="1:17" x14ac:dyDescent="0.2">
      <c r="A1461" s="403">
        <v>50228</v>
      </c>
      <c r="B1461" s="403">
        <v>108005</v>
      </c>
      <c r="C1461" s="403">
        <v>10004481</v>
      </c>
      <c r="D1461" s="403" t="s">
        <v>3207</v>
      </c>
      <c r="E1461" s="403" t="s">
        <v>1597</v>
      </c>
      <c r="F1461" s="403" t="s">
        <v>15</v>
      </c>
      <c r="G1461" s="403" t="s">
        <v>805</v>
      </c>
      <c r="H1461" s="403" t="s">
        <v>122</v>
      </c>
      <c r="I1461" s="403" t="s">
        <v>122</v>
      </c>
      <c r="J1461" s="403" t="s">
        <v>3208</v>
      </c>
      <c r="K1461" s="404">
        <v>41346</v>
      </c>
      <c r="L1461" s="404">
        <v>41348</v>
      </c>
      <c r="M1461" s="403" t="s">
        <v>152</v>
      </c>
      <c r="N1461" s="403" t="s">
        <v>109</v>
      </c>
      <c r="O1461" s="403">
        <v>4</v>
      </c>
      <c r="P1461" s="403" t="s">
        <v>3175</v>
      </c>
      <c r="Q1461" s="403">
        <v>3</v>
      </c>
    </row>
    <row r="1462" spans="1:17" x14ac:dyDescent="0.2">
      <c r="A1462" s="403">
        <v>50229</v>
      </c>
      <c r="B1462" s="403">
        <v>108029</v>
      </c>
      <c r="C1462" s="403">
        <v>10004727</v>
      </c>
      <c r="D1462" s="403" t="s">
        <v>1603</v>
      </c>
      <c r="E1462" s="403" t="s">
        <v>1573</v>
      </c>
      <c r="F1462" s="403" t="s">
        <v>15</v>
      </c>
      <c r="G1462" s="403" t="s">
        <v>602</v>
      </c>
      <c r="H1462" s="403" t="s">
        <v>199</v>
      </c>
      <c r="I1462" s="403" t="s">
        <v>95</v>
      </c>
      <c r="J1462" s="403" t="s">
        <v>3210</v>
      </c>
      <c r="K1462" s="404">
        <v>41414</v>
      </c>
      <c r="L1462" s="404">
        <v>41418</v>
      </c>
      <c r="M1462" s="403" t="s">
        <v>152</v>
      </c>
      <c r="N1462" s="403" t="s">
        <v>109</v>
      </c>
      <c r="O1462" s="403">
        <v>3</v>
      </c>
      <c r="P1462" s="403" t="s">
        <v>3175</v>
      </c>
      <c r="Q1462" s="403">
        <v>2</v>
      </c>
    </row>
    <row r="1463" spans="1:17" x14ac:dyDescent="0.2">
      <c r="A1463" s="403">
        <v>50234</v>
      </c>
      <c r="B1463" s="403">
        <v>106055</v>
      </c>
      <c r="C1463" s="403">
        <v>10005535</v>
      </c>
      <c r="D1463" s="403" t="s">
        <v>2295</v>
      </c>
      <c r="E1463" s="403" t="s">
        <v>1573</v>
      </c>
      <c r="F1463" s="403" t="s">
        <v>15</v>
      </c>
      <c r="G1463" s="403" t="s">
        <v>549</v>
      </c>
      <c r="H1463" s="403" t="s">
        <v>199</v>
      </c>
      <c r="I1463" s="403" t="s">
        <v>95</v>
      </c>
      <c r="J1463" s="403" t="s">
        <v>3212</v>
      </c>
      <c r="K1463" s="404">
        <v>41331</v>
      </c>
      <c r="L1463" s="404">
        <v>41334</v>
      </c>
      <c r="M1463" s="403" t="s">
        <v>152</v>
      </c>
      <c r="N1463" s="403" t="s">
        <v>109</v>
      </c>
      <c r="O1463" s="403">
        <v>3</v>
      </c>
      <c r="P1463" s="403" t="s">
        <v>3175</v>
      </c>
      <c r="Q1463" s="403">
        <v>2</v>
      </c>
    </row>
    <row r="1464" spans="1:17" x14ac:dyDescent="0.2">
      <c r="A1464" s="403">
        <v>50243</v>
      </c>
      <c r="B1464" s="403">
        <v>105809</v>
      </c>
      <c r="C1464" s="403">
        <v>10007002</v>
      </c>
      <c r="D1464" s="403" t="s">
        <v>765</v>
      </c>
      <c r="E1464" s="403" t="s">
        <v>1569</v>
      </c>
      <c r="F1464" s="403" t="s">
        <v>14</v>
      </c>
      <c r="G1464" s="403" t="s">
        <v>202</v>
      </c>
      <c r="H1464" s="403" t="s">
        <v>140</v>
      </c>
      <c r="I1464" s="403" t="s">
        <v>140</v>
      </c>
      <c r="J1464" s="403" t="s">
        <v>3214</v>
      </c>
      <c r="K1464" s="404">
        <v>41232</v>
      </c>
      <c r="L1464" s="404">
        <v>41236</v>
      </c>
      <c r="M1464" s="403" t="s">
        <v>132</v>
      </c>
      <c r="N1464" s="403" t="s">
        <v>109</v>
      </c>
      <c r="O1464" s="403">
        <v>3</v>
      </c>
      <c r="P1464" s="403" t="s">
        <v>3175</v>
      </c>
      <c r="Q1464" s="403">
        <v>2</v>
      </c>
    </row>
    <row r="1465" spans="1:17" x14ac:dyDescent="0.2">
      <c r="A1465" s="403">
        <v>50262</v>
      </c>
      <c r="B1465" s="403">
        <v>108702</v>
      </c>
      <c r="C1465" s="403">
        <v>10000028</v>
      </c>
      <c r="D1465" s="403" t="s">
        <v>1608</v>
      </c>
      <c r="E1465" s="403" t="s">
        <v>1569</v>
      </c>
      <c r="F1465" s="403" t="s">
        <v>14</v>
      </c>
      <c r="G1465" s="403" t="s">
        <v>867</v>
      </c>
      <c r="H1465" s="403" t="s">
        <v>199</v>
      </c>
      <c r="I1465" s="403" t="s">
        <v>95</v>
      </c>
      <c r="J1465" s="403" t="s">
        <v>3216</v>
      </c>
      <c r="K1465" s="404">
        <v>41414</v>
      </c>
      <c r="L1465" s="404">
        <v>41418</v>
      </c>
      <c r="M1465" s="403" t="s">
        <v>132</v>
      </c>
      <c r="N1465" s="403" t="s">
        <v>109</v>
      </c>
      <c r="O1465" s="403">
        <v>3</v>
      </c>
      <c r="P1465" s="403" t="s">
        <v>3175</v>
      </c>
      <c r="Q1465" s="403">
        <v>3</v>
      </c>
    </row>
    <row r="1466" spans="1:17" x14ac:dyDescent="0.2">
      <c r="A1466" s="403">
        <v>50304</v>
      </c>
      <c r="B1466" s="403">
        <v>115906</v>
      </c>
      <c r="C1466" s="403">
        <v>10000061</v>
      </c>
      <c r="D1466" s="403" t="s">
        <v>772</v>
      </c>
      <c r="E1466" s="403" t="s">
        <v>1569</v>
      </c>
      <c r="F1466" s="403" t="s">
        <v>14</v>
      </c>
      <c r="G1466" s="403" t="s">
        <v>585</v>
      </c>
      <c r="H1466" s="403" t="s">
        <v>172</v>
      </c>
      <c r="I1466" s="403" t="s">
        <v>172</v>
      </c>
      <c r="J1466" s="403" t="s">
        <v>3218</v>
      </c>
      <c r="K1466" s="404">
        <v>41379</v>
      </c>
      <c r="L1466" s="404">
        <v>41383</v>
      </c>
      <c r="M1466" s="403" t="s">
        <v>102</v>
      </c>
      <c r="N1466" s="403" t="s">
        <v>109</v>
      </c>
      <c r="O1466" s="403">
        <v>3</v>
      </c>
      <c r="P1466" s="403" t="s">
        <v>3175</v>
      </c>
      <c r="Q1466" s="403">
        <v>3</v>
      </c>
    </row>
    <row r="1467" spans="1:17" x14ac:dyDescent="0.2">
      <c r="A1467" s="403">
        <v>50305</v>
      </c>
      <c r="B1467" s="403">
        <v>109348</v>
      </c>
      <c r="C1467" s="403">
        <v>10000191</v>
      </c>
      <c r="D1467" s="403" t="s">
        <v>2309</v>
      </c>
      <c r="E1467" s="403" t="s">
        <v>1569</v>
      </c>
      <c r="F1467" s="403" t="s">
        <v>14</v>
      </c>
      <c r="G1467" s="403" t="s">
        <v>388</v>
      </c>
      <c r="H1467" s="403" t="s">
        <v>122</v>
      </c>
      <c r="I1467" s="403" t="s">
        <v>122</v>
      </c>
      <c r="J1467" s="403" t="s">
        <v>3220</v>
      </c>
      <c r="K1467" s="404">
        <v>41310</v>
      </c>
      <c r="L1467" s="404">
        <v>41313</v>
      </c>
      <c r="M1467" s="403" t="s">
        <v>102</v>
      </c>
      <c r="N1467" s="403" t="s">
        <v>109</v>
      </c>
      <c r="O1467" s="403">
        <v>3</v>
      </c>
      <c r="P1467" s="403" t="s">
        <v>3175</v>
      </c>
      <c r="Q1467" s="403">
        <v>3</v>
      </c>
    </row>
    <row r="1468" spans="1:17" x14ac:dyDescent="0.2">
      <c r="A1468" s="403">
        <v>50313</v>
      </c>
      <c r="B1468" s="403">
        <v>113004</v>
      </c>
      <c r="C1468" s="403">
        <v>10000080</v>
      </c>
      <c r="D1468" s="403" t="s">
        <v>777</v>
      </c>
      <c r="E1468" s="403" t="s">
        <v>1569</v>
      </c>
      <c r="F1468" s="403" t="s">
        <v>14</v>
      </c>
      <c r="G1468" s="403" t="s">
        <v>186</v>
      </c>
      <c r="H1468" s="403" t="s">
        <v>172</v>
      </c>
      <c r="I1468" s="403" t="s">
        <v>172</v>
      </c>
      <c r="J1468" s="403" t="s">
        <v>3222</v>
      </c>
      <c r="K1468" s="404">
        <v>41337</v>
      </c>
      <c r="L1468" s="404">
        <v>41341</v>
      </c>
      <c r="M1468" s="403" t="s">
        <v>102</v>
      </c>
      <c r="N1468" s="403" t="s">
        <v>109</v>
      </c>
      <c r="O1468" s="403">
        <v>2</v>
      </c>
      <c r="P1468" s="403" t="s">
        <v>3175</v>
      </c>
      <c r="Q1468" s="403">
        <v>3</v>
      </c>
    </row>
    <row r="1469" spans="1:17" x14ac:dyDescent="0.2">
      <c r="A1469" s="403">
        <v>50315</v>
      </c>
      <c r="B1469" s="403">
        <v>115666</v>
      </c>
      <c r="C1469" s="403">
        <v>10000082</v>
      </c>
      <c r="D1469" s="403" t="s">
        <v>91</v>
      </c>
      <c r="E1469" s="403" t="s">
        <v>1569</v>
      </c>
      <c r="F1469" s="403" t="s">
        <v>14</v>
      </c>
      <c r="G1469" s="403" t="s">
        <v>93</v>
      </c>
      <c r="H1469" s="403" t="s">
        <v>94</v>
      </c>
      <c r="I1469" s="403" t="s">
        <v>95</v>
      </c>
      <c r="J1469" s="403" t="s">
        <v>101</v>
      </c>
      <c r="K1469" s="404">
        <v>41407</v>
      </c>
      <c r="L1469" s="404">
        <v>41411</v>
      </c>
      <c r="M1469" s="403" t="s">
        <v>102</v>
      </c>
      <c r="N1469" s="403" t="s">
        <v>109</v>
      </c>
      <c r="O1469" s="403">
        <v>2</v>
      </c>
      <c r="P1469" s="403" t="s">
        <v>3175</v>
      </c>
      <c r="Q1469" s="403">
        <v>2</v>
      </c>
    </row>
    <row r="1470" spans="1:17" x14ac:dyDescent="0.2">
      <c r="A1470" s="403">
        <v>50342</v>
      </c>
      <c r="B1470" s="403">
        <v>115608</v>
      </c>
      <c r="C1470" s="403">
        <v>10000124</v>
      </c>
      <c r="D1470" s="403" t="s">
        <v>3225</v>
      </c>
      <c r="E1470" s="403" t="s">
        <v>1597</v>
      </c>
      <c r="F1470" s="403" t="s">
        <v>15</v>
      </c>
      <c r="G1470" s="403" t="s">
        <v>744</v>
      </c>
      <c r="H1470" s="403" t="s">
        <v>122</v>
      </c>
      <c r="I1470" s="403" t="s">
        <v>122</v>
      </c>
      <c r="J1470" s="403" t="s">
        <v>3226</v>
      </c>
      <c r="K1470" s="404">
        <v>41429</v>
      </c>
      <c r="L1470" s="404">
        <v>41432</v>
      </c>
      <c r="M1470" s="403" t="s">
        <v>132</v>
      </c>
      <c r="N1470" s="403" t="s">
        <v>109</v>
      </c>
      <c r="O1470" s="403">
        <v>4</v>
      </c>
      <c r="P1470" s="403" t="s">
        <v>3175</v>
      </c>
      <c r="Q1470" s="403">
        <v>3</v>
      </c>
    </row>
    <row r="1471" spans="1:17" x14ac:dyDescent="0.2">
      <c r="A1471" s="403">
        <v>50349</v>
      </c>
      <c r="B1471" s="403">
        <v>107975</v>
      </c>
      <c r="C1471" s="403">
        <v>10007111</v>
      </c>
      <c r="D1471" s="403" t="s">
        <v>2312</v>
      </c>
      <c r="E1471" s="403" t="s">
        <v>1569</v>
      </c>
      <c r="F1471" s="403" t="s">
        <v>14</v>
      </c>
      <c r="G1471" s="403" t="s">
        <v>1410</v>
      </c>
      <c r="H1471" s="403" t="s">
        <v>190</v>
      </c>
      <c r="I1471" s="403" t="s">
        <v>190</v>
      </c>
      <c r="J1471" s="403" t="s">
        <v>3228</v>
      </c>
      <c r="K1471" s="404">
        <v>41310</v>
      </c>
      <c r="L1471" s="404">
        <v>41313</v>
      </c>
      <c r="M1471" s="403" t="s">
        <v>152</v>
      </c>
      <c r="N1471" s="403" t="s">
        <v>109</v>
      </c>
      <c r="O1471" s="403">
        <v>3</v>
      </c>
      <c r="P1471" s="403" t="s">
        <v>3175</v>
      </c>
      <c r="Q1471" s="403">
        <v>3</v>
      </c>
    </row>
    <row r="1472" spans="1:17" x14ac:dyDescent="0.2">
      <c r="A1472" s="403">
        <v>50387</v>
      </c>
      <c r="B1472" s="403">
        <v>105765</v>
      </c>
      <c r="C1472" s="403">
        <v>10000238</v>
      </c>
      <c r="D1472" s="403" t="s">
        <v>3230</v>
      </c>
      <c r="E1472" s="403" t="s">
        <v>1597</v>
      </c>
      <c r="F1472" s="403" t="s">
        <v>15</v>
      </c>
      <c r="G1472" s="403" t="s">
        <v>202</v>
      </c>
      <c r="H1472" s="403" t="s">
        <v>140</v>
      </c>
      <c r="I1472" s="403" t="s">
        <v>140</v>
      </c>
      <c r="J1472" s="403" t="s">
        <v>3231</v>
      </c>
      <c r="K1472" s="404">
        <v>41456</v>
      </c>
      <c r="L1472" s="404">
        <v>41460</v>
      </c>
      <c r="M1472" s="403" t="s">
        <v>102</v>
      </c>
      <c r="N1472" s="403" t="s">
        <v>109</v>
      </c>
      <c r="O1472" s="403">
        <v>2</v>
      </c>
      <c r="P1472" s="403" t="s">
        <v>3175</v>
      </c>
      <c r="Q1472" s="403">
        <v>3</v>
      </c>
    </row>
    <row r="1473" spans="1:17" x14ac:dyDescent="0.2">
      <c r="A1473" s="403">
        <v>50524</v>
      </c>
      <c r="B1473" s="403">
        <v>107677</v>
      </c>
      <c r="C1473" s="403">
        <v>10000376</v>
      </c>
      <c r="D1473" s="403" t="s">
        <v>3233</v>
      </c>
      <c r="E1473" s="403" t="s">
        <v>1597</v>
      </c>
      <c r="F1473" s="403" t="s">
        <v>15</v>
      </c>
      <c r="G1473" s="403" t="s">
        <v>337</v>
      </c>
      <c r="H1473" s="403" t="s">
        <v>172</v>
      </c>
      <c r="I1473" s="403" t="s">
        <v>172</v>
      </c>
      <c r="J1473" s="403" t="s">
        <v>3234</v>
      </c>
      <c r="K1473" s="404">
        <v>41177</v>
      </c>
      <c r="L1473" s="404">
        <v>41180</v>
      </c>
      <c r="M1473" s="403" t="s">
        <v>132</v>
      </c>
      <c r="N1473" s="403" t="s">
        <v>109</v>
      </c>
      <c r="O1473" s="403">
        <v>4</v>
      </c>
      <c r="P1473" s="403" t="s">
        <v>3175</v>
      </c>
      <c r="Q1473" s="403">
        <v>2</v>
      </c>
    </row>
    <row r="1474" spans="1:17" x14ac:dyDescent="0.2">
      <c r="A1474" s="403">
        <v>50582</v>
      </c>
      <c r="B1474" s="403">
        <v>115824</v>
      </c>
      <c r="C1474" s="403">
        <v>10005781</v>
      </c>
      <c r="D1474" s="403" t="s">
        <v>2317</v>
      </c>
      <c r="E1474" s="403" t="s">
        <v>1597</v>
      </c>
      <c r="F1474" s="403" t="s">
        <v>15</v>
      </c>
      <c r="G1474" s="403" t="s">
        <v>1246</v>
      </c>
      <c r="H1474" s="403" t="s">
        <v>94</v>
      </c>
      <c r="I1474" s="403" t="s">
        <v>95</v>
      </c>
      <c r="J1474" s="403" t="s">
        <v>3236</v>
      </c>
      <c r="K1474" s="404">
        <v>41358</v>
      </c>
      <c r="L1474" s="404">
        <v>41360</v>
      </c>
      <c r="M1474" s="403" t="s">
        <v>132</v>
      </c>
      <c r="N1474" s="403" t="s">
        <v>109</v>
      </c>
      <c r="O1474" s="403">
        <v>3</v>
      </c>
      <c r="P1474" s="403" t="s">
        <v>3175</v>
      </c>
      <c r="Q1474" s="403">
        <v>3</v>
      </c>
    </row>
    <row r="1475" spans="1:17" x14ac:dyDescent="0.2">
      <c r="A1475" s="403">
        <v>50585</v>
      </c>
      <c r="B1475" s="403">
        <v>107093</v>
      </c>
      <c r="C1475" s="403">
        <v>10000488</v>
      </c>
      <c r="D1475" s="403" t="s">
        <v>794</v>
      </c>
      <c r="E1475" s="403" t="s">
        <v>1569</v>
      </c>
      <c r="F1475" s="403" t="s">
        <v>14</v>
      </c>
      <c r="G1475" s="403" t="s">
        <v>473</v>
      </c>
      <c r="H1475" s="403" t="s">
        <v>94</v>
      </c>
      <c r="I1475" s="403" t="s">
        <v>95</v>
      </c>
      <c r="J1475" s="403" t="s">
        <v>3238</v>
      </c>
      <c r="K1475" s="404">
        <v>41288</v>
      </c>
      <c r="L1475" s="404">
        <v>41292</v>
      </c>
      <c r="M1475" s="403" t="s">
        <v>102</v>
      </c>
      <c r="N1475" s="403" t="s">
        <v>109</v>
      </c>
      <c r="O1475" s="403">
        <v>3</v>
      </c>
      <c r="P1475" s="403" t="s">
        <v>3175</v>
      </c>
      <c r="Q1475" s="403">
        <v>3</v>
      </c>
    </row>
    <row r="1476" spans="1:17" x14ac:dyDescent="0.2">
      <c r="A1476" s="403">
        <v>50609</v>
      </c>
      <c r="B1476" s="403">
        <v>107015</v>
      </c>
      <c r="C1476" s="403">
        <v>10000538</v>
      </c>
      <c r="D1476" s="403" t="s">
        <v>368</v>
      </c>
      <c r="E1476" s="403" t="s">
        <v>1573</v>
      </c>
      <c r="F1476" s="403" t="s">
        <v>15</v>
      </c>
      <c r="G1476" s="403" t="s">
        <v>369</v>
      </c>
      <c r="H1476" s="403" t="s">
        <v>199</v>
      </c>
      <c r="I1476" s="403" t="s">
        <v>95</v>
      </c>
      <c r="J1476" s="403" t="s">
        <v>370</v>
      </c>
      <c r="K1476" s="404">
        <v>41247</v>
      </c>
      <c r="L1476" s="404">
        <v>41250</v>
      </c>
      <c r="M1476" s="403" t="s">
        <v>152</v>
      </c>
      <c r="N1476" s="403" t="s">
        <v>109</v>
      </c>
      <c r="O1476" s="403">
        <v>2</v>
      </c>
      <c r="P1476" s="403" t="s">
        <v>3175</v>
      </c>
      <c r="Q1476" s="403">
        <v>2</v>
      </c>
    </row>
    <row r="1477" spans="1:17" x14ac:dyDescent="0.2">
      <c r="A1477" s="403">
        <v>50621</v>
      </c>
      <c r="B1477" s="403">
        <v>107690</v>
      </c>
      <c r="C1477" s="403">
        <v>10000561</v>
      </c>
      <c r="D1477" s="403" t="s">
        <v>3241</v>
      </c>
      <c r="E1477" s="403" t="s">
        <v>1597</v>
      </c>
      <c r="F1477" s="403" t="s">
        <v>15</v>
      </c>
      <c r="G1477" s="403" t="s">
        <v>234</v>
      </c>
      <c r="H1477" s="403" t="s">
        <v>190</v>
      </c>
      <c r="I1477" s="403" t="s">
        <v>190</v>
      </c>
      <c r="J1477" s="403" t="s">
        <v>3242</v>
      </c>
      <c r="K1477" s="404">
        <v>41226</v>
      </c>
      <c r="L1477" s="404">
        <v>41229</v>
      </c>
      <c r="M1477" s="403" t="s">
        <v>132</v>
      </c>
      <c r="N1477" s="403" t="s">
        <v>109</v>
      </c>
      <c r="O1477" s="403">
        <v>2</v>
      </c>
      <c r="P1477" s="403" t="s">
        <v>3175</v>
      </c>
      <c r="Q1477" s="403">
        <v>2</v>
      </c>
    </row>
    <row r="1478" spans="1:17" x14ac:dyDescent="0.2">
      <c r="A1478" s="403">
        <v>50638</v>
      </c>
      <c r="B1478" s="403">
        <v>118497</v>
      </c>
      <c r="C1478" s="403">
        <v>10022202</v>
      </c>
      <c r="D1478" s="403" t="s">
        <v>3244</v>
      </c>
      <c r="E1478" s="403" t="s">
        <v>1597</v>
      </c>
      <c r="F1478" s="403" t="s">
        <v>15</v>
      </c>
      <c r="G1478" s="403" t="s">
        <v>193</v>
      </c>
      <c r="H1478" s="403" t="s">
        <v>107</v>
      </c>
      <c r="I1478" s="403" t="s">
        <v>107</v>
      </c>
      <c r="J1478" s="403" t="s">
        <v>3245</v>
      </c>
      <c r="K1478" s="404">
        <v>41338</v>
      </c>
      <c r="L1478" s="404">
        <v>41340</v>
      </c>
      <c r="M1478" s="403" t="s">
        <v>102</v>
      </c>
      <c r="N1478" s="403" t="s">
        <v>109</v>
      </c>
      <c r="O1478" s="403">
        <v>4</v>
      </c>
      <c r="P1478" s="403" t="s">
        <v>3175</v>
      </c>
      <c r="Q1478" s="403">
        <v>3</v>
      </c>
    </row>
    <row r="1479" spans="1:17" x14ac:dyDescent="0.2">
      <c r="A1479" s="403">
        <v>50713</v>
      </c>
      <c r="B1479" s="403">
        <v>107658</v>
      </c>
      <c r="C1479" s="403">
        <v>10000715</v>
      </c>
      <c r="D1479" s="403" t="s">
        <v>1626</v>
      </c>
      <c r="E1479" s="403" t="s">
        <v>1569</v>
      </c>
      <c r="F1479" s="403" t="s">
        <v>14</v>
      </c>
      <c r="G1479" s="403" t="s">
        <v>186</v>
      </c>
      <c r="H1479" s="403" t="s">
        <v>172</v>
      </c>
      <c r="I1479" s="403" t="s">
        <v>172</v>
      </c>
      <c r="J1479" s="403" t="s">
        <v>3247</v>
      </c>
      <c r="K1479" s="404">
        <v>41212</v>
      </c>
      <c r="L1479" s="404">
        <v>41215</v>
      </c>
      <c r="M1479" s="403" t="s">
        <v>132</v>
      </c>
      <c r="N1479" s="403" t="s">
        <v>109</v>
      </c>
      <c r="O1479" s="403">
        <v>3</v>
      </c>
      <c r="P1479" s="403" t="s">
        <v>3175</v>
      </c>
      <c r="Q1479" s="403">
        <v>3</v>
      </c>
    </row>
    <row r="1480" spans="1:17" x14ac:dyDescent="0.2">
      <c r="A1480" s="403">
        <v>50737</v>
      </c>
      <c r="B1480" s="403">
        <v>115094</v>
      </c>
      <c r="C1480" s="403">
        <v>10000755</v>
      </c>
      <c r="D1480" s="403" t="s">
        <v>3249</v>
      </c>
      <c r="E1480" s="403" t="s">
        <v>1573</v>
      </c>
      <c r="F1480" s="403" t="s">
        <v>15</v>
      </c>
      <c r="G1480" s="403" t="s">
        <v>2996</v>
      </c>
      <c r="H1480" s="403" t="s">
        <v>140</v>
      </c>
      <c r="I1480" s="403" t="s">
        <v>140</v>
      </c>
      <c r="J1480" s="403" t="s">
        <v>3250</v>
      </c>
      <c r="K1480" s="404">
        <v>41310</v>
      </c>
      <c r="L1480" s="404">
        <v>41313</v>
      </c>
      <c r="M1480" s="403" t="s">
        <v>152</v>
      </c>
      <c r="N1480" s="403" t="s">
        <v>109</v>
      </c>
      <c r="O1480" s="403">
        <v>2</v>
      </c>
      <c r="P1480" s="403" t="s">
        <v>3175</v>
      </c>
      <c r="Q1480" s="403">
        <v>3</v>
      </c>
    </row>
    <row r="1481" spans="1:17" x14ac:dyDescent="0.2">
      <c r="A1481" s="403">
        <v>50743</v>
      </c>
      <c r="B1481" s="403">
        <v>119224</v>
      </c>
      <c r="C1481" s="403">
        <v>10030748</v>
      </c>
      <c r="D1481" s="403" t="s">
        <v>149</v>
      </c>
      <c r="E1481" s="403" t="s">
        <v>1569</v>
      </c>
      <c r="F1481" s="403" t="s">
        <v>14</v>
      </c>
      <c r="G1481" s="403" t="s">
        <v>607</v>
      </c>
      <c r="H1481" s="403" t="s">
        <v>122</v>
      </c>
      <c r="I1481" s="403" t="s">
        <v>122</v>
      </c>
      <c r="J1481" s="403" t="s">
        <v>151</v>
      </c>
      <c r="K1481" s="404">
        <v>41304</v>
      </c>
      <c r="L1481" s="404">
        <v>41306</v>
      </c>
      <c r="M1481" s="403" t="s">
        <v>152</v>
      </c>
      <c r="N1481" s="403" t="s">
        <v>109</v>
      </c>
      <c r="O1481" s="403">
        <v>2</v>
      </c>
      <c r="P1481" s="403" t="s">
        <v>3175</v>
      </c>
      <c r="Q1481" s="403">
        <v>3</v>
      </c>
    </row>
    <row r="1482" spans="1:17" x14ac:dyDescent="0.2">
      <c r="A1482" s="403">
        <v>50798</v>
      </c>
      <c r="B1482" s="403">
        <v>112020</v>
      </c>
      <c r="C1482" s="403">
        <v>10000834</v>
      </c>
      <c r="D1482" s="403" t="s">
        <v>809</v>
      </c>
      <c r="E1482" s="403" t="s">
        <v>1573</v>
      </c>
      <c r="F1482" s="403" t="s">
        <v>15</v>
      </c>
      <c r="G1482" s="403" t="s">
        <v>514</v>
      </c>
      <c r="H1482" s="403" t="s">
        <v>190</v>
      </c>
      <c r="I1482" s="403" t="s">
        <v>190</v>
      </c>
      <c r="J1482" s="403" t="s">
        <v>3253</v>
      </c>
      <c r="K1482" s="404">
        <v>41234</v>
      </c>
      <c r="L1482" s="404">
        <v>41236</v>
      </c>
      <c r="M1482" s="403" t="s">
        <v>152</v>
      </c>
      <c r="N1482" s="403" t="s">
        <v>109</v>
      </c>
      <c r="O1482" s="403">
        <v>2</v>
      </c>
      <c r="P1482" s="403" t="s">
        <v>3175</v>
      </c>
      <c r="Q1482" s="403">
        <v>3</v>
      </c>
    </row>
    <row r="1483" spans="1:17" x14ac:dyDescent="0.2">
      <c r="A1483" s="403">
        <v>50857</v>
      </c>
      <c r="B1483" s="403">
        <v>105458</v>
      </c>
      <c r="C1483" s="403">
        <v>10000929</v>
      </c>
      <c r="D1483" s="403" t="s">
        <v>822</v>
      </c>
      <c r="E1483" s="403" t="s">
        <v>1569</v>
      </c>
      <c r="F1483" s="403" t="s">
        <v>14</v>
      </c>
      <c r="G1483" s="403" t="s">
        <v>291</v>
      </c>
      <c r="H1483" s="403" t="s">
        <v>172</v>
      </c>
      <c r="I1483" s="403" t="s">
        <v>172</v>
      </c>
      <c r="J1483" s="403" t="s">
        <v>3255</v>
      </c>
      <c r="K1483" s="404">
        <v>41317</v>
      </c>
      <c r="L1483" s="404">
        <v>41320</v>
      </c>
      <c r="M1483" s="403" t="s">
        <v>102</v>
      </c>
      <c r="N1483" s="403" t="s">
        <v>109</v>
      </c>
      <c r="O1483" s="403">
        <v>2</v>
      </c>
      <c r="P1483" s="403" t="s">
        <v>3175</v>
      </c>
      <c r="Q1483" s="403">
        <v>3</v>
      </c>
    </row>
    <row r="1484" spans="1:17" x14ac:dyDescent="0.2">
      <c r="A1484" s="403">
        <v>50933</v>
      </c>
      <c r="B1484" s="403">
        <v>110238</v>
      </c>
      <c r="C1484" s="403">
        <v>10001062</v>
      </c>
      <c r="D1484" s="403" t="s">
        <v>3257</v>
      </c>
      <c r="E1484" s="403" t="s">
        <v>1569</v>
      </c>
      <c r="F1484" s="403" t="s">
        <v>14</v>
      </c>
      <c r="G1484" s="403" t="s">
        <v>1311</v>
      </c>
      <c r="H1484" s="403" t="s">
        <v>122</v>
      </c>
      <c r="I1484" s="403" t="s">
        <v>122</v>
      </c>
      <c r="J1484" s="403" t="s">
        <v>3258</v>
      </c>
      <c r="K1484" s="404">
        <v>41352</v>
      </c>
      <c r="L1484" s="404">
        <v>41355</v>
      </c>
      <c r="M1484" s="403" t="s">
        <v>132</v>
      </c>
      <c r="N1484" s="403" t="s">
        <v>109</v>
      </c>
      <c r="O1484" s="403">
        <v>4</v>
      </c>
      <c r="P1484" s="403" t="s">
        <v>3175</v>
      </c>
      <c r="Q1484" s="403">
        <v>2</v>
      </c>
    </row>
    <row r="1485" spans="1:17" x14ac:dyDescent="0.2">
      <c r="A1485" s="403">
        <v>50936</v>
      </c>
      <c r="B1485" s="403">
        <v>119214</v>
      </c>
      <c r="C1485" s="403">
        <v>10030637</v>
      </c>
      <c r="D1485" s="403" t="s">
        <v>182</v>
      </c>
      <c r="E1485" s="403" t="s">
        <v>1651</v>
      </c>
      <c r="F1485" s="403" t="s">
        <v>14</v>
      </c>
      <c r="G1485" s="403" t="s">
        <v>171</v>
      </c>
      <c r="H1485" s="403" t="s">
        <v>172</v>
      </c>
      <c r="I1485" s="403" t="s">
        <v>172</v>
      </c>
      <c r="J1485" s="403" t="s">
        <v>184</v>
      </c>
      <c r="K1485" s="404">
        <v>41198</v>
      </c>
      <c r="L1485" s="404">
        <v>41201</v>
      </c>
      <c r="M1485" s="403" t="s">
        <v>102</v>
      </c>
      <c r="N1485" s="403" t="s">
        <v>109</v>
      </c>
      <c r="O1485" s="403">
        <v>2</v>
      </c>
      <c r="P1485" s="403" t="s">
        <v>3175</v>
      </c>
      <c r="Q1485" s="403">
        <v>3</v>
      </c>
    </row>
    <row r="1486" spans="1:17" x14ac:dyDescent="0.2">
      <c r="A1486" s="403">
        <v>50992</v>
      </c>
      <c r="B1486" s="403">
        <v>108825</v>
      </c>
      <c r="C1486" s="403">
        <v>10001145</v>
      </c>
      <c r="D1486" s="403" t="s">
        <v>577</v>
      </c>
      <c r="E1486" s="403" t="s">
        <v>1569</v>
      </c>
      <c r="F1486" s="403" t="s">
        <v>14</v>
      </c>
      <c r="G1486" s="403" t="s">
        <v>255</v>
      </c>
      <c r="H1486" s="403" t="s">
        <v>161</v>
      </c>
      <c r="I1486" s="403" t="s">
        <v>161</v>
      </c>
      <c r="J1486" s="403" t="s">
        <v>3261</v>
      </c>
      <c r="K1486" s="404">
        <v>41304</v>
      </c>
      <c r="L1486" s="404">
        <v>41306</v>
      </c>
      <c r="M1486" s="403" t="s">
        <v>132</v>
      </c>
      <c r="N1486" s="403" t="s">
        <v>109</v>
      </c>
      <c r="O1486" s="403">
        <v>3</v>
      </c>
      <c r="P1486" s="403" t="s">
        <v>3175</v>
      </c>
      <c r="Q1486" s="403">
        <v>3</v>
      </c>
    </row>
    <row r="1487" spans="1:17" x14ac:dyDescent="0.2">
      <c r="A1487" s="403">
        <v>51025</v>
      </c>
      <c r="B1487" s="403">
        <v>115463</v>
      </c>
      <c r="C1487" s="403">
        <v>10001182</v>
      </c>
      <c r="D1487" s="403" t="s">
        <v>841</v>
      </c>
      <c r="E1487" s="403" t="s">
        <v>1569</v>
      </c>
      <c r="F1487" s="403" t="s">
        <v>14</v>
      </c>
      <c r="G1487" s="403" t="s">
        <v>380</v>
      </c>
      <c r="H1487" s="403" t="s">
        <v>199</v>
      </c>
      <c r="I1487" s="403" t="s">
        <v>95</v>
      </c>
      <c r="J1487" s="403" t="s">
        <v>3263</v>
      </c>
      <c r="K1487" s="404">
        <v>41288</v>
      </c>
      <c r="L1487" s="404">
        <v>41292</v>
      </c>
      <c r="M1487" s="403" t="s">
        <v>132</v>
      </c>
      <c r="N1487" s="403" t="s">
        <v>109</v>
      </c>
      <c r="O1487" s="403">
        <v>3</v>
      </c>
      <c r="P1487" s="403" t="s">
        <v>3175</v>
      </c>
      <c r="Q1487" s="403">
        <v>3</v>
      </c>
    </row>
    <row r="1488" spans="1:17" x14ac:dyDescent="0.2">
      <c r="A1488" s="403">
        <v>51030</v>
      </c>
      <c r="B1488" s="403">
        <v>115973</v>
      </c>
      <c r="C1488" s="403">
        <v>10001185</v>
      </c>
      <c r="D1488" s="403" t="s">
        <v>3265</v>
      </c>
      <c r="E1488" s="403" t="s">
        <v>2361</v>
      </c>
      <c r="F1488" s="403" t="s">
        <v>19</v>
      </c>
      <c r="G1488" s="403" t="s">
        <v>644</v>
      </c>
      <c r="H1488" s="403" t="s">
        <v>190</v>
      </c>
      <c r="I1488" s="403" t="s">
        <v>190</v>
      </c>
      <c r="J1488" s="403" t="s">
        <v>3266</v>
      </c>
      <c r="K1488" s="404">
        <v>41470</v>
      </c>
      <c r="L1488" s="404">
        <v>41474</v>
      </c>
      <c r="M1488" s="403" t="s">
        <v>2363</v>
      </c>
      <c r="N1488" s="403" t="s">
        <v>109</v>
      </c>
      <c r="O1488" s="403">
        <v>2</v>
      </c>
      <c r="P1488" s="403" t="s">
        <v>3175</v>
      </c>
      <c r="Q1488" s="403">
        <v>3</v>
      </c>
    </row>
    <row r="1489" spans="1:17" x14ac:dyDescent="0.2">
      <c r="A1489" s="403">
        <v>51036</v>
      </c>
      <c r="B1489" s="403">
        <v>109389</v>
      </c>
      <c r="C1489" s="403">
        <v>10001193</v>
      </c>
      <c r="D1489" s="403" t="s">
        <v>513</v>
      </c>
      <c r="E1489" s="403" t="s">
        <v>1651</v>
      </c>
      <c r="F1489" s="403" t="s">
        <v>14</v>
      </c>
      <c r="G1489" s="403" t="s">
        <v>1838</v>
      </c>
      <c r="H1489" s="403" t="s">
        <v>172</v>
      </c>
      <c r="I1489" s="403" t="s">
        <v>172</v>
      </c>
      <c r="J1489" s="403" t="s">
        <v>515</v>
      </c>
      <c r="K1489" s="404">
        <v>41484</v>
      </c>
      <c r="L1489" s="404">
        <v>41488</v>
      </c>
      <c r="M1489" s="403" t="s">
        <v>102</v>
      </c>
      <c r="N1489" s="403" t="s">
        <v>109</v>
      </c>
      <c r="O1489" s="403">
        <v>2</v>
      </c>
      <c r="P1489" s="403" t="s">
        <v>3175</v>
      </c>
      <c r="Q1489" s="403">
        <v>3</v>
      </c>
    </row>
    <row r="1490" spans="1:17" x14ac:dyDescent="0.2">
      <c r="A1490" s="403">
        <v>51071</v>
      </c>
      <c r="B1490" s="403">
        <v>105608</v>
      </c>
      <c r="C1490" s="403">
        <v>10001267</v>
      </c>
      <c r="D1490" s="403" t="s">
        <v>3269</v>
      </c>
      <c r="E1490" s="403" t="s">
        <v>1569</v>
      </c>
      <c r="F1490" s="403" t="s">
        <v>14</v>
      </c>
      <c r="G1490" s="403" t="s">
        <v>1087</v>
      </c>
      <c r="H1490" s="403" t="s">
        <v>140</v>
      </c>
      <c r="I1490" s="403" t="s">
        <v>140</v>
      </c>
      <c r="J1490" s="403" t="s">
        <v>3270</v>
      </c>
      <c r="K1490" s="404">
        <v>41169</v>
      </c>
      <c r="L1490" s="404">
        <v>41173</v>
      </c>
      <c r="M1490" s="403" t="s">
        <v>102</v>
      </c>
      <c r="N1490" s="403" t="s">
        <v>109</v>
      </c>
      <c r="O1490" s="403">
        <v>4</v>
      </c>
      <c r="P1490" s="403" t="s">
        <v>3175</v>
      </c>
      <c r="Q1490" s="403">
        <v>2</v>
      </c>
    </row>
    <row r="1491" spans="1:17" x14ac:dyDescent="0.2">
      <c r="A1491" s="403">
        <v>51090</v>
      </c>
      <c r="B1491" s="403">
        <v>110099</v>
      </c>
      <c r="C1491" s="403">
        <v>10001292</v>
      </c>
      <c r="D1491" s="403" t="s">
        <v>843</v>
      </c>
      <c r="E1491" s="403" t="s">
        <v>1569</v>
      </c>
      <c r="F1491" s="403" t="s">
        <v>14</v>
      </c>
      <c r="G1491" s="403" t="s">
        <v>225</v>
      </c>
      <c r="H1491" s="403" t="s">
        <v>122</v>
      </c>
      <c r="I1491" s="403" t="s">
        <v>122</v>
      </c>
      <c r="J1491" s="403" t="s">
        <v>3272</v>
      </c>
      <c r="K1491" s="404">
        <v>41443</v>
      </c>
      <c r="L1491" s="404">
        <v>41446</v>
      </c>
      <c r="M1491" s="403" t="s">
        <v>132</v>
      </c>
      <c r="N1491" s="403" t="s">
        <v>109</v>
      </c>
      <c r="O1491" s="403">
        <v>3</v>
      </c>
      <c r="P1491" s="403" t="s">
        <v>3175</v>
      </c>
      <c r="Q1491" s="403">
        <v>3</v>
      </c>
    </row>
    <row r="1492" spans="1:17" x14ac:dyDescent="0.2">
      <c r="A1492" s="403">
        <v>51097</v>
      </c>
      <c r="B1492" s="403">
        <v>121224</v>
      </c>
      <c r="C1492" s="403">
        <v>10032017</v>
      </c>
      <c r="D1492" s="403" t="s">
        <v>2345</v>
      </c>
      <c r="E1492" s="403" t="s">
        <v>1597</v>
      </c>
      <c r="F1492" s="403" t="s">
        <v>15</v>
      </c>
      <c r="G1492" s="403" t="s">
        <v>239</v>
      </c>
      <c r="H1492" s="403" t="s">
        <v>161</v>
      </c>
      <c r="I1492" s="403" t="s">
        <v>161</v>
      </c>
      <c r="J1492" s="403" t="s">
        <v>3274</v>
      </c>
      <c r="K1492" s="404">
        <v>41177</v>
      </c>
      <c r="L1492" s="404">
        <v>41180</v>
      </c>
      <c r="M1492" s="403" t="s">
        <v>132</v>
      </c>
      <c r="N1492" s="403" t="s">
        <v>109</v>
      </c>
      <c r="O1492" s="403">
        <v>3</v>
      </c>
      <c r="P1492" s="403" t="s">
        <v>3175</v>
      </c>
      <c r="Q1492" s="403">
        <v>2</v>
      </c>
    </row>
    <row r="1493" spans="1:17" x14ac:dyDescent="0.2">
      <c r="A1493" s="403">
        <v>51104</v>
      </c>
      <c r="B1493" s="403">
        <v>106685</v>
      </c>
      <c r="C1493" s="403">
        <v>10001310</v>
      </c>
      <c r="D1493" s="403" t="s">
        <v>1635</v>
      </c>
      <c r="E1493" s="403" t="s">
        <v>1569</v>
      </c>
      <c r="F1493" s="403" t="s">
        <v>14</v>
      </c>
      <c r="G1493" s="403" t="s">
        <v>404</v>
      </c>
      <c r="H1493" s="403" t="s">
        <v>199</v>
      </c>
      <c r="I1493" s="403" t="s">
        <v>95</v>
      </c>
      <c r="J1493" s="403" t="s">
        <v>3276</v>
      </c>
      <c r="K1493" s="404">
        <v>41471</v>
      </c>
      <c r="L1493" s="404">
        <v>41474</v>
      </c>
      <c r="M1493" s="403" t="s">
        <v>102</v>
      </c>
      <c r="N1493" s="403" t="s">
        <v>109</v>
      </c>
      <c r="O1493" s="403">
        <v>3</v>
      </c>
      <c r="P1493" s="403" t="s">
        <v>3175</v>
      </c>
      <c r="Q1493" s="403">
        <v>2</v>
      </c>
    </row>
    <row r="1494" spans="1:17" x14ac:dyDescent="0.2">
      <c r="A1494" s="403">
        <v>51137</v>
      </c>
      <c r="B1494" s="403">
        <v>108126</v>
      </c>
      <c r="C1494" s="403">
        <v>10001372</v>
      </c>
      <c r="D1494" s="403" t="s">
        <v>3278</v>
      </c>
      <c r="E1494" s="403" t="s">
        <v>1597</v>
      </c>
      <c r="F1494" s="403" t="s">
        <v>15</v>
      </c>
      <c r="G1494" s="403" t="s">
        <v>399</v>
      </c>
      <c r="H1494" s="403" t="s">
        <v>190</v>
      </c>
      <c r="I1494" s="403" t="s">
        <v>190</v>
      </c>
      <c r="J1494" s="403" t="s">
        <v>3279</v>
      </c>
      <c r="K1494" s="404">
        <v>41199</v>
      </c>
      <c r="L1494" s="404">
        <v>41201</v>
      </c>
      <c r="M1494" s="403" t="s">
        <v>152</v>
      </c>
      <c r="N1494" s="403" t="s">
        <v>109</v>
      </c>
      <c r="O1494" s="403">
        <v>4</v>
      </c>
      <c r="P1494" s="403" t="s">
        <v>3175</v>
      </c>
      <c r="Q1494" s="403">
        <v>3</v>
      </c>
    </row>
    <row r="1495" spans="1:17" x14ac:dyDescent="0.2">
      <c r="A1495" s="403">
        <v>51142</v>
      </c>
      <c r="B1495" s="403">
        <v>108568</v>
      </c>
      <c r="C1495" s="403">
        <v>10008159</v>
      </c>
      <c r="D1495" s="403" t="s">
        <v>2351</v>
      </c>
      <c r="E1495" s="403" t="s">
        <v>1569</v>
      </c>
      <c r="F1495" s="403" t="s">
        <v>14</v>
      </c>
      <c r="G1495" s="403" t="s">
        <v>2037</v>
      </c>
      <c r="H1495" s="403" t="s">
        <v>1162</v>
      </c>
      <c r="I1495" s="403" t="s">
        <v>122</v>
      </c>
      <c r="J1495" s="403" t="s">
        <v>3281</v>
      </c>
      <c r="K1495" s="404">
        <v>41323</v>
      </c>
      <c r="L1495" s="404">
        <v>41327</v>
      </c>
      <c r="M1495" s="403" t="s">
        <v>102</v>
      </c>
      <c r="N1495" s="403" t="s">
        <v>109</v>
      </c>
      <c r="O1495" s="403">
        <v>3</v>
      </c>
      <c r="P1495" s="403" t="s">
        <v>3175</v>
      </c>
      <c r="Q1495" s="403">
        <v>3</v>
      </c>
    </row>
    <row r="1496" spans="1:17" x14ac:dyDescent="0.2">
      <c r="A1496" s="403">
        <v>51170</v>
      </c>
      <c r="B1496" s="403">
        <v>105927</v>
      </c>
      <c r="C1496" s="403">
        <v>10001436</v>
      </c>
      <c r="D1496" s="403" t="s">
        <v>3283</v>
      </c>
      <c r="E1496" s="403" t="s">
        <v>1597</v>
      </c>
      <c r="F1496" s="403" t="s">
        <v>15</v>
      </c>
      <c r="G1496" s="403" t="s">
        <v>114</v>
      </c>
      <c r="H1496" s="403" t="s">
        <v>107</v>
      </c>
      <c r="I1496" s="403" t="s">
        <v>107</v>
      </c>
      <c r="J1496" s="403" t="s">
        <v>3284</v>
      </c>
      <c r="K1496" s="404">
        <v>41239</v>
      </c>
      <c r="L1496" s="404">
        <v>41243</v>
      </c>
      <c r="M1496" s="403" t="s">
        <v>102</v>
      </c>
      <c r="N1496" s="403" t="s">
        <v>109</v>
      </c>
      <c r="O1496" s="403">
        <v>1</v>
      </c>
      <c r="P1496" s="403" t="s">
        <v>3175</v>
      </c>
      <c r="Q1496" s="403">
        <v>2</v>
      </c>
    </row>
    <row r="1497" spans="1:17" x14ac:dyDescent="0.2">
      <c r="A1497" s="403">
        <v>51224</v>
      </c>
      <c r="B1497" s="403">
        <v>110066</v>
      </c>
      <c r="C1497" s="403">
        <v>10001539</v>
      </c>
      <c r="D1497" s="403" t="s">
        <v>849</v>
      </c>
      <c r="E1497" s="403" t="s">
        <v>1597</v>
      </c>
      <c r="F1497" s="403" t="s">
        <v>15</v>
      </c>
      <c r="G1497" s="403" t="s">
        <v>106</v>
      </c>
      <c r="H1497" s="403" t="s">
        <v>107</v>
      </c>
      <c r="I1497" s="403" t="s">
        <v>107</v>
      </c>
      <c r="J1497" s="403" t="s">
        <v>3286</v>
      </c>
      <c r="K1497" s="404">
        <v>41183</v>
      </c>
      <c r="L1497" s="404">
        <v>41187</v>
      </c>
      <c r="M1497" s="403" t="s">
        <v>102</v>
      </c>
      <c r="N1497" s="403" t="s">
        <v>109</v>
      </c>
      <c r="O1497" s="403">
        <v>2</v>
      </c>
      <c r="P1497" s="403" t="s">
        <v>3175</v>
      </c>
      <c r="Q1497" s="403">
        <v>2</v>
      </c>
    </row>
    <row r="1498" spans="1:17" x14ac:dyDescent="0.2">
      <c r="A1498" s="403">
        <v>51349</v>
      </c>
      <c r="B1498" s="403">
        <v>108108</v>
      </c>
      <c r="C1498" s="403">
        <v>10001695</v>
      </c>
      <c r="D1498" s="403" t="s">
        <v>1641</v>
      </c>
      <c r="E1498" s="403" t="s">
        <v>1573</v>
      </c>
      <c r="F1498" s="403" t="s">
        <v>15</v>
      </c>
      <c r="G1498" s="403" t="s">
        <v>870</v>
      </c>
      <c r="H1498" s="403" t="s">
        <v>166</v>
      </c>
      <c r="I1498" s="403" t="s">
        <v>166</v>
      </c>
      <c r="J1498" s="403" t="s">
        <v>3288</v>
      </c>
      <c r="K1498" s="404">
        <v>41428</v>
      </c>
      <c r="L1498" s="404">
        <v>41432</v>
      </c>
      <c r="M1498" s="403" t="s">
        <v>152</v>
      </c>
      <c r="N1498" s="403" t="s">
        <v>109</v>
      </c>
      <c r="O1498" s="403">
        <v>3</v>
      </c>
      <c r="P1498" s="403" t="s">
        <v>3175</v>
      </c>
      <c r="Q1498" s="403">
        <v>3</v>
      </c>
    </row>
    <row r="1499" spans="1:17" x14ac:dyDescent="0.2">
      <c r="A1499" s="403">
        <v>51435</v>
      </c>
      <c r="B1499" s="403">
        <v>117656</v>
      </c>
      <c r="C1499" s="403">
        <v>10001787</v>
      </c>
      <c r="D1499" s="403" t="s">
        <v>853</v>
      </c>
      <c r="E1499" s="403" t="s">
        <v>1597</v>
      </c>
      <c r="F1499" s="403" t="s">
        <v>15</v>
      </c>
      <c r="G1499" s="403" t="s">
        <v>854</v>
      </c>
      <c r="H1499" s="403" t="s">
        <v>107</v>
      </c>
      <c r="I1499" s="403" t="s">
        <v>107</v>
      </c>
      <c r="J1499" s="403" t="s">
        <v>3290</v>
      </c>
      <c r="K1499" s="404">
        <v>41338</v>
      </c>
      <c r="L1499" s="404">
        <v>41341</v>
      </c>
      <c r="M1499" s="403" t="s">
        <v>102</v>
      </c>
      <c r="N1499" s="403" t="s">
        <v>109</v>
      </c>
      <c r="O1499" s="403">
        <v>3</v>
      </c>
      <c r="P1499" s="403" t="s">
        <v>3175</v>
      </c>
      <c r="Q1499" s="403">
        <v>3</v>
      </c>
    </row>
    <row r="1500" spans="1:17" x14ac:dyDescent="0.2">
      <c r="A1500" s="403">
        <v>51510</v>
      </c>
      <c r="B1500" s="403">
        <v>106598</v>
      </c>
      <c r="C1500" s="403">
        <v>10011058</v>
      </c>
      <c r="D1500" s="403" t="s">
        <v>3292</v>
      </c>
      <c r="E1500" s="403" t="s">
        <v>1651</v>
      </c>
      <c r="F1500" s="403" t="s">
        <v>14</v>
      </c>
      <c r="G1500" s="403" t="s">
        <v>234</v>
      </c>
      <c r="H1500" s="403" t="s">
        <v>190</v>
      </c>
      <c r="I1500" s="403" t="s">
        <v>190</v>
      </c>
      <c r="J1500" s="403" t="s">
        <v>3293</v>
      </c>
      <c r="K1500" s="404">
        <v>41232</v>
      </c>
      <c r="L1500" s="404">
        <v>41235</v>
      </c>
      <c r="M1500" s="403" t="s">
        <v>132</v>
      </c>
      <c r="N1500" s="403" t="s">
        <v>109</v>
      </c>
      <c r="O1500" s="403">
        <v>1</v>
      </c>
      <c r="P1500" s="403" t="s">
        <v>3175</v>
      </c>
      <c r="Q1500" s="403">
        <v>3</v>
      </c>
    </row>
    <row r="1501" spans="1:17" x14ac:dyDescent="0.2">
      <c r="A1501" s="403">
        <v>51536</v>
      </c>
      <c r="B1501" s="403">
        <v>106493</v>
      </c>
      <c r="C1501" s="403">
        <v>10009067</v>
      </c>
      <c r="D1501" s="403" t="s">
        <v>3295</v>
      </c>
      <c r="E1501" s="403" t="s">
        <v>1569</v>
      </c>
      <c r="F1501" s="403" t="s">
        <v>14</v>
      </c>
      <c r="G1501" s="403" t="s">
        <v>270</v>
      </c>
      <c r="H1501" s="403" t="s">
        <v>166</v>
      </c>
      <c r="I1501" s="403" t="s">
        <v>166</v>
      </c>
      <c r="J1501" s="403" t="s">
        <v>3296</v>
      </c>
      <c r="K1501" s="404">
        <v>41254</v>
      </c>
      <c r="L1501" s="404">
        <v>41257</v>
      </c>
      <c r="M1501" s="403" t="s">
        <v>102</v>
      </c>
      <c r="N1501" s="403" t="s">
        <v>109</v>
      </c>
      <c r="O1501" s="403">
        <v>3</v>
      </c>
      <c r="P1501" s="403" t="s">
        <v>3175</v>
      </c>
      <c r="Q1501" s="403">
        <v>2</v>
      </c>
    </row>
    <row r="1502" spans="1:17" x14ac:dyDescent="0.2">
      <c r="A1502" s="403">
        <v>51540</v>
      </c>
      <c r="B1502" s="403">
        <v>110160</v>
      </c>
      <c r="C1502" s="403">
        <v>10001951</v>
      </c>
      <c r="D1502" s="403" t="s">
        <v>3298</v>
      </c>
      <c r="E1502" s="403" t="s">
        <v>1573</v>
      </c>
      <c r="F1502" s="403" t="s">
        <v>15</v>
      </c>
      <c r="G1502" s="403" t="s">
        <v>270</v>
      </c>
      <c r="H1502" s="403" t="s">
        <v>166</v>
      </c>
      <c r="I1502" s="403" t="s">
        <v>166</v>
      </c>
      <c r="J1502" s="403" t="s">
        <v>3299</v>
      </c>
      <c r="K1502" s="404">
        <v>41386</v>
      </c>
      <c r="L1502" s="404">
        <v>41390</v>
      </c>
      <c r="M1502" s="403" t="s">
        <v>152</v>
      </c>
      <c r="N1502" s="403" t="s">
        <v>109</v>
      </c>
      <c r="O1502" s="403">
        <v>2</v>
      </c>
      <c r="P1502" s="403" t="s">
        <v>3175</v>
      </c>
      <c r="Q1502" s="403">
        <v>3</v>
      </c>
    </row>
    <row r="1503" spans="1:17" x14ac:dyDescent="0.2">
      <c r="A1503" s="403">
        <v>51572</v>
      </c>
      <c r="B1503" s="403">
        <v>106491</v>
      </c>
      <c r="C1503" s="403">
        <v>10001997</v>
      </c>
      <c r="D1503" s="403" t="s">
        <v>869</v>
      </c>
      <c r="E1503" s="403" t="s">
        <v>1569</v>
      </c>
      <c r="F1503" s="403" t="s">
        <v>14</v>
      </c>
      <c r="G1503" s="403" t="s">
        <v>870</v>
      </c>
      <c r="H1503" s="403" t="s">
        <v>166</v>
      </c>
      <c r="I1503" s="403" t="s">
        <v>166</v>
      </c>
      <c r="J1503" s="403" t="s">
        <v>3301</v>
      </c>
      <c r="K1503" s="404">
        <v>41184</v>
      </c>
      <c r="L1503" s="404">
        <v>41187</v>
      </c>
      <c r="M1503" s="403" t="s">
        <v>132</v>
      </c>
      <c r="N1503" s="403" t="s">
        <v>109</v>
      </c>
      <c r="O1503" s="403">
        <v>2</v>
      </c>
      <c r="P1503" s="403" t="s">
        <v>3175</v>
      </c>
      <c r="Q1503" s="403">
        <v>3</v>
      </c>
    </row>
    <row r="1504" spans="1:17" x14ac:dyDescent="0.2">
      <c r="A1504" s="403">
        <v>51578</v>
      </c>
      <c r="B1504" s="403">
        <v>107022</v>
      </c>
      <c r="C1504" s="403">
        <v>10002008</v>
      </c>
      <c r="D1504" s="403" t="s">
        <v>1654</v>
      </c>
      <c r="E1504" s="403" t="s">
        <v>1573</v>
      </c>
      <c r="F1504" s="403" t="s">
        <v>15</v>
      </c>
      <c r="G1504" s="403" t="s">
        <v>316</v>
      </c>
      <c r="H1504" s="403" t="s">
        <v>199</v>
      </c>
      <c r="I1504" s="403" t="s">
        <v>95</v>
      </c>
      <c r="J1504" s="403" t="s">
        <v>3303</v>
      </c>
      <c r="K1504" s="404">
        <v>41198</v>
      </c>
      <c r="L1504" s="404">
        <v>41201</v>
      </c>
      <c r="M1504" s="403" t="s">
        <v>152</v>
      </c>
      <c r="N1504" s="403" t="s">
        <v>109</v>
      </c>
      <c r="O1504" s="403">
        <v>2</v>
      </c>
      <c r="P1504" s="403" t="s">
        <v>3175</v>
      </c>
      <c r="Q1504" s="403">
        <v>3</v>
      </c>
    </row>
    <row r="1505" spans="1:17" x14ac:dyDescent="0.2">
      <c r="A1505" s="403">
        <v>51623</v>
      </c>
      <c r="B1505" s="403">
        <v>107610</v>
      </c>
      <c r="C1505" s="403">
        <v>10002085</v>
      </c>
      <c r="D1505" s="403" t="s">
        <v>3305</v>
      </c>
      <c r="E1505" s="403" t="s">
        <v>1569</v>
      </c>
      <c r="F1505" s="403" t="s">
        <v>14</v>
      </c>
      <c r="G1505" s="403" t="s">
        <v>171</v>
      </c>
      <c r="H1505" s="403" t="s">
        <v>172</v>
      </c>
      <c r="I1505" s="403" t="s">
        <v>172</v>
      </c>
      <c r="J1505" s="403" t="s">
        <v>3306</v>
      </c>
      <c r="K1505" s="404">
        <v>41443</v>
      </c>
      <c r="L1505" s="404">
        <v>41446</v>
      </c>
      <c r="M1505" s="403" t="s">
        <v>132</v>
      </c>
      <c r="N1505" s="403" t="s">
        <v>109</v>
      </c>
      <c r="O1505" s="403">
        <v>2</v>
      </c>
      <c r="P1505" s="403" t="s">
        <v>3175</v>
      </c>
      <c r="Q1505" s="403">
        <v>3</v>
      </c>
    </row>
    <row r="1506" spans="1:17" x14ac:dyDescent="0.2">
      <c r="A1506" s="403">
        <v>51627</v>
      </c>
      <c r="B1506" s="403">
        <v>106948</v>
      </c>
      <c r="C1506" s="403">
        <v>10002088</v>
      </c>
      <c r="D1506" s="403" t="s">
        <v>3308</v>
      </c>
      <c r="E1506" s="403" t="s">
        <v>1597</v>
      </c>
      <c r="F1506" s="403" t="s">
        <v>15</v>
      </c>
      <c r="G1506" s="403" t="s">
        <v>114</v>
      </c>
      <c r="H1506" s="403" t="s">
        <v>107</v>
      </c>
      <c r="I1506" s="403" t="s">
        <v>107</v>
      </c>
      <c r="J1506" s="403" t="s">
        <v>3309</v>
      </c>
      <c r="K1506" s="404">
        <v>41429</v>
      </c>
      <c r="L1506" s="404">
        <v>41432</v>
      </c>
      <c r="M1506" s="403" t="s">
        <v>132</v>
      </c>
      <c r="N1506" s="403" t="s">
        <v>109</v>
      </c>
      <c r="O1506" s="403">
        <v>4</v>
      </c>
      <c r="P1506" s="403" t="s">
        <v>3175</v>
      </c>
      <c r="Q1506" s="403">
        <v>2</v>
      </c>
    </row>
    <row r="1507" spans="1:17" x14ac:dyDescent="0.2">
      <c r="A1507" s="403">
        <v>51653</v>
      </c>
      <c r="B1507" s="403">
        <v>108073</v>
      </c>
      <c r="C1507" s="403">
        <v>10008919</v>
      </c>
      <c r="D1507" s="403" t="s">
        <v>874</v>
      </c>
      <c r="E1507" s="403" t="s">
        <v>1573</v>
      </c>
      <c r="F1507" s="403" t="s">
        <v>15</v>
      </c>
      <c r="G1507" s="403" t="s">
        <v>294</v>
      </c>
      <c r="H1507" s="403" t="s">
        <v>199</v>
      </c>
      <c r="I1507" s="403" t="s">
        <v>95</v>
      </c>
      <c r="J1507" s="403" t="s">
        <v>3311</v>
      </c>
      <c r="K1507" s="404">
        <v>41218</v>
      </c>
      <c r="L1507" s="404">
        <v>41222</v>
      </c>
      <c r="M1507" s="403" t="s">
        <v>152</v>
      </c>
      <c r="N1507" s="403" t="s">
        <v>109</v>
      </c>
      <c r="O1507" s="403">
        <v>3</v>
      </c>
      <c r="P1507" s="403" t="s">
        <v>3175</v>
      </c>
      <c r="Q1507" s="403">
        <v>2</v>
      </c>
    </row>
    <row r="1508" spans="1:17" x14ac:dyDescent="0.2">
      <c r="A1508" s="403">
        <v>51686</v>
      </c>
      <c r="B1508" s="403">
        <v>106323</v>
      </c>
      <c r="C1508" s="403">
        <v>10000612</v>
      </c>
      <c r="D1508" s="403" t="s">
        <v>2374</v>
      </c>
      <c r="E1508" s="403" t="s">
        <v>1569</v>
      </c>
      <c r="F1508" s="403" t="s">
        <v>14</v>
      </c>
      <c r="G1508" s="403" t="s">
        <v>1237</v>
      </c>
      <c r="H1508" s="403" t="s">
        <v>107</v>
      </c>
      <c r="I1508" s="403" t="s">
        <v>107</v>
      </c>
      <c r="J1508" s="403" t="s">
        <v>3313</v>
      </c>
      <c r="K1508" s="404">
        <v>41169</v>
      </c>
      <c r="L1508" s="404">
        <v>41173</v>
      </c>
      <c r="M1508" s="403" t="s">
        <v>102</v>
      </c>
      <c r="N1508" s="403" t="s">
        <v>109</v>
      </c>
      <c r="O1508" s="403">
        <v>3</v>
      </c>
      <c r="P1508" s="403" t="s">
        <v>3175</v>
      </c>
      <c r="Q1508" s="403">
        <v>3</v>
      </c>
    </row>
    <row r="1509" spans="1:17" x14ac:dyDescent="0.2">
      <c r="A1509" s="403">
        <v>51687</v>
      </c>
      <c r="B1509" s="403">
        <v>109898</v>
      </c>
      <c r="C1509" s="403">
        <v>10002186</v>
      </c>
      <c r="D1509" s="403" t="s">
        <v>876</v>
      </c>
      <c r="E1509" s="403" t="s">
        <v>1569</v>
      </c>
      <c r="F1509" s="403" t="s">
        <v>14</v>
      </c>
      <c r="G1509" s="403" t="s">
        <v>785</v>
      </c>
      <c r="H1509" s="403" t="s">
        <v>107</v>
      </c>
      <c r="I1509" s="403" t="s">
        <v>107</v>
      </c>
      <c r="J1509" s="403" t="s">
        <v>3315</v>
      </c>
      <c r="K1509" s="404">
        <v>41330</v>
      </c>
      <c r="L1509" s="404">
        <v>41334</v>
      </c>
      <c r="M1509" s="403" t="s">
        <v>102</v>
      </c>
      <c r="N1509" s="403" t="s">
        <v>109</v>
      </c>
      <c r="O1509" s="403">
        <v>3</v>
      </c>
      <c r="P1509" s="403" t="s">
        <v>3175</v>
      </c>
      <c r="Q1509" s="403">
        <v>3</v>
      </c>
    </row>
    <row r="1510" spans="1:17" x14ac:dyDescent="0.2">
      <c r="A1510" s="403">
        <v>51800</v>
      </c>
      <c r="B1510" s="403">
        <v>116500</v>
      </c>
      <c r="C1510" s="403">
        <v>10002375</v>
      </c>
      <c r="D1510" s="403" t="s">
        <v>445</v>
      </c>
      <c r="E1510" s="403" t="s">
        <v>1569</v>
      </c>
      <c r="F1510" s="403" t="s">
        <v>14</v>
      </c>
      <c r="G1510" s="403" t="s">
        <v>241</v>
      </c>
      <c r="H1510" s="403" t="s">
        <v>94</v>
      </c>
      <c r="I1510" s="403" t="s">
        <v>95</v>
      </c>
      <c r="J1510" s="403" t="s">
        <v>3317</v>
      </c>
      <c r="K1510" s="404">
        <v>41436</v>
      </c>
      <c r="L1510" s="404">
        <v>41439</v>
      </c>
      <c r="M1510" s="403" t="s">
        <v>102</v>
      </c>
      <c r="N1510" s="403" t="s">
        <v>109</v>
      </c>
      <c r="O1510" s="403">
        <v>3</v>
      </c>
      <c r="P1510" s="403" t="s">
        <v>3175</v>
      </c>
      <c r="Q1510" s="403">
        <v>3</v>
      </c>
    </row>
    <row r="1511" spans="1:17" x14ac:dyDescent="0.2">
      <c r="A1511" s="403">
        <v>51909</v>
      </c>
      <c r="B1511" s="403">
        <v>110554</v>
      </c>
      <c r="C1511" s="403">
        <v>10002602</v>
      </c>
      <c r="D1511" s="403" t="s">
        <v>2385</v>
      </c>
      <c r="E1511" s="403" t="s">
        <v>1597</v>
      </c>
      <c r="F1511" s="403" t="s">
        <v>15</v>
      </c>
      <c r="G1511" s="403" t="s">
        <v>362</v>
      </c>
      <c r="H1511" s="403" t="s">
        <v>166</v>
      </c>
      <c r="I1511" s="403" t="s">
        <v>166</v>
      </c>
      <c r="J1511" s="403" t="s">
        <v>3319</v>
      </c>
      <c r="K1511" s="404">
        <v>41233</v>
      </c>
      <c r="L1511" s="404">
        <v>41235</v>
      </c>
      <c r="M1511" s="403" t="s">
        <v>132</v>
      </c>
      <c r="N1511" s="403" t="s">
        <v>109</v>
      </c>
      <c r="O1511" s="403">
        <v>3</v>
      </c>
      <c r="P1511" s="403" t="s">
        <v>3175</v>
      </c>
      <c r="Q1511" s="403">
        <v>3</v>
      </c>
    </row>
    <row r="1512" spans="1:17" x14ac:dyDescent="0.2">
      <c r="A1512" s="403">
        <v>52004</v>
      </c>
      <c r="B1512" s="403">
        <v>108633</v>
      </c>
      <c r="C1512" s="403">
        <v>10000789</v>
      </c>
      <c r="D1512" s="403" t="s">
        <v>896</v>
      </c>
      <c r="E1512" s="403" t="s">
        <v>1651</v>
      </c>
      <c r="F1512" s="403" t="s">
        <v>14</v>
      </c>
      <c r="G1512" s="403" t="s">
        <v>422</v>
      </c>
      <c r="H1512" s="403" t="s">
        <v>140</v>
      </c>
      <c r="I1512" s="403" t="s">
        <v>140</v>
      </c>
      <c r="J1512" s="403" t="s">
        <v>3321</v>
      </c>
      <c r="K1512" s="404">
        <v>41471</v>
      </c>
      <c r="L1512" s="404">
        <v>41474</v>
      </c>
      <c r="M1512" s="403" t="s">
        <v>102</v>
      </c>
      <c r="N1512" s="403" t="s">
        <v>109</v>
      </c>
      <c r="O1512" s="403">
        <v>2</v>
      </c>
      <c r="P1512" s="403" t="s">
        <v>3175</v>
      </c>
      <c r="Q1512" s="403">
        <v>2</v>
      </c>
    </row>
    <row r="1513" spans="1:17" x14ac:dyDescent="0.2">
      <c r="A1513" s="403">
        <v>52104</v>
      </c>
      <c r="B1513" s="403">
        <v>106895</v>
      </c>
      <c r="C1513" s="403">
        <v>10002861</v>
      </c>
      <c r="D1513" s="403" t="s">
        <v>3323</v>
      </c>
      <c r="E1513" s="403" t="s">
        <v>1573</v>
      </c>
      <c r="F1513" s="403" t="s">
        <v>15</v>
      </c>
      <c r="G1513" s="403" t="s">
        <v>1383</v>
      </c>
      <c r="H1513" s="403" t="s">
        <v>140</v>
      </c>
      <c r="I1513" s="403" t="s">
        <v>140</v>
      </c>
      <c r="J1513" s="403" t="s">
        <v>3324</v>
      </c>
      <c r="K1513" s="404">
        <v>41387</v>
      </c>
      <c r="L1513" s="404">
        <v>41390</v>
      </c>
      <c r="M1513" s="403" t="s">
        <v>152</v>
      </c>
      <c r="N1513" s="403" t="s">
        <v>109</v>
      </c>
      <c r="O1513" s="403">
        <v>2</v>
      </c>
      <c r="P1513" s="403" t="s">
        <v>3175</v>
      </c>
      <c r="Q1513" s="403">
        <v>2</v>
      </c>
    </row>
    <row r="1514" spans="1:17" x14ac:dyDescent="0.2">
      <c r="A1514" s="403">
        <v>52150</v>
      </c>
      <c r="B1514" s="403">
        <v>106393</v>
      </c>
      <c r="C1514" s="403">
        <v>10002948</v>
      </c>
      <c r="D1514" s="403" t="s">
        <v>904</v>
      </c>
      <c r="E1514" s="403" t="s">
        <v>1569</v>
      </c>
      <c r="F1514" s="403" t="s">
        <v>14</v>
      </c>
      <c r="G1514" s="403" t="s">
        <v>189</v>
      </c>
      <c r="H1514" s="403" t="s">
        <v>190</v>
      </c>
      <c r="I1514" s="403" t="s">
        <v>190</v>
      </c>
      <c r="J1514" s="403" t="s">
        <v>3326</v>
      </c>
      <c r="K1514" s="404">
        <v>41450</v>
      </c>
      <c r="L1514" s="404">
        <v>41452</v>
      </c>
      <c r="M1514" s="403" t="s">
        <v>102</v>
      </c>
      <c r="N1514" s="403" t="s">
        <v>109</v>
      </c>
      <c r="O1514" s="403">
        <v>2</v>
      </c>
      <c r="P1514" s="403" t="s">
        <v>3175</v>
      </c>
      <c r="Q1514" s="403">
        <v>3</v>
      </c>
    </row>
    <row r="1515" spans="1:17" x14ac:dyDescent="0.2">
      <c r="A1515" s="403">
        <v>52157</v>
      </c>
      <c r="B1515" s="403">
        <v>108972</v>
      </c>
      <c r="C1515" s="403">
        <v>10009072</v>
      </c>
      <c r="D1515" s="403" t="s">
        <v>2406</v>
      </c>
      <c r="E1515" s="403" t="s">
        <v>1651</v>
      </c>
      <c r="F1515" s="403" t="s">
        <v>14</v>
      </c>
      <c r="G1515" s="403" t="s">
        <v>1311</v>
      </c>
      <c r="H1515" s="403" t="s">
        <v>122</v>
      </c>
      <c r="I1515" s="403" t="s">
        <v>122</v>
      </c>
      <c r="J1515" s="403" t="s">
        <v>3328</v>
      </c>
      <c r="K1515" s="404">
        <v>41232</v>
      </c>
      <c r="L1515" s="404">
        <v>41235</v>
      </c>
      <c r="M1515" s="403" t="s">
        <v>132</v>
      </c>
      <c r="N1515" s="403" t="s">
        <v>109</v>
      </c>
      <c r="O1515" s="403">
        <v>3</v>
      </c>
      <c r="P1515" s="403" t="s">
        <v>3175</v>
      </c>
      <c r="Q1515" s="403">
        <v>3</v>
      </c>
    </row>
    <row r="1516" spans="1:17" x14ac:dyDescent="0.2">
      <c r="A1516" s="403">
        <v>52165</v>
      </c>
      <c r="B1516" s="403">
        <v>107733</v>
      </c>
      <c r="C1516" s="403">
        <v>10002979</v>
      </c>
      <c r="D1516" s="403" t="s">
        <v>3330</v>
      </c>
      <c r="E1516" s="403" t="s">
        <v>1569</v>
      </c>
      <c r="F1516" s="403" t="s">
        <v>14</v>
      </c>
      <c r="G1516" s="403" t="s">
        <v>1410</v>
      </c>
      <c r="H1516" s="403" t="s">
        <v>190</v>
      </c>
      <c r="I1516" s="403" t="s">
        <v>190</v>
      </c>
      <c r="J1516" s="403" t="s">
        <v>3331</v>
      </c>
      <c r="K1516" s="404">
        <v>41176</v>
      </c>
      <c r="L1516" s="404">
        <v>41180</v>
      </c>
      <c r="M1516" s="403" t="s">
        <v>1895</v>
      </c>
      <c r="N1516" s="403" t="s">
        <v>109</v>
      </c>
      <c r="O1516" s="403">
        <v>2</v>
      </c>
      <c r="P1516" s="403" t="s">
        <v>3175</v>
      </c>
      <c r="Q1516" s="403">
        <v>4</v>
      </c>
    </row>
    <row r="1517" spans="1:17" x14ac:dyDescent="0.2">
      <c r="A1517" s="403">
        <v>52210</v>
      </c>
      <c r="B1517" s="403">
        <v>116216</v>
      </c>
      <c r="C1517" s="403">
        <v>10003085</v>
      </c>
      <c r="D1517" s="403" t="s">
        <v>462</v>
      </c>
      <c r="E1517" s="403" t="s">
        <v>1569</v>
      </c>
      <c r="F1517" s="403" t="s">
        <v>14</v>
      </c>
      <c r="G1517" s="403" t="s">
        <v>239</v>
      </c>
      <c r="H1517" s="403" t="s">
        <v>161</v>
      </c>
      <c r="I1517" s="403" t="s">
        <v>161</v>
      </c>
      <c r="J1517" s="403" t="s">
        <v>3333</v>
      </c>
      <c r="K1517" s="404">
        <v>41338</v>
      </c>
      <c r="L1517" s="404">
        <v>41340</v>
      </c>
      <c r="M1517" s="403" t="s">
        <v>132</v>
      </c>
      <c r="N1517" s="403" t="s">
        <v>109</v>
      </c>
      <c r="O1517" s="403">
        <v>3</v>
      </c>
      <c r="P1517" s="403" t="s">
        <v>3175</v>
      </c>
      <c r="Q1517" s="403">
        <v>2</v>
      </c>
    </row>
    <row r="1518" spans="1:17" x14ac:dyDescent="0.2">
      <c r="A1518" s="403">
        <v>52395</v>
      </c>
      <c r="B1518" s="403">
        <v>106060</v>
      </c>
      <c r="C1518" s="403">
        <v>10003190</v>
      </c>
      <c r="D1518" s="403" t="s">
        <v>908</v>
      </c>
      <c r="E1518" s="403" t="s">
        <v>1569</v>
      </c>
      <c r="F1518" s="403" t="s">
        <v>14</v>
      </c>
      <c r="G1518" s="403" t="s">
        <v>867</v>
      </c>
      <c r="H1518" s="403" t="s">
        <v>199</v>
      </c>
      <c r="I1518" s="403" t="s">
        <v>95</v>
      </c>
      <c r="J1518" s="403" t="s">
        <v>3335</v>
      </c>
      <c r="K1518" s="404">
        <v>41226</v>
      </c>
      <c r="L1518" s="404">
        <v>41228</v>
      </c>
      <c r="M1518" s="403" t="s">
        <v>102</v>
      </c>
      <c r="N1518" s="403" t="s">
        <v>109</v>
      </c>
      <c r="O1518" s="403">
        <v>2</v>
      </c>
      <c r="P1518" s="403" t="s">
        <v>3175</v>
      </c>
      <c r="Q1518" s="403">
        <v>3</v>
      </c>
    </row>
    <row r="1519" spans="1:17" x14ac:dyDescent="0.2">
      <c r="A1519" s="403">
        <v>52459</v>
      </c>
      <c r="B1519" s="403">
        <v>107016</v>
      </c>
      <c r="C1519" s="403">
        <v>10003289</v>
      </c>
      <c r="D1519" s="403" t="s">
        <v>2418</v>
      </c>
      <c r="E1519" s="403" t="s">
        <v>1597</v>
      </c>
      <c r="F1519" s="403" t="s">
        <v>15</v>
      </c>
      <c r="G1519" s="403" t="s">
        <v>369</v>
      </c>
      <c r="H1519" s="403" t="s">
        <v>199</v>
      </c>
      <c r="I1519" s="403" t="s">
        <v>95</v>
      </c>
      <c r="J1519" s="403" t="s">
        <v>3337</v>
      </c>
      <c r="K1519" s="404">
        <v>41330</v>
      </c>
      <c r="L1519" s="404">
        <v>41334</v>
      </c>
      <c r="M1519" s="403" t="s">
        <v>132</v>
      </c>
      <c r="N1519" s="403" t="s">
        <v>109</v>
      </c>
      <c r="O1519" s="403">
        <v>3</v>
      </c>
      <c r="P1519" s="403" t="s">
        <v>3175</v>
      </c>
      <c r="Q1519" s="403">
        <v>2</v>
      </c>
    </row>
    <row r="1520" spans="1:17" x14ac:dyDescent="0.2">
      <c r="A1520" s="403">
        <v>52487</v>
      </c>
      <c r="B1520" s="403">
        <v>105188</v>
      </c>
      <c r="C1520" s="403">
        <v>10003347</v>
      </c>
      <c r="D1520" s="403" t="s">
        <v>336</v>
      </c>
      <c r="E1520" s="403" t="s">
        <v>1569</v>
      </c>
      <c r="F1520" s="403" t="s">
        <v>14</v>
      </c>
      <c r="G1520" s="403" t="s">
        <v>337</v>
      </c>
      <c r="H1520" s="403" t="s">
        <v>172</v>
      </c>
      <c r="I1520" s="403" t="s">
        <v>172</v>
      </c>
      <c r="J1520" s="403" t="s">
        <v>338</v>
      </c>
      <c r="K1520" s="404">
        <v>41386</v>
      </c>
      <c r="L1520" s="404">
        <v>41390</v>
      </c>
      <c r="M1520" s="403" t="s">
        <v>102</v>
      </c>
      <c r="N1520" s="403" t="s">
        <v>109</v>
      </c>
      <c r="O1520" s="403">
        <v>2</v>
      </c>
      <c r="P1520" s="403" t="s">
        <v>3175</v>
      </c>
      <c r="Q1520" s="403">
        <v>3</v>
      </c>
    </row>
    <row r="1521" spans="1:17" x14ac:dyDescent="0.2">
      <c r="A1521" s="403">
        <v>52529</v>
      </c>
      <c r="B1521" s="403">
        <v>119816</v>
      </c>
      <c r="C1521" s="403">
        <v>10034022</v>
      </c>
      <c r="D1521" s="403" t="s">
        <v>3340</v>
      </c>
      <c r="E1521" s="403" t="s">
        <v>1569</v>
      </c>
      <c r="F1521" s="403" t="s">
        <v>14</v>
      </c>
      <c r="G1521" s="403" t="s">
        <v>364</v>
      </c>
      <c r="H1521" s="403" t="s">
        <v>190</v>
      </c>
      <c r="I1521" s="403" t="s">
        <v>190</v>
      </c>
      <c r="J1521" s="403" t="s">
        <v>3341</v>
      </c>
      <c r="K1521" s="404">
        <v>41387</v>
      </c>
      <c r="L1521" s="404">
        <v>41390</v>
      </c>
      <c r="M1521" s="403" t="s">
        <v>132</v>
      </c>
      <c r="N1521" s="403" t="s">
        <v>109</v>
      </c>
      <c r="O1521" s="403">
        <v>2</v>
      </c>
      <c r="P1521" s="403" t="s">
        <v>3175</v>
      </c>
      <c r="Q1521" s="403">
        <v>2</v>
      </c>
    </row>
    <row r="1522" spans="1:17" x14ac:dyDescent="0.2">
      <c r="A1522" s="403">
        <v>52544</v>
      </c>
      <c r="B1522" s="403">
        <v>114962</v>
      </c>
      <c r="C1522" s="403">
        <v>10003407</v>
      </c>
      <c r="D1522" s="403" t="s">
        <v>2424</v>
      </c>
      <c r="E1522" s="403" t="s">
        <v>1573</v>
      </c>
      <c r="F1522" s="403" t="s">
        <v>15</v>
      </c>
      <c r="G1522" s="403" t="s">
        <v>837</v>
      </c>
      <c r="H1522" s="403" t="s">
        <v>190</v>
      </c>
      <c r="I1522" s="403" t="s">
        <v>190</v>
      </c>
      <c r="J1522" s="403" t="s">
        <v>3343</v>
      </c>
      <c r="K1522" s="404">
        <v>41247</v>
      </c>
      <c r="L1522" s="404">
        <v>41250</v>
      </c>
      <c r="M1522" s="403" t="s">
        <v>152</v>
      </c>
      <c r="N1522" s="403" t="s">
        <v>109</v>
      </c>
      <c r="O1522" s="403">
        <v>3</v>
      </c>
      <c r="P1522" s="403" t="s">
        <v>3175</v>
      </c>
      <c r="Q1522" s="403">
        <v>2</v>
      </c>
    </row>
    <row r="1523" spans="1:17" x14ac:dyDescent="0.2">
      <c r="A1523" s="403">
        <v>52550</v>
      </c>
      <c r="B1523" s="403">
        <v>110135</v>
      </c>
      <c r="C1523" s="403">
        <v>10001710</v>
      </c>
      <c r="D1523" s="403" t="s">
        <v>227</v>
      </c>
      <c r="E1523" s="403" t="s">
        <v>1573</v>
      </c>
      <c r="F1523" s="403" t="s">
        <v>15</v>
      </c>
      <c r="G1523" s="403" t="s">
        <v>228</v>
      </c>
      <c r="H1523" s="403" t="s">
        <v>166</v>
      </c>
      <c r="I1523" s="403" t="s">
        <v>166</v>
      </c>
      <c r="J1523" s="403" t="s">
        <v>229</v>
      </c>
      <c r="K1523" s="404">
        <v>41219</v>
      </c>
      <c r="L1523" s="404">
        <v>41222</v>
      </c>
      <c r="M1523" s="403" t="s">
        <v>152</v>
      </c>
      <c r="N1523" s="403" t="s">
        <v>109</v>
      </c>
      <c r="O1523" s="403">
        <v>2</v>
      </c>
      <c r="P1523" s="403" t="s">
        <v>3175</v>
      </c>
      <c r="Q1523" s="403">
        <v>3</v>
      </c>
    </row>
    <row r="1524" spans="1:17" x14ac:dyDescent="0.2">
      <c r="A1524" s="403">
        <v>52563</v>
      </c>
      <c r="B1524" s="403">
        <v>106172</v>
      </c>
      <c r="C1524" s="403">
        <v>10003430</v>
      </c>
      <c r="D1524" s="403" t="s">
        <v>474</v>
      </c>
      <c r="E1524" s="403" t="s">
        <v>1597</v>
      </c>
      <c r="F1524" s="403" t="s">
        <v>15</v>
      </c>
      <c r="G1524" s="403" t="s">
        <v>475</v>
      </c>
      <c r="H1524" s="403" t="s">
        <v>94</v>
      </c>
      <c r="I1524" s="403" t="s">
        <v>95</v>
      </c>
      <c r="J1524" s="403" t="s">
        <v>477</v>
      </c>
      <c r="K1524" s="404">
        <v>41169</v>
      </c>
      <c r="L1524" s="404">
        <v>41173</v>
      </c>
      <c r="M1524" s="403" t="s">
        <v>132</v>
      </c>
      <c r="N1524" s="403" t="s">
        <v>109</v>
      </c>
      <c r="O1524" s="403">
        <v>2</v>
      </c>
      <c r="P1524" s="403" t="s">
        <v>3175</v>
      </c>
      <c r="Q1524" s="403">
        <v>3</v>
      </c>
    </row>
    <row r="1525" spans="1:17" x14ac:dyDescent="0.2">
      <c r="A1525" s="403">
        <v>52565</v>
      </c>
      <c r="B1525" s="403">
        <v>121491</v>
      </c>
      <c r="C1525" s="403">
        <v>10036282</v>
      </c>
      <c r="D1525" s="403" t="s">
        <v>3347</v>
      </c>
      <c r="E1525" s="403" t="s">
        <v>1569</v>
      </c>
      <c r="F1525" s="403" t="s">
        <v>14</v>
      </c>
      <c r="G1525" s="403" t="s">
        <v>854</v>
      </c>
      <c r="H1525" s="403" t="s">
        <v>107</v>
      </c>
      <c r="I1525" s="403" t="s">
        <v>107</v>
      </c>
      <c r="J1525" s="403" t="s">
        <v>3348</v>
      </c>
      <c r="K1525" s="404">
        <v>41198</v>
      </c>
      <c r="L1525" s="404">
        <v>41201</v>
      </c>
      <c r="M1525" s="403" t="s">
        <v>102</v>
      </c>
      <c r="N1525" s="403" t="s">
        <v>109</v>
      </c>
      <c r="O1525" s="403">
        <v>2</v>
      </c>
      <c r="P1525" s="403" t="s">
        <v>3175</v>
      </c>
      <c r="Q1525" s="403">
        <v>2</v>
      </c>
    </row>
    <row r="1526" spans="1:17" x14ac:dyDescent="0.2">
      <c r="A1526" s="403">
        <v>52585</v>
      </c>
      <c r="B1526" s="403">
        <v>117554</v>
      </c>
      <c r="C1526" s="403">
        <v>10007951</v>
      </c>
      <c r="D1526" s="403" t="s">
        <v>916</v>
      </c>
      <c r="E1526" s="403" t="s">
        <v>1569</v>
      </c>
      <c r="F1526" s="403" t="s">
        <v>14</v>
      </c>
      <c r="G1526" s="403" t="s">
        <v>829</v>
      </c>
      <c r="H1526" s="403" t="s">
        <v>94</v>
      </c>
      <c r="I1526" s="403" t="s">
        <v>95</v>
      </c>
      <c r="J1526" s="403" t="s">
        <v>3350</v>
      </c>
      <c r="K1526" s="404">
        <v>41317</v>
      </c>
      <c r="L1526" s="404">
        <v>41320</v>
      </c>
      <c r="M1526" s="403" t="s">
        <v>132</v>
      </c>
      <c r="N1526" s="403" t="s">
        <v>109</v>
      </c>
      <c r="O1526" s="403">
        <v>2</v>
      </c>
      <c r="P1526" s="403" t="s">
        <v>3175</v>
      </c>
      <c r="Q1526" s="403">
        <v>3</v>
      </c>
    </row>
    <row r="1527" spans="1:17" x14ac:dyDescent="0.2">
      <c r="A1527" s="403">
        <v>52598</v>
      </c>
      <c r="B1527" s="403">
        <v>116378</v>
      </c>
      <c r="C1527" s="403">
        <v>10006710</v>
      </c>
      <c r="D1527" s="403" t="s">
        <v>920</v>
      </c>
      <c r="E1527" s="403" t="s">
        <v>1569</v>
      </c>
      <c r="F1527" s="403" t="s">
        <v>14</v>
      </c>
      <c r="G1527" s="403" t="s">
        <v>921</v>
      </c>
      <c r="H1527" s="403" t="s">
        <v>122</v>
      </c>
      <c r="I1527" s="403" t="s">
        <v>122</v>
      </c>
      <c r="J1527" s="403" t="s">
        <v>3352</v>
      </c>
      <c r="K1527" s="404">
        <v>41170</v>
      </c>
      <c r="L1527" s="404">
        <v>41173</v>
      </c>
      <c r="M1527" s="403" t="s">
        <v>102</v>
      </c>
      <c r="N1527" s="403" t="s">
        <v>109</v>
      </c>
      <c r="O1527" s="403">
        <v>3</v>
      </c>
      <c r="P1527" s="403" t="s">
        <v>3175</v>
      </c>
      <c r="Q1527" s="403">
        <v>2</v>
      </c>
    </row>
    <row r="1528" spans="1:17" x14ac:dyDescent="0.2">
      <c r="A1528" s="403">
        <v>52602</v>
      </c>
      <c r="B1528" s="403">
        <v>116503</v>
      </c>
      <c r="C1528" s="403">
        <v>10003471</v>
      </c>
      <c r="D1528" s="403" t="s">
        <v>3354</v>
      </c>
      <c r="E1528" s="403" t="s">
        <v>1569</v>
      </c>
      <c r="F1528" s="403" t="s">
        <v>14</v>
      </c>
      <c r="G1528" s="403" t="s">
        <v>93</v>
      </c>
      <c r="H1528" s="403" t="s">
        <v>94</v>
      </c>
      <c r="I1528" s="403" t="s">
        <v>95</v>
      </c>
      <c r="J1528" s="403" t="s">
        <v>3355</v>
      </c>
      <c r="K1528" s="404">
        <v>41232</v>
      </c>
      <c r="L1528" s="404">
        <v>41234</v>
      </c>
      <c r="M1528" s="403" t="s">
        <v>102</v>
      </c>
      <c r="N1528" s="403" t="s">
        <v>109</v>
      </c>
      <c r="O1528" s="403">
        <v>3</v>
      </c>
      <c r="P1528" s="403" t="s">
        <v>3175</v>
      </c>
      <c r="Q1528" s="403">
        <v>2</v>
      </c>
    </row>
    <row r="1529" spans="1:17" x14ac:dyDescent="0.2">
      <c r="A1529" s="403">
        <v>52627</v>
      </c>
      <c r="B1529" s="403">
        <v>108877</v>
      </c>
      <c r="C1529" s="403">
        <v>10003478</v>
      </c>
      <c r="D1529" s="403" t="s">
        <v>923</v>
      </c>
      <c r="E1529" s="403" t="s">
        <v>1569</v>
      </c>
      <c r="F1529" s="403" t="s">
        <v>14</v>
      </c>
      <c r="G1529" s="403" t="s">
        <v>150</v>
      </c>
      <c r="H1529" s="403" t="s">
        <v>122</v>
      </c>
      <c r="I1529" s="403" t="s">
        <v>122</v>
      </c>
      <c r="J1529" s="403" t="s">
        <v>3357</v>
      </c>
      <c r="K1529" s="404">
        <v>41442</v>
      </c>
      <c r="L1529" s="404">
        <v>41446</v>
      </c>
      <c r="M1529" s="403" t="s">
        <v>102</v>
      </c>
      <c r="N1529" s="403" t="s">
        <v>109</v>
      </c>
      <c r="O1529" s="403">
        <v>2</v>
      </c>
      <c r="P1529" s="403" t="s">
        <v>3175</v>
      </c>
      <c r="Q1529" s="403">
        <v>2</v>
      </c>
    </row>
    <row r="1530" spans="1:17" x14ac:dyDescent="0.2">
      <c r="A1530" s="403">
        <v>52795</v>
      </c>
      <c r="B1530" s="403">
        <v>106907</v>
      </c>
      <c r="C1530" s="403">
        <v>10003508</v>
      </c>
      <c r="D1530" s="403" t="s">
        <v>925</v>
      </c>
      <c r="E1530" s="403" t="s">
        <v>1569</v>
      </c>
      <c r="F1530" s="403" t="s">
        <v>14</v>
      </c>
      <c r="G1530" s="403" t="s">
        <v>790</v>
      </c>
      <c r="H1530" s="403" t="s">
        <v>140</v>
      </c>
      <c r="I1530" s="403" t="s">
        <v>140</v>
      </c>
      <c r="J1530" s="403" t="s">
        <v>3359</v>
      </c>
      <c r="K1530" s="404">
        <v>41484</v>
      </c>
      <c r="L1530" s="404">
        <v>41488</v>
      </c>
      <c r="M1530" s="403" t="s">
        <v>102</v>
      </c>
      <c r="N1530" s="403" t="s">
        <v>109</v>
      </c>
      <c r="O1530" s="403">
        <v>2</v>
      </c>
      <c r="P1530" s="403" t="s">
        <v>3175</v>
      </c>
      <c r="Q1530" s="403">
        <v>3</v>
      </c>
    </row>
    <row r="1531" spans="1:17" x14ac:dyDescent="0.2">
      <c r="A1531" s="403">
        <v>52804</v>
      </c>
      <c r="B1531" s="403">
        <v>105061</v>
      </c>
      <c r="C1531" s="403">
        <v>10003526</v>
      </c>
      <c r="D1531" s="403" t="s">
        <v>448</v>
      </c>
      <c r="E1531" s="403" t="s">
        <v>1597</v>
      </c>
      <c r="F1531" s="403" t="s">
        <v>15</v>
      </c>
      <c r="G1531" s="403" t="s">
        <v>449</v>
      </c>
      <c r="H1531" s="403" t="s">
        <v>122</v>
      </c>
      <c r="I1531" s="403" t="s">
        <v>122</v>
      </c>
      <c r="J1531" s="403" t="s">
        <v>450</v>
      </c>
      <c r="K1531" s="404">
        <v>41253</v>
      </c>
      <c r="L1531" s="404">
        <v>41257</v>
      </c>
      <c r="M1531" s="403" t="s">
        <v>102</v>
      </c>
      <c r="N1531" s="403" t="s">
        <v>109</v>
      </c>
      <c r="O1531" s="403">
        <v>2</v>
      </c>
      <c r="P1531" s="403" t="s">
        <v>3175</v>
      </c>
      <c r="Q1531" s="403">
        <v>2</v>
      </c>
    </row>
    <row r="1532" spans="1:17" x14ac:dyDescent="0.2">
      <c r="A1532" s="403">
        <v>52843</v>
      </c>
      <c r="B1532" s="403">
        <v>106963</v>
      </c>
      <c r="C1532" s="403">
        <v>10003586</v>
      </c>
      <c r="D1532" s="403" t="s">
        <v>935</v>
      </c>
      <c r="E1532" s="403" t="s">
        <v>1573</v>
      </c>
      <c r="F1532" s="403" t="s">
        <v>15</v>
      </c>
      <c r="G1532" s="403" t="s">
        <v>255</v>
      </c>
      <c r="H1532" s="403" t="s">
        <v>161</v>
      </c>
      <c r="I1532" s="403" t="s">
        <v>161</v>
      </c>
      <c r="J1532" s="403" t="s">
        <v>3362</v>
      </c>
      <c r="K1532" s="404">
        <v>41240</v>
      </c>
      <c r="L1532" s="404">
        <v>41243</v>
      </c>
      <c r="M1532" s="403" t="s">
        <v>132</v>
      </c>
      <c r="N1532" s="403" t="s">
        <v>109</v>
      </c>
      <c r="O1532" s="403">
        <v>3</v>
      </c>
      <c r="P1532" s="403" t="s">
        <v>3175</v>
      </c>
      <c r="Q1532" s="403">
        <v>3</v>
      </c>
    </row>
    <row r="1533" spans="1:17" x14ac:dyDescent="0.2">
      <c r="A1533" s="403">
        <v>52859</v>
      </c>
      <c r="B1533" s="403">
        <v>106358</v>
      </c>
      <c r="C1533" s="403">
        <v>10003666</v>
      </c>
      <c r="D1533" s="403" t="s">
        <v>939</v>
      </c>
      <c r="E1533" s="403" t="s">
        <v>1569</v>
      </c>
      <c r="F1533" s="403" t="s">
        <v>14</v>
      </c>
      <c r="G1533" s="403" t="s">
        <v>186</v>
      </c>
      <c r="H1533" s="403" t="s">
        <v>172</v>
      </c>
      <c r="I1533" s="403" t="s">
        <v>172</v>
      </c>
      <c r="J1533" s="403" t="s">
        <v>3364</v>
      </c>
      <c r="K1533" s="404">
        <v>41219</v>
      </c>
      <c r="L1533" s="404">
        <v>41221</v>
      </c>
      <c r="M1533" s="403" t="s">
        <v>132</v>
      </c>
      <c r="N1533" s="403" t="s">
        <v>109</v>
      </c>
      <c r="O1533" s="403">
        <v>3</v>
      </c>
      <c r="P1533" s="403" t="s">
        <v>3175</v>
      </c>
      <c r="Q1533" s="403">
        <v>3</v>
      </c>
    </row>
    <row r="1534" spans="1:17" x14ac:dyDescent="0.2">
      <c r="A1534" s="403">
        <v>52883</v>
      </c>
      <c r="B1534" s="403">
        <v>108057</v>
      </c>
      <c r="C1534" s="403">
        <v>10003709</v>
      </c>
      <c r="D1534" s="403" t="s">
        <v>941</v>
      </c>
      <c r="E1534" s="403" t="s">
        <v>1573</v>
      </c>
      <c r="F1534" s="403" t="s">
        <v>15</v>
      </c>
      <c r="G1534" s="403" t="s">
        <v>942</v>
      </c>
      <c r="H1534" s="403" t="s">
        <v>140</v>
      </c>
      <c r="I1534" s="403" t="s">
        <v>140</v>
      </c>
      <c r="J1534" s="403" t="s">
        <v>3366</v>
      </c>
      <c r="K1534" s="404">
        <v>41303</v>
      </c>
      <c r="L1534" s="404">
        <v>41306</v>
      </c>
      <c r="M1534" s="403" t="s">
        <v>152</v>
      </c>
      <c r="N1534" s="403" t="s">
        <v>109</v>
      </c>
      <c r="O1534" s="403">
        <v>2</v>
      </c>
      <c r="P1534" s="403" t="s">
        <v>3175</v>
      </c>
      <c r="Q1534" s="403">
        <v>3</v>
      </c>
    </row>
    <row r="1535" spans="1:17" x14ac:dyDescent="0.2">
      <c r="A1535" s="403">
        <v>52924</v>
      </c>
      <c r="B1535" s="403">
        <v>116980</v>
      </c>
      <c r="C1535" s="403">
        <v>10009671</v>
      </c>
      <c r="D1535" s="403" t="s">
        <v>639</v>
      </c>
      <c r="E1535" s="403" t="s">
        <v>1651</v>
      </c>
      <c r="F1535" s="403" t="s">
        <v>14</v>
      </c>
      <c r="G1535" s="403" t="s">
        <v>337</v>
      </c>
      <c r="H1535" s="403" t="s">
        <v>172</v>
      </c>
      <c r="I1535" s="403" t="s">
        <v>172</v>
      </c>
      <c r="J1535" s="403" t="s">
        <v>640</v>
      </c>
      <c r="K1535" s="404">
        <v>41240</v>
      </c>
      <c r="L1535" s="404">
        <v>41243</v>
      </c>
      <c r="M1535" s="403" t="s">
        <v>102</v>
      </c>
      <c r="N1535" s="403" t="s">
        <v>109</v>
      </c>
      <c r="O1535" s="403">
        <v>2</v>
      </c>
      <c r="P1535" s="403" t="s">
        <v>3175</v>
      </c>
      <c r="Q1535" s="403">
        <v>2</v>
      </c>
    </row>
    <row r="1536" spans="1:17" x14ac:dyDescent="0.2">
      <c r="A1536" s="403">
        <v>52985</v>
      </c>
      <c r="B1536" s="403">
        <v>115315</v>
      </c>
      <c r="C1536" s="403">
        <v>10003853</v>
      </c>
      <c r="D1536" s="403" t="s">
        <v>221</v>
      </c>
      <c r="E1536" s="403" t="s">
        <v>1573</v>
      </c>
      <c r="F1536" s="403" t="s">
        <v>15</v>
      </c>
      <c r="G1536" s="403" t="s">
        <v>222</v>
      </c>
      <c r="H1536" s="403" t="s">
        <v>199</v>
      </c>
      <c r="I1536" s="403" t="s">
        <v>95</v>
      </c>
      <c r="J1536" s="403" t="s">
        <v>223</v>
      </c>
      <c r="K1536" s="404">
        <v>41379</v>
      </c>
      <c r="L1536" s="404">
        <v>41383</v>
      </c>
      <c r="M1536" s="403" t="s">
        <v>152</v>
      </c>
      <c r="N1536" s="403" t="s">
        <v>109</v>
      </c>
      <c r="O1536" s="403">
        <v>2</v>
      </c>
      <c r="P1536" s="403" t="s">
        <v>3175</v>
      </c>
      <c r="Q1536" s="403">
        <v>3</v>
      </c>
    </row>
    <row r="1537" spans="1:17" x14ac:dyDescent="0.2">
      <c r="A1537" s="403">
        <v>52998</v>
      </c>
      <c r="B1537" s="403">
        <v>106769</v>
      </c>
      <c r="C1537" s="403">
        <v>10003872</v>
      </c>
      <c r="D1537" s="403" t="s">
        <v>1689</v>
      </c>
      <c r="E1537" s="403" t="s">
        <v>1573</v>
      </c>
      <c r="F1537" s="403" t="s">
        <v>15</v>
      </c>
      <c r="G1537" s="403" t="s">
        <v>413</v>
      </c>
      <c r="H1537" s="403" t="s">
        <v>161</v>
      </c>
      <c r="I1537" s="403" t="s">
        <v>161</v>
      </c>
      <c r="J1537" s="403" t="s">
        <v>3370</v>
      </c>
      <c r="K1537" s="404">
        <v>41190</v>
      </c>
      <c r="L1537" s="404">
        <v>41194</v>
      </c>
      <c r="M1537" s="403" t="s">
        <v>152</v>
      </c>
      <c r="N1537" s="403" t="s">
        <v>109</v>
      </c>
      <c r="O1537" s="403">
        <v>2</v>
      </c>
      <c r="P1537" s="403" t="s">
        <v>3175</v>
      </c>
      <c r="Q1537" s="403">
        <v>2</v>
      </c>
    </row>
    <row r="1538" spans="1:17" x14ac:dyDescent="0.2">
      <c r="A1538" s="403">
        <v>53025</v>
      </c>
      <c r="B1538" s="403">
        <v>116638</v>
      </c>
      <c r="C1538" s="403">
        <v>10003909</v>
      </c>
      <c r="D1538" s="403" t="s">
        <v>954</v>
      </c>
      <c r="E1538" s="403" t="s">
        <v>1569</v>
      </c>
      <c r="F1538" s="403" t="s">
        <v>14</v>
      </c>
      <c r="G1538" s="403" t="s">
        <v>178</v>
      </c>
      <c r="H1538" s="403" t="s">
        <v>107</v>
      </c>
      <c r="I1538" s="403" t="s">
        <v>107</v>
      </c>
      <c r="J1538" s="403" t="s">
        <v>3372</v>
      </c>
      <c r="K1538" s="404">
        <v>41225</v>
      </c>
      <c r="L1538" s="404">
        <v>41229</v>
      </c>
      <c r="M1538" s="403" t="s">
        <v>102</v>
      </c>
      <c r="N1538" s="403" t="s">
        <v>109</v>
      </c>
      <c r="O1538" s="403">
        <v>3</v>
      </c>
      <c r="P1538" s="403" t="s">
        <v>3175</v>
      </c>
      <c r="Q1538" s="403">
        <v>2</v>
      </c>
    </row>
    <row r="1539" spans="1:17" x14ac:dyDescent="0.2">
      <c r="A1539" s="403">
        <v>53042</v>
      </c>
      <c r="B1539" s="403">
        <v>110172</v>
      </c>
      <c r="C1539" s="403">
        <v>10003932</v>
      </c>
      <c r="D1539" s="403" t="s">
        <v>958</v>
      </c>
      <c r="E1539" s="403" t="s">
        <v>1573</v>
      </c>
      <c r="F1539" s="403" t="s">
        <v>15</v>
      </c>
      <c r="G1539" s="403" t="s">
        <v>239</v>
      </c>
      <c r="H1539" s="403" t="s">
        <v>161</v>
      </c>
      <c r="I1539" s="403" t="s">
        <v>161</v>
      </c>
      <c r="J1539" s="403" t="s">
        <v>3374</v>
      </c>
      <c r="K1539" s="404">
        <v>41316</v>
      </c>
      <c r="L1539" s="404">
        <v>41320</v>
      </c>
      <c r="M1539" s="403" t="s">
        <v>152</v>
      </c>
      <c r="N1539" s="403" t="s">
        <v>109</v>
      </c>
      <c r="O1539" s="403">
        <v>2</v>
      </c>
      <c r="P1539" s="403" t="s">
        <v>3175</v>
      </c>
      <c r="Q1539" s="403">
        <v>3</v>
      </c>
    </row>
    <row r="1540" spans="1:17" x14ac:dyDescent="0.2">
      <c r="A1540" s="403">
        <v>53100</v>
      </c>
      <c r="B1540" s="403">
        <v>108156</v>
      </c>
      <c r="C1540" s="403">
        <v>10000143</v>
      </c>
      <c r="D1540" s="403" t="s">
        <v>371</v>
      </c>
      <c r="E1540" s="403" t="s">
        <v>1573</v>
      </c>
      <c r="F1540" s="403" t="s">
        <v>15</v>
      </c>
      <c r="G1540" s="403" t="s">
        <v>372</v>
      </c>
      <c r="H1540" s="403" t="s">
        <v>122</v>
      </c>
      <c r="I1540" s="403" t="s">
        <v>122</v>
      </c>
      <c r="J1540" s="403" t="s">
        <v>373</v>
      </c>
      <c r="K1540" s="404">
        <v>41386</v>
      </c>
      <c r="L1540" s="404">
        <v>41390</v>
      </c>
      <c r="M1540" s="403" t="s">
        <v>374</v>
      </c>
      <c r="N1540" s="403" t="s">
        <v>109</v>
      </c>
      <c r="O1540" s="403">
        <v>2</v>
      </c>
      <c r="P1540" s="403" t="s">
        <v>3175</v>
      </c>
      <c r="Q1540" s="403">
        <v>2</v>
      </c>
    </row>
    <row r="1541" spans="1:17" x14ac:dyDescent="0.2">
      <c r="A1541" s="403">
        <v>53104</v>
      </c>
      <c r="B1541" s="403">
        <v>108155</v>
      </c>
      <c r="C1541" s="403">
        <v>10000146</v>
      </c>
      <c r="D1541" s="403" t="s">
        <v>964</v>
      </c>
      <c r="E1541" s="403" t="s">
        <v>1573</v>
      </c>
      <c r="F1541" s="403" t="s">
        <v>15</v>
      </c>
      <c r="G1541" s="403" t="s">
        <v>736</v>
      </c>
      <c r="H1541" s="403" t="s">
        <v>122</v>
      </c>
      <c r="I1541" s="403" t="s">
        <v>122</v>
      </c>
      <c r="J1541" s="403" t="s">
        <v>3377</v>
      </c>
      <c r="K1541" s="404">
        <v>41449</v>
      </c>
      <c r="L1541" s="404">
        <v>41453</v>
      </c>
      <c r="M1541" s="403" t="s">
        <v>152</v>
      </c>
      <c r="N1541" s="403" t="s">
        <v>109</v>
      </c>
      <c r="O1541" s="403">
        <v>2</v>
      </c>
      <c r="P1541" s="403" t="s">
        <v>3175</v>
      </c>
      <c r="Q1541" s="403">
        <v>3</v>
      </c>
    </row>
    <row r="1542" spans="1:17" x14ac:dyDescent="0.2">
      <c r="A1542" s="403">
        <v>53117</v>
      </c>
      <c r="B1542" s="403">
        <v>115752</v>
      </c>
      <c r="C1542" s="403">
        <v>10003990</v>
      </c>
      <c r="D1542" s="403" t="s">
        <v>3379</v>
      </c>
      <c r="E1542" s="403" t="s">
        <v>1573</v>
      </c>
      <c r="F1542" s="403" t="s">
        <v>15</v>
      </c>
      <c r="G1542" s="403" t="s">
        <v>717</v>
      </c>
      <c r="H1542" s="403" t="s">
        <v>122</v>
      </c>
      <c r="I1542" s="403" t="s">
        <v>122</v>
      </c>
      <c r="J1542" s="403" t="s">
        <v>3380</v>
      </c>
      <c r="K1542" s="404">
        <v>41408</v>
      </c>
      <c r="L1542" s="404">
        <v>41411</v>
      </c>
      <c r="M1542" s="403" t="s">
        <v>152</v>
      </c>
      <c r="N1542" s="403" t="s">
        <v>109</v>
      </c>
      <c r="O1542" s="403">
        <v>2</v>
      </c>
      <c r="P1542" s="403" t="s">
        <v>3175</v>
      </c>
      <c r="Q1542" s="403">
        <v>3</v>
      </c>
    </row>
    <row r="1543" spans="1:17" x14ac:dyDescent="0.2">
      <c r="A1543" s="403">
        <v>53124</v>
      </c>
      <c r="B1543" s="403">
        <v>107480</v>
      </c>
      <c r="C1543" s="403">
        <v>10002859</v>
      </c>
      <c r="D1543" s="403" t="s">
        <v>516</v>
      </c>
      <c r="E1543" s="403" t="s">
        <v>1573</v>
      </c>
      <c r="F1543" s="403" t="s">
        <v>15</v>
      </c>
      <c r="G1543" s="403" t="s">
        <v>517</v>
      </c>
      <c r="H1543" s="403" t="s">
        <v>122</v>
      </c>
      <c r="I1543" s="403" t="s">
        <v>122</v>
      </c>
      <c r="J1543" s="403" t="s">
        <v>3382</v>
      </c>
      <c r="K1543" s="404">
        <v>41407</v>
      </c>
      <c r="L1543" s="404">
        <v>41411</v>
      </c>
      <c r="M1543" s="403" t="s">
        <v>152</v>
      </c>
      <c r="N1543" s="403" t="s">
        <v>109</v>
      </c>
      <c r="O1543" s="403">
        <v>3</v>
      </c>
      <c r="P1543" s="403" t="s">
        <v>3175</v>
      </c>
      <c r="Q1543" s="403">
        <v>3</v>
      </c>
    </row>
    <row r="1544" spans="1:17" x14ac:dyDescent="0.2">
      <c r="A1544" s="403">
        <v>53148</v>
      </c>
      <c r="B1544" s="403">
        <v>107980</v>
      </c>
      <c r="C1544" s="403">
        <v>10006964</v>
      </c>
      <c r="D1544" s="403" t="s">
        <v>533</v>
      </c>
      <c r="E1544" s="403" t="s">
        <v>1573</v>
      </c>
      <c r="F1544" s="403" t="s">
        <v>15</v>
      </c>
      <c r="G1544" s="403" t="s">
        <v>144</v>
      </c>
      <c r="H1544" s="403" t="s">
        <v>122</v>
      </c>
      <c r="I1544" s="403" t="s">
        <v>122</v>
      </c>
      <c r="J1544" s="403" t="s">
        <v>534</v>
      </c>
      <c r="K1544" s="404">
        <v>41330</v>
      </c>
      <c r="L1544" s="404">
        <v>41334</v>
      </c>
      <c r="M1544" s="403" t="s">
        <v>152</v>
      </c>
      <c r="N1544" s="403" t="s">
        <v>109</v>
      </c>
      <c r="O1544" s="403">
        <v>2</v>
      </c>
      <c r="P1544" s="403" t="s">
        <v>3175</v>
      </c>
      <c r="Q1544" s="403">
        <v>3</v>
      </c>
    </row>
    <row r="1545" spans="1:17" x14ac:dyDescent="0.2">
      <c r="A1545" s="403">
        <v>53160</v>
      </c>
      <c r="B1545" s="403">
        <v>112691</v>
      </c>
      <c r="C1545" s="403">
        <v>10004013</v>
      </c>
      <c r="D1545" s="403" t="s">
        <v>3385</v>
      </c>
      <c r="E1545" s="403" t="s">
        <v>1569</v>
      </c>
      <c r="F1545" s="403" t="s">
        <v>14</v>
      </c>
      <c r="G1545" s="403" t="s">
        <v>607</v>
      </c>
      <c r="H1545" s="403" t="s">
        <v>122</v>
      </c>
      <c r="I1545" s="403" t="s">
        <v>122</v>
      </c>
      <c r="J1545" s="403" t="s">
        <v>3386</v>
      </c>
      <c r="K1545" s="404">
        <v>41442</v>
      </c>
      <c r="L1545" s="404">
        <v>41446</v>
      </c>
      <c r="M1545" s="403" t="s">
        <v>102</v>
      </c>
      <c r="N1545" s="403" t="s">
        <v>109</v>
      </c>
      <c r="O1545" s="403">
        <v>2</v>
      </c>
      <c r="P1545" s="403" t="s">
        <v>3175</v>
      </c>
      <c r="Q1545" s="403">
        <v>2</v>
      </c>
    </row>
    <row r="1546" spans="1:17" x14ac:dyDescent="0.2">
      <c r="A1546" s="403">
        <v>53280</v>
      </c>
      <c r="B1546" s="403">
        <v>106702</v>
      </c>
      <c r="C1546" s="403">
        <v>10004257</v>
      </c>
      <c r="D1546" s="403" t="s">
        <v>451</v>
      </c>
      <c r="E1546" s="403" t="s">
        <v>1569</v>
      </c>
      <c r="F1546" s="403" t="s">
        <v>14</v>
      </c>
      <c r="G1546" s="403" t="s">
        <v>404</v>
      </c>
      <c r="H1546" s="403" t="s">
        <v>199</v>
      </c>
      <c r="I1546" s="403" t="s">
        <v>95</v>
      </c>
      <c r="J1546" s="403" t="s">
        <v>452</v>
      </c>
      <c r="K1546" s="404">
        <v>41254</v>
      </c>
      <c r="L1546" s="404">
        <v>41257</v>
      </c>
      <c r="M1546" s="403" t="s">
        <v>132</v>
      </c>
      <c r="N1546" s="403" t="s">
        <v>109</v>
      </c>
      <c r="O1546" s="403">
        <v>2</v>
      </c>
      <c r="P1546" s="403" t="s">
        <v>3175</v>
      </c>
      <c r="Q1546" s="403">
        <v>3</v>
      </c>
    </row>
    <row r="1547" spans="1:17" x14ac:dyDescent="0.2">
      <c r="A1547" s="403">
        <v>53295</v>
      </c>
      <c r="B1547" s="403">
        <v>108044</v>
      </c>
      <c r="C1547" s="403">
        <v>10004285</v>
      </c>
      <c r="D1547" s="403" t="s">
        <v>1723</v>
      </c>
      <c r="E1547" s="403" t="s">
        <v>1573</v>
      </c>
      <c r="F1547" s="403" t="s">
        <v>15</v>
      </c>
      <c r="G1547" s="403" t="s">
        <v>244</v>
      </c>
      <c r="H1547" s="403" t="s">
        <v>190</v>
      </c>
      <c r="I1547" s="403" t="s">
        <v>190</v>
      </c>
      <c r="J1547" s="403" t="s">
        <v>3389</v>
      </c>
      <c r="K1547" s="404">
        <v>41309</v>
      </c>
      <c r="L1547" s="404">
        <v>41313</v>
      </c>
      <c r="M1547" s="403" t="s">
        <v>152</v>
      </c>
      <c r="N1547" s="403" t="s">
        <v>109</v>
      </c>
      <c r="O1547" s="403">
        <v>4</v>
      </c>
      <c r="P1547" s="403" t="s">
        <v>3175</v>
      </c>
      <c r="Q1547" s="403">
        <v>3</v>
      </c>
    </row>
    <row r="1548" spans="1:17" x14ac:dyDescent="0.2">
      <c r="A1548" s="403">
        <v>53388</v>
      </c>
      <c r="B1548" s="403">
        <v>107850</v>
      </c>
      <c r="C1548" s="403">
        <v>10004370</v>
      </c>
      <c r="D1548" s="403" t="s">
        <v>3391</v>
      </c>
      <c r="E1548" s="403" t="s">
        <v>1569</v>
      </c>
      <c r="F1548" s="403" t="s">
        <v>14</v>
      </c>
      <c r="G1548" s="403" t="s">
        <v>503</v>
      </c>
      <c r="H1548" s="403" t="s">
        <v>94</v>
      </c>
      <c r="I1548" s="403" t="s">
        <v>95</v>
      </c>
      <c r="J1548" s="403" t="s">
        <v>3392</v>
      </c>
      <c r="K1548" s="404">
        <v>41443</v>
      </c>
      <c r="L1548" s="404">
        <v>41446</v>
      </c>
      <c r="M1548" s="403" t="s">
        <v>132</v>
      </c>
      <c r="N1548" s="403" t="s">
        <v>109</v>
      </c>
      <c r="O1548" s="403">
        <v>2</v>
      </c>
      <c r="P1548" s="403" t="s">
        <v>3175</v>
      </c>
      <c r="Q1548" s="403">
        <v>3</v>
      </c>
    </row>
    <row r="1549" spans="1:17" x14ac:dyDescent="0.2">
      <c r="A1549" s="403">
        <v>53392</v>
      </c>
      <c r="B1549" s="403">
        <v>108652</v>
      </c>
      <c r="C1549" s="403">
        <v>10004374</v>
      </c>
      <c r="D1549" s="403" t="s">
        <v>2489</v>
      </c>
      <c r="E1549" s="403" t="s">
        <v>1597</v>
      </c>
      <c r="F1549" s="403" t="s">
        <v>15</v>
      </c>
      <c r="G1549" s="403" t="s">
        <v>644</v>
      </c>
      <c r="H1549" s="403" t="s">
        <v>190</v>
      </c>
      <c r="I1549" s="403" t="s">
        <v>190</v>
      </c>
      <c r="J1549" s="403" t="s">
        <v>3394</v>
      </c>
      <c r="K1549" s="404">
        <v>41254</v>
      </c>
      <c r="L1549" s="404">
        <v>41256</v>
      </c>
      <c r="M1549" s="403" t="s">
        <v>132</v>
      </c>
      <c r="N1549" s="403" t="s">
        <v>109</v>
      </c>
      <c r="O1549" s="403">
        <v>3</v>
      </c>
      <c r="P1549" s="403" t="s">
        <v>3175</v>
      </c>
      <c r="Q1549" s="403">
        <v>3</v>
      </c>
    </row>
    <row r="1550" spans="1:17" x14ac:dyDescent="0.2">
      <c r="A1550" s="403">
        <v>53407</v>
      </c>
      <c r="B1550" s="403">
        <v>107108</v>
      </c>
      <c r="C1550" s="403">
        <v>10004404</v>
      </c>
      <c r="D1550" s="403" t="s">
        <v>990</v>
      </c>
      <c r="E1550" s="403" t="s">
        <v>1569</v>
      </c>
      <c r="F1550" s="403" t="s">
        <v>14</v>
      </c>
      <c r="G1550" s="403" t="s">
        <v>473</v>
      </c>
      <c r="H1550" s="403" t="s">
        <v>94</v>
      </c>
      <c r="I1550" s="403" t="s">
        <v>95</v>
      </c>
      <c r="J1550" s="403" t="s">
        <v>3396</v>
      </c>
      <c r="K1550" s="404">
        <v>41288</v>
      </c>
      <c r="L1550" s="404">
        <v>41292</v>
      </c>
      <c r="M1550" s="403" t="s">
        <v>132</v>
      </c>
      <c r="N1550" s="403" t="s">
        <v>109</v>
      </c>
      <c r="O1550" s="403">
        <v>2</v>
      </c>
      <c r="P1550" s="403" t="s">
        <v>3175</v>
      </c>
      <c r="Q1550" s="403">
        <v>3</v>
      </c>
    </row>
    <row r="1551" spans="1:17" x14ac:dyDescent="0.2">
      <c r="A1551" s="403">
        <v>53418</v>
      </c>
      <c r="B1551" s="403">
        <v>108590</v>
      </c>
      <c r="C1551" s="403">
        <v>10000424</v>
      </c>
      <c r="D1551" s="403" t="s">
        <v>3398</v>
      </c>
      <c r="E1551" s="403" t="s">
        <v>1569</v>
      </c>
      <c r="F1551" s="403" t="s">
        <v>14</v>
      </c>
      <c r="G1551" s="403" t="s">
        <v>585</v>
      </c>
      <c r="H1551" s="403" t="s">
        <v>172</v>
      </c>
      <c r="I1551" s="403" t="s">
        <v>172</v>
      </c>
      <c r="J1551" s="403" t="s">
        <v>3399</v>
      </c>
      <c r="K1551" s="404">
        <v>41191</v>
      </c>
      <c r="L1551" s="404">
        <v>41193</v>
      </c>
      <c r="M1551" s="403" t="s">
        <v>102</v>
      </c>
      <c r="N1551" s="403" t="s">
        <v>109</v>
      </c>
      <c r="O1551" s="403">
        <v>3</v>
      </c>
      <c r="P1551" s="403" t="s">
        <v>3175</v>
      </c>
      <c r="Q1551" s="403">
        <v>3</v>
      </c>
    </row>
    <row r="1552" spans="1:17" x14ac:dyDescent="0.2">
      <c r="A1552" s="403">
        <v>53429</v>
      </c>
      <c r="B1552" s="403">
        <v>108786</v>
      </c>
      <c r="C1552" s="403">
        <v>10004440</v>
      </c>
      <c r="D1552" s="403" t="s">
        <v>2492</v>
      </c>
      <c r="E1552" s="403" t="s">
        <v>1569</v>
      </c>
      <c r="F1552" s="403" t="s">
        <v>14</v>
      </c>
      <c r="G1552" s="403" t="s">
        <v>399</v>
      </c>
      <c r="H1552" s="403" t="s">
        <v>190</v>
      </c>
      <c r="I1552" s="403" t="s">
        <v>190</v>
      </c>
      <c r="J1552" s="403" t="s">
        <v>3401</v>
      </c>
      <c r="K1552" s="404">
        <v>41204</v>
      </c>
      <c r="L1552" s="404">
        <v>41208</v>
      </c>
      <c r="M1552" s="403" t="s">
        <v>102</v>
      </c>
      <c r="N1552" s="403" t="s">
        <v>109</v>
      </c>
      <c r="O1552" s="403">
        <v>3</v>
      </c>
      <c r="P1552" s="403" t="s">
        <v>3175</v>
      </c>
      <c r="Q1552" s="403">
        <v>3</v>
      </c>
    </row>
    <row r="1553" spans="1:17" x14ac:dyDescent="0.2">
      <c r="A1553" s="403">
        <v>53477</v>
      </c>
      <c r="B1553" s="403">
        <v>117951</v>
      </c>
      <c r="C1553" s="403">
        <v>10013544</v>
      </c>
      <c r="D1553" s="403" t="s">
        <v>3403</v>
      </c>
      <c r="E1553" s="403" t="s">
        <v>1651</v>
      </c>
      <c r="F1553" s="403" t="s">
        <v>14</v>
      </c>
      <c r="G1553" s="403" t="s">
        <v>234</v>
      </c>
      <c r="H1553" s="403" t="s">
        <v>190</v>
      </c>
      <c r="I1553" s="403" t="s">
        <v>190</v>
      </c>
      <c r="J1553" s="403" t="s">
        <v>3404</v>
      </c>
      <c r="K1553" s="404">
        <v>41288</v>
      </c>
      <c r="L1553" s="404">
        <v>41292</v>
      </c>
      <c r="M1553" s="403" t="s">
        <v>102</v>
      </c>
      <c r="N1553" s="403" t="s">
        <v>109</v>
      </c>
      <c r="O1553" s="403">
        <v>2</v>
      </c>
      <c r="P1553" s="403" t="s">
        <v>3175</v>
      </c>
      <c r="Q1553" s="403">
        <v>2</v>
      </c>
    </row>
    <row r="1554" spans="1:17" x14ac:dyDescent="0.2">
      <c r="A1554" s="403">
        <v>53508</v>
      </c>
      <c r="B1554" s="403">
        <v>108035</v>
      </c>
      <c r="C1554" s="403">
        <v>10004609</v>
      </c>
      <c r="D1554" s="403" t="s">
        <v>480</v>
      </c>
      <c r="E1554" s="403" t="s">
        <v>1597</v>
      </c>
      <c r="F1554" s="403" t="s">
        <v>15</v>
      </c>
      <c r="G1554" s="403" t="s">
        <v>481</v>
      </c>
      <c r="H1554" s="403" t="s">
        <v>122</v>
      </c>
      <c r="I1554" s="403" t="s">
        <v>122</v>
      </c>
      <c r="J1554" s="403" t="s">
        <v>482</v>
      </c>
      <c r="K1554" s="404">
        <v>41318</v>
      </c>
      <c r="L1554" s="404">
        <v>41320</v>
      </c>
      <c r="M1554" s="403" t="s">
        <v>152</v>
      </c>
      <c r="N1554" s="403" t="s">
        <v>109</v>
      </c>
      <c r="O1554" s="403">
        <v>2</v>
      </c>
      <c r="P1554" s="403" t="s">
        <v>3175</v>
      </c>
      <c r="Q1554" s="403">
        <v>3</v>
      </c>
    </row>
    <row r="1555" spans="1:17" x14ac:dyDescent="0.2">
      <c r="A1555" s="403">
        <v>53534</v>
      </c>
      <c r="B1555" s="403">
        <v>106968</v>
      </c>
      <c r="C1555" s="403">
        <v>10004643</v>
      </c>
      <c r="D1555" s="403" t="s">
        <v>3407</v>
      </c>
      <c r="E1555" s="403" t="s">
        <v>1569</v>
      </c>
      <c r="F1555" s="403" t="s">
        <v>14</v>
      </c>
      <c r="G1555" s="403" t="s">
        <v>255</v>
      </c>
      <c r="H1555" s="403" t="s">
        <v>161</v>
      </c>
      <c r="I1555" s="403" t="s">
        <v>161</v>
      </c>
      <c r="J1555" s="403" t="s">
        <v>3408</v>
      </c>
      <c r="K1555" s="404">
        <v>41254</v>
      </c>
      <c r="L1555" s="404">
        <v>41257</v>
      </c>
      <c r="M1555" s="403" t="s">
        <v>102</v>
      </c>
      <c r="N1555" s="403" t="s">
        <v>109</v>
      </c>
      <c r="O1555" s="403">
        <v>2</v>
      </c>
      <c r="P1555" s="403" t="s">
        <v>3175</v>
      </c>
      <c r="Q1555" s="403">
        <v>2</v>
      </c>
    </row>
    <row r="1556" spans="1:17" x14ac:dyDescent="0.2">
      <c r="A1556" s="403">
        <v>53535</v>
      </c>
      <c r="B1556" s="403">
        <v>109052</v>
      </c>
      <c r="C1556" s="403">
        <v>10004645</v>
      </c>
      <c r="D1556" s="403" t="s">
        <v>2498</v>
      </c>
      <c r="E1556" s="403" t="s">
        <v>1597</v>
      </c>
      <c r="F1556" s="403" t="s">
        <v>15</v>
      </c>
      <c r="G1556" s="403" t="s">
        <v>731</v>
      </c>
      <c r="H1556" s="403" t="s">
        <v>161</v>
      </c>
      <c r="I1556" s="403" t="s">
        <v>161</v>
      </c>
      <c r="J1556" s="403" t="s">
        <v>3410</v>
      </c>
      <c r="K1556" s="404">
        <v>41288</v>
      </c>
      <c r="L1556" s="404">
        <v>41292</v>
      </c>
      <c r="M1556" s="403" t="s">
        <v>102</v>
      </c>
      <c r="N1556" s="403" t="s">
        <v>109</v>
      </c>
      <c r="O1556" s="403">
        <v>3</v>
      </c>
      <c r="P1556" s="403" t="s">
        <v>3175</v>
      </c>
      <c r="Q1556" s="403">
        <v>3</v>
      </c>
    </row>
    <row r="1557" spans="1:17" x14ac:dyDescent="0.2">
      <c r="A1557" s="403">
        <v>53574</v>
      </c>
      <c r="B1557" s="403">
        <v>106183</v>
      </c>
      <c r="C1557" s="403">
        <v>10004547</v>
      </c>
      <c r="D1557" s="403" t="s">
        <v>2503</v>
      </c>
      <c r="E1557" s="403" t="s">
        <v>1569</v>
      </c>
      <c r="F1557" s="403" t="s">
        <v>14</v>
      </c>
      <c r="G1557" s="403" t="s">
        <v>473</v>
      </c>
      <c r="H1557" s="403" t="s">
        <v>94</v>
      </c>
      <c r="I1557" s="403" t="s">
        <v>95</v>
      </c>
      <c r="J1557" s="403" t="s">
        <v>3412</v>
      </c>
      <c r="K1557" s="404">
        <v>41212</v>
      </c>
      <c r="L1557" s="404">
        <v>41215</v>
      </c>
      <c r="M1557" s="403" t="s">
        <v>132</v>
      </c>
      <c r="N1557" s="403" t="s">
        <v>109</v>
      </c>
      <c r="O1557" s="403">
        <v>3</v>
      </c>
      <c r="P1557" s="403" t="s">
        <v>3175</v>
      </c>
      <c r="Q1557" s="403">
        <v>3</v>
      </c>
    </row>
    <row r="1558" spans="1:17" x14ac:dyDescent="0.2">
      <c r="A1558" s="403">
        <v>53589</v>
      </c>
      <c r="B1558" s="403">
        <v>108071</v>
      </c>
      <c r="C1558" s="403">
        <v>10004694</v>
      </c>
      <c r="D1558" s="403" t="s">
        <v>1006</v>
      </c>
      <c r="E1558" s="403" t="s">
        <v>1573</v>
      </c>
      <c r="F1558" s="403" t="s">
        <v>15</v>
      </c>
      <c r="G1558" s="403" t="s">
        <v>1007</v>
      </c>
      <c r="H1558" s="403" t="s">
        <v>199</v>
      </c>
      <c r="I1558" s="403" t="s">
        <v>95</v>
      </c>
      <c r="J1558" s="403" t="s">
        <v>3414</v>
      </c>
      <c r="K1558" s="404">
        <v>41352</v>
      </c>
      <c r="L1558" s="404">
        <v>41355</v>
      </c>
      <c r="M1558" s="403" t="s">
        <v>152</v>
      </c>
      <c r="N1558" s="403" t="s">
        <v>109</v>
      </c>
      <c r="O1558" s="403">
        <v>2</v>
      </c>
      <c r="P1558" s="403" t="s">
        <v>3175</v>
      </c>
      <c r="Q1558" s="403">
        <v>3</v>
      </c>
    </row>
    <row r="1559" spans="1:17" x14ac:dyDescent="0.2">
      <c r="A1559" s="403">
        <v>53603</v>
      </c>
      <c r="B1559" s="403">
        <v>107970</v>
      </c>
      <c r="C1559" s="403">
        <v>10004714</v>
      </c>
      <c r="D1559" s="403" t="s">
        <v>3416</v>
      </c>
      <c r="E1559" s="403" t="s">
        <v>1573</v>
      </c>
      <c r="F1559" s="403" t="s">
        <v>15</v>
      </c>
      <c r="G1559" s="403" t="s">
        <v>1100</v>
      </c>
      <c r="H1559" s="403" t="s">
        <v>94</v>
      </c>
      <c r="I1559" s="403" t="s">
        <v>95</v>
      </c>
      <c r="J1559" s="403" t="s">
        <v>3417</v>
      </c>
      <c r="K1559" s="404">
        <v>41407</v>
      </c>
      <c r="L1559" s="404">
        <v>41411</v>
      </c>
      <c r="M1559" s="403" t="s">
        <v>102</v>
      </c>
      <c r="N1559" s="403" t="s">
        <v>109</v>
      </c>
      <c r="O1559" s="403">
        <v>2</v>
      </c>
      <c r="P1559" s="403" t="s">
        <v>3175</v>
      </c>
      <c r="Q1559" s="403">
        <v>2</v>
      </c>
    </row>
    <row r="1560" spans="1:17" x14ac:dyDescent="0.2">
      <c r="A1560" s="403">
        <v>53611</v>
      </c>
      <c r="B1560" s="403">
        <v>107804</v>
      </c>
      <c r="C1560" s="403">
        <v>10004720</v>
      </c>
      <c r="D1560" s="403" t="s">
        <v>1009</v>
      </c>
      <c r="E1560" s="403" t="s">
        <v>1569</v>
      </c>
      <c r="F1560" s="403" t="s">
        <v>14</v>
      </c>
      <c r="G1560" s="403" t="s">
        <v>139</v>
      </c>
      <c r="H1560" s="403" t="s">
        <v>140</v>
      </c>
      <c r="I1560" s="403" t="s">
        <v>140</v>
      </c>
      <c r="J1560" s="403" t="s">
        <v>3419</v>
      </c>
      <c r="K1560" s="404">
        <v>41428</v>
      </c>
      <c r="L1560" s="404">
        <v>41432</v>
      </c>
      <c r="M1560" s="403" t="s">
        <v>132</v>
      </c>
      <c r="N1560" s="403" t="s">
        <v>109</v>
      </c>
      <c r="O1560" s="403">
        <v>2</v>
      </c>
      <c r="P1560" s="403" t="s">
        <v>3175</v>
      </c>
      <c r="Q1560" s="403">
        <v>3</v>
      </c>
    </row>
    <row r="1561" spans="1:17" x14ac:dyDescent="0.2">
      <c r="A1561" s="403">
        <v>53615</v>
      </c>
      <c r="B1561" s="403">
        <v>105892</v>
      </c>
      <c r="C1561" s="403">
        <v>10004723</v>
      </c>
      <c r="D1561" s="403" t="s">
        <v>1739</v>
      </c>
      <c r="E1561" s="403" t="s">
        <v>1597</v>
      </c>
      <c r="F1561" s="403" t="s">
        <v>15</v>
      </c>
      <c r="G1561" s="403" t="s">
        <v>790</v>
      </c>
      <c r="H1561" s="403" t="s">
        <v>140</v>
      </c>
      <c r="I1561" s="403" t="s">
        <v>140</v>
      </c>
      <c r="J1561" s="403" t="s">
        <v>3421</v>
      </c>
      <c r="K1561" s="404">
        <v>41169</v>
      </c>
      <c r="L1561" s="404">
        <v>41173</v>
      </c>
      <c r="M1561" s="403" t="s">
        <v>102</v>
      </c>
      <c r="N1561" s="403" t="s">
        <v>109</v>
      </c>
      <c r="O1561" s="403">
        <v>4</v>
      </c>
      <c r="P1561" s="403" t="s">
        <v>3175</v>
      </c>
      <c r="Q1561" s="403">
        <v>3</v>
      </c>
    </row>
    <row r="1562" spans="1:17" x14ac:dyDescent="0.2">
      <c r="A1562" s="403">
        <v>53674</v>
      </c>
      <c r="B1562" s="403">
        <v>107952</v>
      </c>
      <c r="C1562" s="403">
        <v>10004801</v>
      </c>
      <c r="D1562" s="403" t="s">
        <v>1748</v>
      </c>
      <c r="E1562" s="403" t="s">
        <v>1573</v>
      </c>
      <c r="F1562" s="403" t="s">
        <v>15</v>
      </c>
      <c r="G1562" s="403" t="s">
        <v>160</v>
      </c>
      <c r="H1562" s="403" t="s">
        <v>161</v>
      </c>
      <c r="I1562" s="403" t="s">
        <v>161</v>
      </c>
      <c r="J1562" s="403" t="s">
        <v>3423</v>
      </c>
      <c r="K1562" s="404">
        <v>41225</v>
      </c>
      <c r="L1562" s="404">
        <v>41229</v>
      </c>
      <c r="M1562" s="403" t="s">
        <v>152</v>
      </c>
      <c r="N1562" s="403" t="s">
        <v>109</v>
      </c>
      <c r="O1562" s="403">
        <v>2</v>
      </c>
      <c r="P1562" s="403" t="s">
        <v>3175</v>
      </c>
      <c r="Q1562" s="403">
        <v>2</v>
      </c>
    </row>
    <row r="1563" spans="1:17" x14ac:dyDescent="0.2">
      <c r="A1563" s="403">
        <v>53693</v>
      </c>
      <c r="B1563" s="403">
        <v>107679</v>
      </c>
      <c r="C1563" s="403">
        <v>10004819</v>
      </c>
      <c r="D1563" s="403" t="s">
        <v>1751</v>
      </c>
      <c r="E1563" s="403" t="s">
        <v>1569</v>
      </c>
      <c r="F1563" s="403" t="s">
        <v>14</v>
      </c>
      <c r="G1563" s="403" t="s">
        <v>337</v>
      </c>
      <c r="H1563" s="403" t="s">
        <v>172</v>
      </c>
      <c r="I1563" s="403" t="s">
        <v>172</v>
      </c>
      <c r="J1563" s="403" t="s">
        <v>3425</v>
      </c>
      <c r="K1563" s="404">
        <v>41205</v>
      </c>
      <c r="L1563" s="404">
        <v>41208</v>
      </c>
      <c r="M1563" s="403" t="s">
        <v>132</v>
      </c>
      <c r="N1563" s="403" t="s">
        <v>109</v>
      </c>
      <c r="O1563" s="403">
        <v>2</v>
      </c>
      <c r="P1563" s="403" t="s">
        <v>3175</v>
      </c>
      <c r="Q1563" s="403">
        <v>2</v>
      </c>
    </row>
    <row r="1564" spans="1:17" x14ac:dyDescent="0.2">
      <c r="A1564" s="403">
        <v>53749</v>
      </c>
      <c r="B1564" s="403">
        <v>107029</v>
      </c>
      <c r="C1564" s="403">
        <v>10004895</v>
      </c>
      <c r="D1564" s="403" t="s">
        <v>2520</v>
      </c>
      <c r="E1564" s="403" t="s">
        <v>1569</v>
      </c>
      <c r="F1564" s="403" t="s">
        <v>14</v>
      </c>
      <c r="G1564" s="403" t="s">
        <v>316</v>
      </c>
      <c r="H1564" s="403" t="s">
        <v>199</v>
      </c>
      <c r="I1564" s="403" t="s">
        <v>95</v>
      </c>
      <c r="J1564" s="403" t="s">
        <v>3427</v>
      </c>
      <c r="K1564" s="404">
        <v>41324</v>
      </c>
      <c r="L1564" s="404">
        <v>41327</v>
      </c>
      <c r="M1564" s="403" t="s">
        <v>102</v>
      </c>
      <c r="N1564" s="403" t="s">
        <v>109</v>
      </c>
      <c r="O1564" s="403">
        <v>3</v>
      </c>
      <c r="P1564" s="403" t="s">
        <v>3175</v>
      </c>
      <c r="Q1564" s="403">
        <v>3</v>
      </c>
    </row>
    <row r="1565" spans="1:17" x14ac:dyDescent="0.2">
      <c r="A1565" s="403">
        <v>53808</v>
      </c>
      <c r="B1565" s="403">
        <v>112110</v>
      </c>
      <c r="C1565" s="403">
        <v>10001647</v>
      </c>
      <c r="D1565" s="403" t="s">
        <v>3429</v>
      </c>
      <c r="E1565" s="403" t="s">
        <v>2361</v>
      </c>
      <c r="F1565" s="403" t="s">
        <v>19</v>
      </c>
      <c r="G1565" s="403" t="s">
        <v>217</v>
      </c>
      <c r="H1565" s="403" t="s">
        <v>161</v>
      </c>
      <c r="I1565" s="403" t="s">
        <v>161</v>
      </c>
      <c r="J1565" s="403" t="s">
        <v>3430</v>
      </c>
      <c r="K1565" s="404">
        <v>41505</v>
      </c>
      <c r="L1565" s="404">
        <v>41509</v>
      </c>
      <c r="M1565" s="403" t="s">
        <v>2363</v>
      </c>
      <c r="N1565" s="403" t="s">
        <v>109</v>
      </c>
      <c r="O1565" s="403">
        <v>2</v>
      </c>
      <c r="P1565" s="403" t="s">
        <v>3175</v>
      </c>
      <c r="Q1565" s="403">
        <v>3</v>
      </c>
    </row>
    <row r="1566" spans="1:17" x14ac:dyDescent="0.2">
      <c r="A1566" s="403">
        <v>53863</v>
      </c>
      <c r="B1566" s="403">
        <v>109962</v>
      </c>
      <c r="C1566" s="403">
        <v>10005069</v>
      </c>
      <c r="D1566" s="403" t="s">
        <v>3432</v>
      </c>
      <c r="E1566" s="403" t="s">
        <v>1569</v>
      </c>
      <c r="F1566" s="403" t="s">
        <v>14</v>
      </c>
      <c r="G1566" s="403" t="s">
        <v>546</v>
      </c>
      <c r="H1566" s="403" t="s">
        <v>172</v>
      </c>
      <c r="I1566" s="403" t="s">
        <v>172</v>
      </c>
      <c r="J1566" s="403" t="s">
        <v>3433</v>
      </c>
      <c r="K1566" s="404">
        <v>41170</v>
      </c>
      <c r="L1566" s="404">
        <v>41173</v>
      </c>
      <c r="M1566" s="403" t="s">
        <v>132</v>
      </c>
      <c r="N1566" s="403" t="s">
        <v>109</v>
      </c>
      <c r="O1566" s="403">
        <v>3</v>
      </c>
      <c r="P1566" s="403" t="s">
        <v>3175</v>
      </c>
      <c r="Q1566" s="403">
        <v>3</v>
      </c>
    </row>
    <row r="1567" spans="1:17" x14ac:dyDescent="0.2">
      <c r="A1567" s="403">
        <v>53875</v>
      </c>
      <c r="B1567" s="403">
        <v>117556</v>
      </c>
      <c r="C1567" s="403">
        <v>10008426</v>
      </c>
      <c r="D1567" s="403" t="s">
        <v>3435</v>
      </c>
      <c r="E1567" s="403" t="s">
        <v>1569</v>
      </c>
      <c r="F1567" s="403" t="s">
        <v>14</v>
      </c>
      <c r="G1567" s="403" t="s">
        <v>270</v>
      </c>
      <c r="H1567" s="403" t="s">
        <v>166</v>
      </c>
      <c r="I1567" s="403" t="s">
        <v>166</v>
      </c>
      <c r="J1567" s="403" t="s">
        <v>3436</v>
      </c>
      <c r="K1567" s="404">
        <v>41471</v>
      </c>
      <c r="L1567" s="404">
        <v>41474</v>
      </c>
      <c r="M1567" s="403" t="s">
        <v>132</v>
      </c>
      <c r="N1567" s="403" t="s">
        <v>109</v>
      </c>
      <c r="O1567" s="403">
        <v>2</v>
      </c>
      <c r="P1567" s="403" t="s">
        <v>3175</v>
      </c>
      <c r="Q1567" s="403">
        <v>2</v>
      </c>
    </row>
    <row r="1568" spans="1:17" x14ac:dyDescent="0.2">
      <c r="A1568" s="403">
        <v>53948</v>
      </c>
      <c r="B1568" s="403">
        <v>109936</v>
      </c>
      <c r="C1568" s="403">
        <v>10005166</v>
      </c>
      <c r="D1568" s="403" t="s">
        <v>1038</v>
      </c>
      <c r="E1568" s="403" t="s">
        <v>1569</v>
      </c>
      <c r="F1568" s="403" t="s">
        <v>14</v>
      </c>
      <c r="G1568" s="403" t="s">
        <v>731</v>
      </c>
      <c r="H1568" s="403" t="s">
        <v>161</v>
      </c>
      <c r="I1568" s="403" t="s">
        <v>161</v>
      </c>
      <c r="J1568" s="403" t="s">
        <v>3438</v>
      </c>
      <c r="K1568" s="404">
        <v>41302</v>
      </c>
      <c r="L1568" s="404">
        <v>41306</v>
      </c>
      <c r="M1568" s="403" t="s">
        <v>102</v>
      </c>
      <c r="N1568" s="403" t="s">
        <v>109</v>
      </c>
      <c r="O1568" s="403">
        <v>2</v>
      </c>
      <c r="P1568" s="403" t="s">
        <v>3175</v>
      </c>
      <c r="Q1568" s="403">
        <v>3</v>
      </c>
    </row>
    <row r="1569" spans="1:17" x14ac:dyDescent="0.2">
      <c r="A1569" s="403">
        <v>53982</v>
      </c>
      <c r="B1569" s="403">
        <v>117346</v>
      </c>
      <c r="C1569" s="403">
        <v>10005237</v>
      </c>
      <c r="D1569" s="403" t="s">
        <v>1764</v>
      </c>
      <c r="E1569" s="403" t="s">
        <v>1569</v>
      </c>
      <c r="F1569" s="403" t="s">
        <v>14</v>
      </c>
      <c r="G1569" s="403" t="s">
        <v>736</v>
      </c>
      <c r="H1569" s="403" t="s">
        <v>122</v>
      </c>
      <c r="I1569" s="403" t="s">
        <v>122</v>
      </c>
      <c r="J1569" s="403" t="s">
        <v>3440</v>
      </c>
      <c r="K1569" s="404">
        <v>41198</v>
      </c>
      <c r="L1569" s="404">
        <v>41200</v>
      </c>
      <c r="M1569" s="403" t="s">
        <v>132</v>
      </c>
      <c r="N1569" s="403" t="s">
        <v>109</v>
      </c>
      <c r="O1569" s="403">
        <v>3</v>
      </c>
      <c r="P1569" s="403" t="s">
        <v>3175</v>
      </c>
      <c r="Q1569" s="403">
        <v>3</v>
      </c>
    </row>
    <row r="1570" spans="1:17" x14ac:dyDescent="0.2">
      <c r="A1570" s="403">
        <v>54155</v>
      </c>
      <c r="B1570" s="403">
        <v>106854</v>
      </c>
      <c r="C1570" s="403">
        <v>10005509</v>
      </c>
      <c r="D1570" s="403" t="s">
        <v>1050</v>
      </c>
      <c r="E1570" s="403" t="s">
        <v>1569</v>
      </c>
      <c r="F1570" s="403" t="s">
        <v>14</v>
      </c>
      <c r="G1570" s="403" t="s">
        <v>456</v>
      </c>
      <c r="H1570" s="403" t="s">
        <v>140</v>
      </c>
      <c r="I1570" s="403" t="s">
        <v>140</v>
      </c>
      <c r="J1570" s="403" t="s">
        <v>3442</v>
      </c>
      <c r="K1570" s="404">
        <v>41239</v>
      </c>
      <c r="L1570" s="404">
        <v>41243</v>
      </c>
      <c r="M1570" s="403" t="s">
        <v>102</v>
      </c>
      <c r="N1570" s="403" t="s">
        <v>109</v>
      </c>
      <c r="O1570" s="403">
        <v>2</v>
      </c>
      <c r="P1570" s="403" t="s">
        <v>3175</v>
      </c>
      <c r="Q1570" s="403">
        <v>3</v>
      </c>
    </row>
    <row r="1571" spans="1:17" x14ac:dyDescent="0.2">
      <c r="A1571" s="403">
        <v>54158</v>
      </c>
      <c r="B1571" s="403">
        <v>106929</v>
      </c>
      <c r="C1571" s="403">
        <v>10005514</v>
      </c>
      <c r="D1571" s="403" t="s">
        <v>1052</v>
      </c>
      <c r="E1571" s="403" t="s">
        <v>1569</v>
      </c>
      <c r="F1571" s="403" t="s">
        <v>14</v>
      </c>
      <c r="G1571" s="403" t="s">
        <v>139</v>
      </c>
      <c r="H1571" s="403" t="s">
        <v>140</v>
      </c>
      <c r="I1571" s="403" t="s">
        <v>140</v>
      </c>
      <c r="J1571" s="403" t="s">
        <v>3444</v>
      </c>
      <c r="K1571" s="404">
        <v>41450</v>
      </c>
      <c r="L1571" s="404">
        <v>41453</v>
      </c>
      <c r="M1571" s="403" t="s">
        <v>132</v>
      </c>
      <c r="N1571" s="403" t="s">
        <v>109</v>
      </c>
      <c r="O1571" s="403">
        <v>3</v>
      </c>
      <c r="P1571" s="403" t="s">
        <v>3175</v>
      </c>
      <c r="Q1571" s="403">
        <v>2</v>
      </c>
    </row>
    <row r="1572" spans="1:17" x14ac:dyDescent="0.2">
      <c r="A1572" s="403">
        <v>54170</v>
      </c>
      <c r="B1572" s="403">
        <v>118777</v>
      </c>
      <c r="C1572" s="403">
        <v>10013082</v>
      </c>
      <c r="D1572" s="403" t="s">
        <v>3446</v>
      </c>
      <c r="E1572" s="403" t="s">
        <v>1569</v>
      </c>
      <c r="F1572" s="403" t="s">
        <v>14</v>
      </c>
      <c r="G1572" s="403" t="s">
        <v>473</v>
      </c>
      <c r="H1572" s="403" t="s">
        <v>94</v>
      </c>
      <c r="I1572" s="403" t="s">
        <v>95</v>
      </c>
      <c r="J1572" s="403" t="s">
        <v>3447</v>
      </c>
      <c r="K1572" s="404">
        <v>41309</v>
      </c>
      <c r="L1572" s="404">
        <v>41313</v>
      </c>
      <c r="M1572" s="403" t="s">
        <v>132</v>
      </c>
      <c r="N1572" s="403" t="s">
        <v>109</v>
      </c>
      <c r="O1572" s="403">
        <v>2</v>
      </c>
      <c r="P1572" s="403" t="s">
        <v>3175</v>
      </c>
      <c r="Q1572" s="403">
        <v>3</v>
      </c>
    </row>
    <row r="1573" spans="1:17" x14ac:dyDescent="0.2">
      <c r="A1573" s="403">
        <v>54215</v>
      </c>
      <c r="B1573" s="403">
        <v>118766</v>
      </c>
      <c r="C1573" s="403">
        <v>10025727</v>
      </c>
      <c r="D1573" s="403" t="s">
        <v>1054</v>
      </c>
      <c r="E1573" s="403" t="s">
        <v>1569</v>
      </c>
      <c r="F1573" s="403" t="s">
        <v>14</v>
      </c>
      <c r="G1573" s="403" t="s">
        <v>150</v>
      </c>
      <c r="H1573" s="403" t="s">
        <v>122</v>
      </c>
      <c r="I1573" s="403" t="s">
        <v>122</v>
      </c>
      <c r="J1573" s="403" t="s">
        <v>3449</v>
      </c>
      <c r="K1573" s="404">
        <v>41289</v>
      </c>
      <c r="L1573" s="404">
        <v>41292</v>
      </c>
      <c r="M1573" s="403" t="s">
        <v>132</v>
      </c>
      <c r="N1573" s="403" t="s">
        <v>109</v>
      </c>
      <c r="O1573" s="403">
        <v>3</v>
      </c>
      <c r="P1573" s="403" t="s">
        <v>3175</v>
      </c>
      <c r="Q1573" s="403">
        <v>3</v>
      </c>
    </row>
    <row r="1574" spans="1:17" x14ac:dyDescent="0.2">
      <c r="A1574" s="403">
        <v>54232</v>
      </c>
      <c r="B1574" s="403">
        <v>106470</v>
      </c>
      <c r="C1574" s="403">
        <v>10005588</v>
      </c>
      <c r="D1574" s="403" t="s">
        <v>1056</v>
      </c>
      <c r="E1574" s="403" t="s">
        <v>1569</v>
      </c>
      <c r="F1574" s="403" t="s">
        <v>14</v>
      </c>
      <c r="G1574" s="403" t="s">
        <v>532</v>
      </c>
      <c r="H1574" s="403" t="s">
        <v>140</v>
      </c>
      <c r="I1574" s="403" t="s">
        <v>140</v>
      </c>
      <c r="J1574" s="403" t="s">
        <v>3451</v>
      </c>
      <c r="K1574" s="404">
        <v>41372</v>
      </c>
      <c r="L1574" s="404">
        <v>41376</v>
      </c>
      <c r="M1574" s="403" t="s">
        <v>132</v>
      </c>
      <c r="N1574" s="403" t="s">
        <v>109</v>
      </c>
      <c r="O1574" s="403">
        <v>2</v>
      </c>
      <c r="P1574" s="403" t="s">
        <v>3175</v>
      </c>
      <c r="Q1574" s="403">
        <v>3</v>
      </c>
    </row>
    <row r="1575" spans="1:17" x14ac:dyDescent="0.2">
      <c r="A1575" s="403">
        <v>54237</v>
      </c>
      <c r="B1575" s="403">
        <v>106433</v>
      </c>
      <c r="C1575" s="403">
        <v>10005601</v>
      </c>
      <c r="D1575" s="403" t="s">
        <v>3453</v>
      </c>
      <c r="E1575" s="403" t="s">
        <v>1569</v>
      </c>
      <c r="F1575" s="403" t="s">
        <v>14</v>
      </c>
      <c r="G1575" s="403" t="s">
        <v>475</v>
      </c>
      <c r="H1575" s="403" t="s">
        <v>94</v>
      </c>
      <c r="I1575" s="403" t="s">
        <v>95</v>
      </c>
      <c r="J1575" s="403" t="s">
        <v>3454</v>
      </c>
      <c r="K1575" s="404">
        <v>41457</v>
      </c>
      <c r="L1575" s="404">
        <v>41460</v>
      </c>
      <c r="M1575" s="403" t="s">
        <v>132</v>
      </c>
      <c r="N1575" s="403" t="s">
        <v>109</v>
      </c>
      <c r="O1575" s="403">
        <v>3</v>
      </c>
      <c r="P1575" s="403" t="s">
        <v>3175</v>
      </c>
      <c r="Q1575" s="403">
        <v>3</v>
      </c>
    </row>
    <row r="1576" spans="1:17" x14ac:dyDescent="0.2">
      <c r="A1576" s="403">
        <v>54245</v>
      </c>
      <c r="B1576" s="403">
        <v>117205</v>
      </c>
      <c r="C1576" s="403">
        <v>10005615</v>
      </c>
      <c r="D1576" s="403" t="s">
        <v>1787</v>
      </c>
      <c r="E1576" s="403" t="s">
        <v>1597</v>
      </c>
      <c r="F1576" s="403" t="s">
        <v>15</v>
      </c>
      <c r="G1576" s="403" t="s">
        <v>829</v>
      </c>
      <c r="H1576" s="403" t="s">
        <v>94</v>
      </c>
      <c r="I1576" s="403" t="s">
        <v>95</v>
      </c>
      <c r="J1576" s="403" t="s">
        <v>3456</v>
      </c>
      <c r="K1576" s="404">
        <v>41239</v>
      </c>
      <c r="L1576" s="404">
        <v>41241</v>
      </c>
      <c r="M1576" s="403" t="s">
        <v>132</v>
      </c>
      <c r="N1576" s="403" t="s">
        <v>109</v>
      </c>
      <c r="O1576" s="403">
        <v>2</v>
      </c>
      <c r="P1576" s="403" t="s">
        <v>3175</v>
      </c>
      <c r="Q1576" s="403">
        <v>2</v>
      </c>
    </row>
    <row r="1577" spans="1:17" x14ac:dyDescent="0.2">
      <c r="A1577" s="403">
        <v>54249</v>
      </c>
      <c r="B1577" s="403">
        <v>106862</v>
      </c>
      <c r="C1577" s="403">
        <v>10006317</v>
      </c>
      <c r="D1577" s="403" t="s">
        <v>1058</v>
      </c>
      <c r="E1577" s="403" t="s">
        <v>1569</v>
      </c>
      <c r="F1577" s="403" t="s">
        <v>14</v>
      </c>
      <c r="G1577" s="403" t="s">
        <v>1059</v>
      </c>
      <c r="H1577" s="403" t="s">
        <v>140</v>
      </c>
      <c r="I1577" s="403" t="s">
        <v>140</v>
      </c>
      <c r="J1577" s="403" t="s">
        <v>3458</v>
      </c>
      <c r="K1577" s="404">
        <v>41226</v>
      </c>
      <c r="L1577" s="404">
        <v>41229</v>
      </c>
      <c r="M1577" s="403" t="s">
        <v>132</v>
      </c>
      <c r="N1577" s="403" t="s">
        <v>109</v>
      </c>
      <c r="O1577" s="403">
        <v>2</v>
      </c>
      <c r="P1577" s="403" t="s">
        <v>3175</v>
      </c>
      <c r="Q1577" s="403">
        <v>2</v>
      </c>
    </row>
    <row r="1578" spans="1:17" x14ac:dyDescent="0.2">
      <c r="A1578" s="403">
        <v>54252</v>
      </c>
      <c r="B1578" s="403">
        <v>110143</v>
      </c>
      <c r="C1578" s="403">
        <v>10005648</v>
      </c>
      <c r="D1578" s="403" t="s">
        <v>3460</v>
      </c>
      <c r="E1578" s="403" t="s">
        <v>1573</v>
      </c>
      <c r="F1578" s="403" t="s">
        <v>15</v>
      </c>
      <c r="G1578" s="403" t="s">
        <v>1339</v>
      </c>
      <c r="H1578" s="403" t="s">
        <v>140</v>
      </c>
      <c r="I1578" s="403" t="s">
        <v>140</v>
      </c>
      <c r="J1578" s="403" t="s">
        <v>3461</v>
      </c>
      <c r="K1578" s="404">
        <v>41183</v>
      </c>
      <c r="L1578" s="404">
        <v>41186</v>
      </c>
      <c r="M1578" s="403" t="s">
        <v>152</v>
      </c>
      <c r="N1578" s="403" t="s">
        <v>109</v>
      </c>
      <c r="O1578" s="403">
        <v>3</v>
      </c>
      <c r="P1578" s="403" t="s">
        <v>3175</v>
      </c>
      <c r="Q1578" s="403">
        <v>3</v>
      </c>
    </row>
    <row r="1579" spans="1:17" x14ac:dyDescent="0.2">
      <c r="A1579" s="403">
        <v>54333</v>
      </c>
      <c r="B1579" s="403">
        <v>111892</v>
      </c>
      <c r="C1579" s="403">
        <v>10005752</v>
      </c>
      <c r="D1579" s="403" t="s">
        <v>472</v>
      </c>
      <c r="E1579" s="403" t="s">
        <v>1569</v>
      </c>
      <c r="F1579" s="403" t="s">
        <v>14</v>
      </c>
      <c r="G1579" s="403" t="s">
        <v>469</v>
      </c>
      <c r="H1579" s="403" t="s">
        <v>166</v>
      </c>
      <c r="I1579" s="403" t="s">
        <v>166</v>
      </c>
      <c r="J1579" s="403" t="s">
        <v>3463</v>
      </c>
      <c r="K1579" s="404">
        <v>41302</v>
      </c>
      <c r="L1579" s="404">
        <v>41306</v>
      </c>
      <c r="M1579" s="403" t="s">
        <v>132</v>
      </c>
      <c r="N1579" s="403" t="s">
        <v>109</v>
      </c>
      <c r="O1579" s="403">
        <v>3</v>
      </c>
      <c r="P1579" s="403" t="s">
        <v>3175</v>
      </c>
      <c r="Q1579" s="403">
        <v>2</v>
      </c>
    </row>
    <row r="1580" spans="1:17" x14ac:dyDescent="0.2">
      <c r="A1580" s="403">
        <v>54349</v>
      </c>
      <c r="B1580" s="403">
        <v>112753</v>
      </c>
      <c r="C1580" s="403">
        <v>10002244</v>
      </c>
      <c r="D1580" s="403" t="s">
        <v>2577</v>
      </c>
      <c r="E1580" s="403" t="s">
        <v>1573</v>
      </c>
      <c r="F1580" s="403" t="s">
        <v>15</v>
      </c>
      <c r="G1580" s="403" t="s">
        <v>198</v>
      </c>
      <c r="H1580" s="403" t="s">
        <v>199</v>
      </c>
      <c r="I1580" s="403" t="s">
        <v>95</v>
      </c>
      <c r="J1580" s="403" t="s">
        <v>3465</v>
      </c>
      <c r="K1580" s="404">
        <v>41184</v>
      </c>
      <c r="L1580" s="404">
        <v>41187</v>
      </c>
      <c r="M1580" s="403" t="s">
        <v>152</v>
      </c>
      <c r="N1580" s="403" t="s">
        <v>109</v>
      </c>
      <c r="O1580" s="403">
        <v>3</v>
      </c>
      <c r="P1580" s="403" t="s">
        <v>3175</v>
      </c>
      <c r="Q1580" s="403">
        <v>3</v>
      </c>
    </row>
    <row r="1581" spans="1:17" x14ac:dyDescent="0.2">
      <c r="A1581" s="403">
        <v>54364</v>
      </c>
      <c r="B1581" s="403">
        <v>106587</v>
      </c>
      <c r="C1581" s="403">
        <v>10004965</v>
      </c>
      <c r="D1581" s="403" t="s">
        <v>3467</v>
      </c>
      <c r="E1581" s="403" t="s">
        <v>1569</v>
      </c>
      <c r="F1581" s="403" t="s">
        <v>14</v>
      </c>
      <c r="G1581" s="403" t="s">
        <v>362</v>
      </c>
      <c r="H1581" s="403" t="s">
        <v>166</v>
      </c>
      <c r="I1581" s="403" t="s">
        <v>166</v>
      </c>
      <c r="J1581" s="403" t="s">
        <v>3468</v>
      </c>
      <c r="K1581" s="404">
        <v>41353</v>
      </c>
      <c r="L1581" s="404">
        <v>41355</v>
      </c>
      <c r="M1581" s="403" t="s">
        <v>132</v>
      </c>
      <c r="N1581" s="403" t="s">
        <v>109</v>
      </c>
      <c r="O1581" s="403">
        <v>4</v>
      </c>
      <c r="P1581" s="403" t="s">
        <v>3175</v>
      </c>
      <c r="Q1581" s="403">
        <v>3</v>
      </c>
    </row>
    <row r="1582" spans="1:17" x14ac:dyDescent="0.2">
      <c r="A1582" s="403">
        <v>54414</v>
      </c>
      <c r="B1582" s="403">
        <v>108603</v>
      </c>
      <c r="C1582" s="403">
        <v>10005897</v>
      </c>
      <c r="D1582" s="403" t="s">
        <v>224</v>
      </c>
      <c r="E1582" s="403" t="s">
        <v>1569</v>
      </c>
      <c r="F1582" s="403" t="s">
        <v>14</v>
      </c>
      <c r="G1582" s="403" t="s">
        <v>225</v>
      </c>
      <c r="H1582" s="403" t="s">
        <v>122</v>
      </c>
      <c r="I1582" s="403" t="s">
        <v>122</v>
      </c>
      <c r="J1582" s="403" t="s">
        <v>3470</v>
      </c>
      <c r="K1582" s="404">
        <v>41169</v>
      </c>
      <c r="L1582" s="404">
        <v>41173</v>
      </c>
      <c r="M1582" s="403" t="s">
        <v>102</v>
      </c>
      <c r="N1582" s="403" t="s">
        <v>109</v>
      </c>
      <c r="O1582" s="403">
        <v>3</v>
      </c>
      <c r="P1582" s="403" t="s">
        <v>3175</v>
      </c>
      <c r="Q1582" s="403">
        <v>3</v>
      </c>
    </row>
    <row r="1583" spans="1:17" x14ac:dyDescent="0.2">
      <c r="A1583" s="403">
        <v>54434</v>
      </c>
      <c r="B1583" s="403">
        <v>108550</v>
      </c>
      <c r="C1583" s="403">
        <v>10005927</v>
      </c>
      <c r="D1583" s="403" t="s">
        <v>3472</v>
      </c>
      <c r="E1583" s="403" t="s">
        <v>1569</v>
      </c>
      <c r="F1583" s="403" t="s">
        <v>14</v>
      </c>
      <c r="G1583" s="403" t="s">
        <v>837</v>
      </c>
      <c r="H1583" s="403" t="s">
        <v>190</v>
      </c>
      <c r="I1583" s="403" t="s">
        <v>190</v>
      </c>
      <c r="J1583" s="403" t="s">
        <v>3473</v>
      </c>
      <c r="K1583" s="404">
        <v>41288</v>
      </c>
      <c r="L1583" s="404">
        <v>41292</v>
      </c>
      <c r="M1583" s="403" t="s">
        <v>1895</v>
      </c>
      <c r="N1583" s="403" t="s">
        <v>109</v>
      </c>
      <c r="O1583" s="403">
        <v>2</v>
      </c>
      <c r="P1583" s="403" t="s">
        <v>3175</v>
      </c>
      <c r="Q1583" s="403">
        <v>4</v>
      </c>
    </row>
    <row r="1584" spans="1:17" x14ac:dyDescent="0.2">
      <c r="A1584" s="403">
        <v>54472</v>
      </c>
      <c r="B1584" s="403">
        <v>106710</v>
      </c>
      <c r="C1584" s="403">
        <v>10005966</v>
      </c>
      <c r="D1584" s="403" t="s">
        <v>3475</v>
      </c>
      <c r="E1584" s="403" t="s">
        <v>1569</v>
      </c>
      <c r="F1584" s="403" t="s">
        <v>14</v>
      </c>
      <c r="G1584" s="403" t="s">
        <v>1007</v>
      </c>
      <c r="H1584" s="403" t="s">
        <v>199</v>
      </c>
      <c r="I1584" s="403" t="s">
        <v>95</v>
      </c>
      <c r="J1584" s="403" t="s">
        <v>3476</v>
      </c>
      <c r="K1584" s="404">
        <v>41219</v>
      </c>
      <c r="L1584" s="404">
        <v>41222</v>
      </c>
      <c r="M1584" s="403" t="s">
        <v>1895</v>
      </c>
      <c r="N1584" s="403" t="s">
        <v>109</v>
      </c>
      <c r="O1584" s="403">
        <v>3</v>
      </c>
      <c r="P1584" s="403" t="s">
        <v>3175</v>
      </c>
      <c r="Q1584" s="403">
        <v>4</v>
      </c>
    </row>
    <row r="1585" spans="1:17" x14ac:dyDescent="0.2">
      <c r="A1585" s="403">
        <v>54492</v>
      </c>
      <c r="B1585" s="403">
        <v>107989</v>
      </c>
      <c r="C1585" s="403">
        <v>10006000</v>
      </c>
      <c r="D1585" s="403" t="s">
        <v>240</v>
      </c>
      <c r="E1585" s="403" t="s">
        <v>1573</v>
      </c>
      <c r="F1585" s="403" t="s">
        <v>15</v>
      </c>
      <c r="G1585" s="403" t="s">
        <v>241</v>
      </c>
      <c r="H1585" s="403" t="s">
        <v>94</v>
      </c>
      <c r="I1585" s="403" t="s">
        <v>95</v>
      </c>
      <c r="J1585" s="403" t="s">
        <v>242</v>
      </c>
      <c r="K1585" s="404">
        <v>41344</v>
      </c>
      <c r="L1585" s="404">
        <v>41348</v>
      </c>
      <c r="M1585" s="403" t="s">
        <v>152</v>
      </c>
      <c r="N1585" s="403" t="s">
        <v>109</v>
      </c>
      <c r="O1585" s="403">
        <v>2</v>
      </c>
      <c r="P1585" s="403" t="s">
        <v>3175</v>
      </c>
      <c r="Q1585" s="403">
        <v>2</v>
      </c>
    </row>
    <row r="1586" spans="1:17" x14ac:dyDescent="0.2">
      <c r="A1586" s="403">
        <v>54495</v>
      </c>
      <c r="B1586" s="403">
        <v>105310</v>
      </c>
      <c r="C1586" s="403">
        <v>10006005</v>
      </c>
      <c r="D1586" s="403" t="s">
        <v>2588</v>
      </c>
      <c r="E1586" s="403" t="s">
        <v>1569</v>
      </c>
      <c r="F1586" s="403" t="s">
        <v>14</v>
      </c>
      <c r="G1586" s="403" t="s">
        <v>475</v>
      </c>
      <c r="H1586" s="403" t="s">
        <v>94</v>
      </c>
      <c r="I1586" s="403" t="s">
        <v>95</v>
      </c>
      <c r="J1586" s="403" t="s">
        <v>3479</v>
      </c>
      <c r="K1586" s="404">
        <v>41344</v>
      </c>
      <c r="L1586" s="404">
        <v>41348</v>
      </c>
      <c r="M1586" s="403" t="s">
        <v>132</v>
      </c>
      <c r="N1586" s="403" t="s">
        <v>109</v>
      </c>
      <c r="O1586" s="403">
        <v>3</v>
      </c>
      <c r="P1586" s="403" t="s">
        <v>3175</v>
      </c>
      <c r="Q1586" s="403">
        <v>3</v>
      </c>
    </row>
    <row r="1587" spans="1:17" x14ac:dyDescent="0.2">
      <c r="A1587" s="403">
        <v>54501</v>
      </c>
      <c r="B1587" s="403">
        <v>116226</v>
      </c>
      <c r="C1587" s="403">
        <v>10007872</v>
      </c>
      <c r="D1587" s="403" t="s">
        <v>164</v>
      </c>
      <c r="E1587" s="403" t="s">
        <v>1569</v>
      </c>
      <c r="F1587" s="403" t="s">
        <v>14</v>
      </c>
      <c r="G1587" s="403" t="s">
        <v>165</v>
      </c>
      <c r="H1587" s="403" t="s">
        <v>166</v>
      </c>
      <c r="I1587" s="403" t="s">
        <v>166</v>
      </c>
      <c r="J1587" s="403" t="s">
        <v>168</v>
      </c>
      <c r="K1587" s="404">
        <v>41435</v>
      </c>
      <c r="L1587" s="404">
        <v>41439</v>
      </c>
      <c r="M1587" s="403" t="s">
        <v>102</v>
      </c>
      <c r="N1587" s="403" t="s">
        <v>109</v>
      </c>
      <c r="O1587" s="403">
        <v>2</v>
      </c>
      <c r="P1587" s="403" t="s">
        <v>3175</v>
      </c>
      <c r="Q1587" s="403">
        <v>2</v>
      </c>
    </row>
    <row r="1588" spans="1:17" x14ac:dyDescent="0.2">
      <c r="A1588" s="403">
        <v>54504</v>
      </c>
      <c r="B1588" s="403">
        <v>106993</v>
      </c>
      <c r="C1588" s="403">
        <v>10010846</v>
      </c>
      <c r="D1588" s="403" t="s">
        <v>197</v>
      </c>
      <c r="E1588" s="403" t="s">
        <v>1569</v>
      </c>
      <c r="F1588" s="403" t="s">
        <v>14</v>
      </c>
      <c r="G1588" s="403" t="s">
        <v>198</v>
      </c>
      <c r="H1588" s="403" t="s">
        <v>199</v>
      </c>
      <c r="I1588" s="403" t="s">
        <v>95</v>
      </c>
      <c r="J1588" s="403" t="s">
        <v>3482</v>
      </c>
      <c r="K1588" s="404">
        <v>41408</v>
      </c>
      <c r="L1588" s="404">
        <v>41411</v>
      </c>
      <c r="M1588" s="403" t="s">
        <v>132</v>
      </c>
      <c r="N1588" s="403" t="s">
        <v>109</v>
      </c>
      <c r="O1588" s="403">
        <v>3</v>
      </c>
      <c r="P1588" s="403" t="s">
        <v>3175</v>
      </c>
      <c r="Q1588" s="403">
        <v>3</v>
      </c>
    </row>
    <row r="1589" spans="1:17" x14ac:dyDescent="0.2">
      <c r="A1589" s="403">
        <v>54509</v>
      </c>
      <c r="B1589" s="403">
        <v>110203</v>
      </c>
      <c r="C1589" s="403">
        <v>10006021</v>
      </c>
      <c r="D1589" s="403" t="s">
        <v>3484</v>
      </c>
      <c r="E1589" s="403" t="s">
        <v>1573</v>
      </c>
      <c r="F1589" s="403" t="s">
        <v>15</v>
      </c>
      <c r="G1589" s="403" t="s">
        <v>251</v>
      </c>
      <c r="H1589" s="403" t="s">
        <v>190</v>
      </c>
      <c r="I1589" s="403" t="s">
        <v>190</v>
      </c>
      <c r="J1589" s="403" t="s">
        <v>3485</v>
      </c>
      <c r="K1589" s="404">
        <v>41401</v>
      </c>
      <c r="L1589" s="404">
        <v>41404</v>
      </c>
      <c r="M1589" s="403" t="s">
        <v>152</v>
      </c>
      <c r="N1589" s="403" t="s">
        <v>109</v>
      </c>
      <c r="O1589" s="403">
        <v>2</v>
      </c>
      <c r="P1589" s="403" t="s">
        <v>3175</v>
      </c>
      <c r="Q1589" s="403">
        <v>3</v>
      </c>
    </row>
    <row r="1590" spans="1:17" x14ac:dyDescent="0.2">
      <c r="A1590" s="403">
        <v>54510</v>
      </c>
      <c r="B1590" s="403">
        <v>106612</v>
      </c>
      <c r="C1590" s="403">
        <v>10005760</v>
      </c>
      <c r="D1590" s="403" t="s">
        <v>464</v>
      </c>
      <c r="E1590" s="403" t="s">
        <v>1569</v>
      </c>
      <c r="F1590" s="403" t="s">
        <v>14</v>
      </c>
      <c r="G1590" s="403" t="s">
        <v>251</v>
      </c>
      <c r="H1590" s="403" t="s">
        <v>190</v>
      </c>
      <c r="I1590" s="403" t="s">
        <v>190</v>
      </c>
      <c r="J1590" s="403" t="s">
        <v>465</v>
      </c>
      <c r="K1590" s="404">
        <v>41240</v>
      </c>
      <c r="L1590" s="404">
        <v>41243</v>
      </c>
      <c r="M1590" s="403" t="s">
        <v>102</v>
      </c>
      <c r="N1590" s="403" t="s">
        <v>109</v>
      </c>
      <c r="O1590" s="403">
        <v>2</v>
      </c>
      <c r="P1590" s="403" t="s">
        <v>3175</v>
      </c>
      <c r="Q1590" s="403">
        <v>3</v>
      </c>
    </row>
    <row r="1591" spans="1:17" x14ac:dyDescent="0.2">
      <c r="A1591" s="403">
        <v>54547</v>
      </c>
      <c r="B1591" s="403">
        <v>110185</v>
      </c>
      <c r="C1591" s="403">
        <v>10006082</v>
      </c>
      <c r="D1591" s="403" t="s">
        <v>3488</v>
      </c>
      <c r="E1591" s="403" t="s">
        <v>1569</v>
      </c>
      <c r="F1591" s="403" t="s">
        <v>14</v>
      </c>
      <c r="G1591" s="403" t="s">
        <v>449</v>
      </c>
      <c r="H1591" s="403" t="s">
        <v>122</v>
      </c>
      <c r="I1591" s="403" t="s">
        <v>122</v>
      </c>
      <c r="J1591" s="403" t="s">
        <v>3489</v>
      </c>
      <c r="K1591" s="404">
        <v>41184</v>
      </c>
      <c r="L1591" s="404">
        <v>41187</v>
      </c>
      <c r="M1591" s="403" t="s">
        <v>132</v>
      </c>
      <c r="N1591" s="403" t="s">
        <v>109</v>
      </c>
      <c r="O1591" s="403">
        <v>3</v>
      </c>
      <c r="P1591" s="403" t="s">
        <v>3175</v>
      </c>
      <c r="Q1591" s="403">
        <v>3</v>
      </c>
    </row>
    <row r="1592" spans="1:17" x14ac:dyDescent="0.2">
      <c r="A1592" s="403">
        <v>54549</v>
      </c>
      <c r="B1592" s="403">
        <v>107475</v>
      </c>
      <c r="C1592" s="403">
        <v>10006080</v>
      </c>
      <c r="D1592" s="403" t="s">
        <v>3491</v>
      </c>
      <c r="E1592" s="403" t="s">
        <v>1597</v>
      </c>
      <c r="F1592" s="403" t="s">
        <v>15</v>
      </c>
      <c r="G1592" s="403" t="s">
        <v>150</v>
      </c>
      <c r="H1592" s="403" t="s">
        <v>122</v>
      </c>
      <c r="I1592" s="403" t="s">
        <v>122</v>
      </c>
      <c r="J1592" s="403" t="s">
        <v>3492</v>
      </c>
      <c r="K1592" s="404">
        <v>41226</v>
      </c>
      <c r="L1592" s="404">
        <v>41228</v>
      </c>
      <c r="M1592" s="403" t="s">
        <v>132</v>
      </c>
      <c r="N1592" s="403" t="s">
        <v>109</v>
      </c>
      <c r="O1592" s="403">
        <v>3</v>
      </c>
      <c r="P1592" s="403" t="s">
        <v>3175</v>
      </c>
      <c r="Q1592" s="403">
        <v>3</v>
      </c>
    </row>
    <row r="1593" spans="1:17" x14ac:dyDescent="0.2">
      <c r="A1593" s="403">
        <v>54562</v>
      </c>
      <c r="B1593" s="403">
        <v>106937</v>
      </c>
      <c r="C1593" s="403">
        <v>10006173</v>
      </c>
      <c r="D1593" s="403" t="s">
        <v>1086</v>
      </c>
      <c r="E1593" s="403" t="s">
        <v>1569</v>
      </c>
      <c r="F1593" s="403" t="s">
        <v>14</v>
      </c>
      <c r="G1593" s="403" t="s">
        <v>1087</v>
      </c>
      <c r="H1593" s="403" t="s">
        <v>140</v>
      </c>
      <c r="I1593" s="403" t="s">
        <v>140</v>
      </c>
      <c r="J1593" s="403" t="s">
        <v>3494</v>
      </c>
      <c r="K1593" s="404">
        <v>41253</v>
      </c>
      <c r="L1593" s="404">
        <v>41257</v>
      </c>
      <c r="M1593" s="403" t="s">
        <v>132</v>
      </c>
      <c r="N1593" s="403" t="s">
        <v>109</v>
      </c>
      <c r="O1593" s="403">
        <v>2</v>
      </c>
      <c r="P1593" s="403" t="s">
        <v>3175</v>
      </c>
      <c r="Q1593" s="403">
        <v>2</v>
      </c>
    </row>
    <row r="1594" spans="1:17" x14ac:dyDescent="0.2">
      <c r="A1594" s="403">
        <v>54584</v>
      </c>
      <c r="B1594" s="403">
        <v>116188</v>
      </c>
      <c r="C1594" s="403">
        <v>10006296</v>
      </c>
      <c r="D1594" s="403" t="s">
        <v>169</v>
      </c>
      <c r="E1594" s="403" t="s">
        <v>1573</v>
      </c>
      <c r="F1594" s="403" t="s">
        <v>15</v>
      </c>
      <c r="G1594" s="403" t="s">
        <v>171</v>
      </c>
      <c r="H1594" s="403" t="s">
        <v>172</v>
      </c>
      <c r="I1594" s="403" t="s">
        <v>172</v>
      </c>
      <c r="J1594" s="403" t="s">
        <v>174</v>
      </c>
      <c r="K1594" s="404">
        <v>41232</v>
      </c>
      <c r="L1594" s="404">
        <v>41236</v>
      </c>
      <c r="M1594" s="403" t="s">
        <v>152</v>
      </c>
      <c r="N1594" s="403" t="s">
        <v>109</v>
      </c>
      <c r="O1594" s="403">
        <v>2</v>
      </c>
      <c r="P1594" s="403" t="s">
        <v>3175</v>
      </c>
      <c r="Q1594" s="403">
        <v>3</v>
      </c>
    </row>
    <row r="1595" spans="1:17" x14ac:dyDescent="0.2">
      <c r="A1595" s="403">
        <v>54624</v>
      </c>
      <c r="B1595" s="403">
        <v>106864</v>
      </c>
      <c r="C1595" s="403">
        <v>10006332</v>
      </c>
      <c r="D1595" s="403" t="s">
        <v>1091</v>
      </c>
      <c r="E1595" s="403" t="s">
        <v>1597</v>
      </c>
      <c r="F1595" s="403" t="s">
        <v>15</v>
      </c>
      <c r="G1595" s="403" t="s">
        <v>320</v>
      </c>
      <c r="H1595" s="403" t="s">
        <v>140</v>
      </c>
      <c r="I1595" s="403" t="s">
        <v>140</v>
      </c>
      <c r="J1595" s="403" t="s">
        <v>3497</v>
      </c>
      <c r="K1595" s="404">
        <v>41324</v>
      </c>
      <c r="L1595" s="404">
        <v>41327</v>
      </c>
      <c r="M1595" s="403" t="s">
        <v>102</v>
      </c>
      <c r="N1595" s="403" t="s">
        <v>109</v>
      </c>
      <c r="O1595" s="403">
        <v>2</v>
      </c>
      <c r="P1595" s="403" t="s">
        <v>3175</v>
      </c>
      <c r="Q1595" s="403">
        <v>3</v>
      </c>
    </row>
    <row r="1596" spans="1:17" x14ac:dyDescent="0.2">
      <c r="A1596" s="403">
        <v>54636</v>
      </c>
      <c r="B1596" s="403">
        <v>116195</v>
      </c>
      <c r="C1596" s="403">
        <v>10001473</v>
      </c>
      <c r="D1596" s="403" t="s">
        <v>1093</v>
      </c>
      <c r="E1596" s="403" t="s">
        <v>1573</v>
      </c>
      <c r="F1596" s="403" t="s">
        <v>15</v>
      </c>
      <c r="G1596" s="403" t="s">
        <v>585</v>
      </c>
      <c r="H1596" s="403" t="s">
        <v>172</v>
      </c>
      <c r="I1596" s="403" t="s">
        <v>172</v>
      </c>
      <c r="J1596" s="403" t="s">
        <v>3499</v>
      </c>
      <c r="K1596" s="404">
        <v>41240</v>
      </c>
      <c r="L1596" s="404">
        <v>41243</v>
      </c>
      <c r="M1596" s="403" t="s">
        <v>152</v>
      </c>
      <c r="N1596" s="403" t="s">
        <v>109</v>
      </c>
      <c r="O1596" s="403">
        <v>2</v>
      </c>
      <c r="P1596" s="403" t="s">
        <v>3175</v>
      </c>
      <c r="Q1596" s="403">
        <v>3</v>
      </c>
    </row>
    <row r="1597" spans="1:17" x14ac:dyDescent="0.2">
      <c r="A1597" s="403">
        <v>54643</v>
      </c>
      <c r="B1597" s="403">
        <v>107957</v>
      </c>
      <c r="C1597" s="403">
        <v>10006367</v>
      </c>
      <c r="D1597" s="403" t="s">
        <v>540</v>
      </c>
      <c r="E1597" s="403" t="s">
        <v>1569</v>
      </c>
      <c r="F1597" s="403" t="s">
        <v>14</v>
      </c>
      <c r="G1597" s="403" t="s">
        <v>160</v>
      </c>
      <c r="H1597" s="403" t="s">
        <v>161</v>
      </c>
      <c r="I1597" s="403" t="s">
        <v>161</v>
      </c>
      <c r="J1597" s="403" t="s">
        <v>3501</v>
      </c>
      <c r="K1597" s="404">
        <v>41450</v>
      </c>
      <c r="L1597" s="404">
        <v>41452</v>
      </c>
      <c r="M1597" s="403" t="s">
        <v>102</v>
      </c>
      <c r="N1597" s="403" t="s">
        <v>109</v>
      </c>
      <c r="O1597" s="403">
        <v>3</v>
      </c>
      <c r="P1597" s="403" t="s">
        <v>3175</v>
      </c>
      <c r="Q1597" s="403">
        <v>3</v>
      </c>
    </row>
    <row r="1598" spans="1:17" x14ac:dyDescent="0.2">
      <c r="A1598" s="403">
        <v>54657</v>
      </c>
      <c r="B1598" s="403">
        <v>108002</v>
      </c>
      <c r="C1598" s="403">
        <v>10006399</v>
      </c>
      <c r="D1598" s="403" t="s">
        <v>2597</v>
      </c>
      <c r="E1598" s="403" t="s">
        <v>1573</v>
      </c>
      <c r="F1598" s="403" t="s">
        <v>15</v>
      </c>
      <c r="G1598" s="403" t="s">
        <v>854</v>
      </c>
      <c r="H1598" s="403" t="s">
        <v>107</v>
      </c>
      <c r="I1598" s="403" t="s">
        <v>107</v>
      </c>
      <c r="J1598" s="403" t="s">
        <v>3503</v>
      </c>
      <c r="K1598" s="404">
        <v>41288</v>
      </c>
      <c r="L1598" s="404">
        <v>41292</v>
      </c>
      <c r="M1598" s="403" t="s">
        <v>152</v>
      </c>
      <c r="N1598" s="403" t="s">
        <v>109</v>
      </c>
      <c r="O1598" s="403">
        <v>3</v>
      </c>
      <c r="P1598" s="403" t="s">
        <v>3175</v>
      </c>
      <c r="Q1598" s="403">
        <v>3</v>
      </c>
    </row>
    <row r="1599" spans="1:17" x14ac:dyDescent="0.2">
      <c r="A1599" s="403">
        <v>54668</v>
      </c>
      <c r="B1599" s="403">
        <v>107123</v>
      </c>
      <c r="C1599" s="403">
        <v>10006408</v>
      </c>
      <c r="D1599" s="403" t="s">
        <v>3505</v>
      </c>
      <c r="E1599" s="403" t="s">
        <v>1569</v>
      </c>
      <c r="F1599" s="403" t="s">
        <v>14</v>
      </c>
      <c r="G1599" s="403" t="s">
        <v>503</v>
      </c>
      <c r="H1599" s="403" t="s">
        <v>94</v>
      </c>
      <c r="I1599" s="403" t="s">
        <v>95</v>
      </c>
      <c r="J1599" s="403" t="s">
        <v>3506</v>
      </c>
      <c r="K1599" s="404">
        <v>41303</v>
      </c>
      <c r="L1599" s="404">
        <v>41306</v>
      </c>
      <c r="M1599" s="403" t="s">
        <v>132</v>
      </c>
      <c r="N1599" s="403" t="s">
        <v>109</v>
      </c>
      <c r="O1599" s="403">
        <v>2</v>
      </c>
      <c r="P1599" s="403" t="s">
        <v>3175</v>
      </c>
      <c r="Q1599" s="403">
        <v>3</v>
      </c>
    </row>
    <row r="1600" spans="1:17" x14ac:dyDescent="0.2">
      <c r="A1600" s="403">
        <v>54726</v>
      </c>
      <c r="B1600" s="403">
        <v>112419</v>
      </c>
      <c r="C1600" s="403">
        <v>10006472</v>
      </c>
      <c r="D1600" s="403" t="s">
        <v>138</v>
      </c>
      <c r="E1600" s="403" t="s">
        <v>1569</v>
      </c>
      <c r="F1600" s="403" t="s">
        <v>14</v>
      </c>
      <c r="G1600" s="403" t="s">
        <v>532</v>
      </c>
      <c r="H1600" s="403" t="s">
        <v>140</v>
      </c>
      <c r="I1600" s="403" t="s">
        <v>140</v>
      </c>
      <c r="J1600" s="403" t="s">
        <v>3508</v>
      </c>
      <c r="K1600" s="404">
        <v>41169</v>
      </c>
      <c r="L1600" s="404">
        <v>41173</v>
      </c>
      <c r="M1600" s="403" t="s">
        <v>102</v>
      </c>
      <c r="N1600" s="403" t="s">
        <v>109</v>
      </c>
      <c r="O1600" s="403">
        <v>2</v>
      </c>
      <c r="P1600" s="403" t="s">
        <v>3175</v>
      </c>
      <c r="Q1600" s="403">
        <v>2</v>
      </c>
    </row>
    <row r="1601" spans="1:17" x14ac:dyDescent="0.2">
      <c r="A1601" s="403">
        <v>54755</v>
      </c>
      <c r="B1601" s="403">
        <v>107857</v>
      </c>
      <c r="C1601" s="403">
        <v>10006517</v>
      </c>
      <c r="D1601" s="403" t="s">
        <v>1099</v>
      </c>
      <c r="E1601" s="403" t="s">
        <v>1569</v>
      </c>
      <c r="F1601" s="403" t="s">
        <v>14</v>
      </c>
      <c r="G1601" s="403" t="s">
        <v>1100</v>
      </c>
      <c r="H1601" s="403" t="s">
        <v>94</v>
      </c>
      <c r="I1601" s="403" t="s">
        <v>95</v>
      </c>
      <c r="J1601" s="403" t="s">
        <v>3510</v>
      </c>
      <c r="K1601" s="404">
        <v>41428</v>
      </c>
      <c r="L1601" s="404">
        <v>41432</v>
      </c>
      <c r="M1601" s="403" t="s">
        <v>132</v>
      </c>
      <c r="N1601" s="403" t="s">
        <v>109</v>
      </c>
      <c r="O1601" s="403">
        <v>2</v>
      </c>
      <c r="P1601" s="403" t="s">
        <v>3175</v>
      </c>
      <c r="Q1601" s="403">
        <v>2</v>
      </c>
    </row>
    <row r="1602" spans="1:17" x14ac:dyDescent="0.2">
      <c r="A1602" s="403">
        <v>54805</v>
      </c>
      <c r="B1602" s="403">
        <v>116973</v>
      </c>
      <c r="C1602" s="403">
        <v>10033440</v>
      </c>
      <c r="D1602" s="403" t="s">
        <v>3512</v>
      </c>
      <c r="E1602" s="403" t="s">
        <v>1651</v>
      </c>
      <c r="F1602" s="403" t="s">
        <v>14</v>
      </c>
      <c r="G1602" s="403" t="s">
        <v>234</v>
      </c>
      <c r="H1602" s="403" t="s">
        <v>190</v>
      </c>
      <c r="I1602" s="403" t="s">
        <v>190</v>
      </c>
      <c r="J1602" s="403" t="s">
        <v>3513</v>
      </c>
      <c r="K1602" s="404">
        <v>41330</v>
      </c>
      <c r="L1602" s="404">
        <v>41334</v>
      </c>
      <c r="M1602" s="403" t="s">
        <v>102</v>
      </c>
      <c r="N1602" s="403" t="s">
        <v>109</v>
      </c>
      <c r="O1602" s="403">
        <v>2</v>
      </c>
      <c r="P1602" s="403" t="s">
        <v>3175</v>
      </c>
      <c r="Q1602" s="403">
        <v>3</v>
      </c>
    </row>
    <row r="1603" spans="1:17" x14ac:dyDescent="0.2">
      <c r="A1603" s="403">
        <v>54810</v>
      </c>
      <c r="B1603" s="403">
        <v>106975</v>
      </c>
      <c r="C1603" s="403">
        <v>10000565</v>
      </c>
      <c r="D1603" s="403" t="s">
        <v>3515</v>
      </c>
      <c r="E1603" s="403" t="s">
        <v>1569</v>
      </c>
      <c r="F1603" s="403" t="s">
        <v>14</v>
      </c>
      <c r="G1603" s="403" t="s">
        <v>160</v>
      </c>
      <c r="H1603" s="403" t="s">
        <v>161</v>
      </c>
      <c r="I1603" s="403" t="s">
        <v>161</v>
      </c>
      <c r="J1603" s="403" t="s">
        <v>3516</v>
      </c>
      <c r="K1603" s="404">
        <v>41254</v>
      </c>
      <c r="L1603" s="404">
        <v>41256</v>
      </c>
      <c r="M1603" s="403" t="s">
        <v>132</v>
      </c>
      <c r="N1603" s="403" t="s">
        <v>109</v>
      </c>
      <c r="O1603" s="403">
        <v>2</v>
      </c>
      <c r="P1603" s="403" t="s">
        <v>3175</v>
      </c>
      <c r="Q1603" s="403">
        <v>3</v>
      </c>
    </row>
    <row r="1604" spans="1:17" x14ac:dyDescent="0.2">
      <c r="A1604" s="403">
        <v>54837</v>
      </c>
      <c r="B1604" s="403">
        <v>107700</v>
      </c>
      <c r="C1604" s="403">
        <v>10012865</v>
      </c>
      <c r="D1604" s="403" t="s">
        <v>3518</v>
      </c>
      <c r="E1604" s="403" t="s">
        <v>1569</v>
      </c>
      <c r="F1604" s="403" t="s">
        <v>14</v>
      </c>
      <c r="G1604" s="403" t="s">
        <v>135</v>
      </c>
      <c r="H1604" s="403" t="s">
        <v>107</v>
      </c>
      <c r="I1604" s="403" t="s">
        <v>107</v>
      </c>
      <c r="J1604" s="403" t="s">
        <v>3519</v>
      </c>
      <c r="K1604" s="404">
        <v>41323</v>
      </c>
      <c r="L1604" s="404">
        <v>41327</v>
      </c>
      <c r="M1604" s="403" t="s">
        <v>102</v>
      </c>
      <c r="N1604" s="403" t="s">
        <v>109</v>
      </c>
      <c r="O1604" s="403">
        <v>4</v>
      </c>
      <c r="P1604" s="403" t="s">
        <v>3175</v>
      </c>
      <c r="Q1604" s="403">
        <v>2</v>
      </c>
    </row>
    <row r="1605" spans="1:17" x14ac:dyDescent="0.2">
      <c r="A1605" s="403">
        <v>54877</v>
      </c>
      <c r="B1605" s="403">
        <v>111901</v>
      </c>
      <c r="C1605" s="403">
        <v>10006734</v>
      </c>
      <c r="D1605" s="403" t="s">
        <v>1112</v>
      </c>
      <c r="E1605" s="403" t="s">
        <v>1597</v>
      </c>
      <c r="F1605" s="403" t="s">
        <v>15</v>
      </c>
      <c r="G1605" s="403" t="s">
        <v>209</v>
      </c>
      <c r="H1605" s="403" t="s">
        <v>166</v>
      </c>
      <c r="I1605" s="403" t="s">
        <v>166</v>
      </c>
      <c r="J1605" s="403" t="s">
        <v>3521</v>
      </c>
      <c r="K1605" s="404">
        <v>41198</v>
      </c>
      <c r="L1605" s="404">
        <v>41200</v>
      </c>
      <c r="M1605" s="403" t="s">
        <v>152</v>
      </c>
      <c r="N1605" s="403" t="s">
        <v>109</v>
      </c>
      <c r="O1605" s="403">
        <v>2</v>
      </c>
      <c r="P1605" s="403" t="s">
        <v>3175</v>
      </c>
      <c r="Q1605" s="403">
        <v>3</v>
      </c>
    </row>
    <row r="1606" spans="1:17" x14ac:dyDescent="0.2">
      <c r="A1606" s="403">
        <v>54895</v>
      </c>
      <c r="B1606" s="403">
        <v>116866</v>
      </c>
      <c r="C1606" s="403">
        <v>10006571</v>
      </c>
      <c r="D1606" s="403" t="s">
        <v>347</v>
      </c>
      <c r="E1606" s="403" t="s">
        <v>1569</v>
      </c>
      <c r="F1606" s="403" t="s">
        <v>14</v>
      </c>
      <c r="G1606" s="403" t="s">
        <v>348</v>
      </c>
      <c r="H1606" s="403" t="s">
        <v>190</v>
      </c>
      <c r="I1606" s="403" t="s">
        <v>190</v>
      </c>
      <c r="J1606" s="403" t="s">
        <v>349</v>
      </c>
      <c r="K1606" s="404">
        <v>41351</v>
      </c>
      <c r="L1606" s="404">
        <v>41354</v>
      </c>
      <c r="M1606" s="403" t="s">
        <v>102</v>
      </c>
      <c r="N1606" s="403" t="s">
        <v>109</v>
      </c>
      <c r="O1606" s="403">
        <v>2</v>
      </c>
      <c r="P1606" s="403" t="s">
        <v>3175</v>
      </c>
      <c r="Q1606" s="403">
        <v>2</v>
      </c>
    </row>
    <row r="1607" spans="1:17" x14ac:dyDescent="0.2">
      <c r="A1607" s="403">
        <v>54975</v>
      </c>
      <c r="B1607" s="403">
        <v>116171</v>
      </c>
      <c r="C1607" s="403">
        <v>10006907</v>
      </c>
      <c r="D1607" s="403" t="s">
        <v>3524</v>
      </c>
      <c r="E1607" s="403" t="s">
        <v>1573</v>
      </c>
      <c r="F1607" s="403" t="s">
        <v>15</v>
      </c>
      <c r="G1607" s="403" t="s">
        <v>724</v>
      </c>
      <c r="H1607" s="403" t="s">
        <v>107</v>
      </c>
      <c r="I1607" s="403" t="s">
        <v>107</v>
      </c>
      <c r="J1607" s="403" t="s">
        <v>3525</v>
      </c>
      <c r="K1607" s="404">
        <v>41317</v>
      </c>
      <c r="L1607" s="404">
        <v>41320</v>
      </c>
      <c r="M1607" s="403" t="s">
        <v>152</v>
      </c>
      <c r="N1607" s="403" t="s">
        <v>109</v>
      </c>
      <c r="O1607" s="403">
        <v>2</v>
      </c>
      <c r="P1607" s="403" t="s">
        <v>3175</v>
      </c>
      <c r="Q1607" s="403">
        <v>3</v>
      </c>
    </row>
    <row r="1608" spans="1:17" x14ac:dyDescent="0.2">
      <c r="A1608" s="403">
        <v>55009</v>
      </c>
      <c r="B1608" s="403">
        <v>108996</v>
      </c>
      <c r="C1608" s="403">
        <v>10009098</v>
      </c>
      <c r="D1608" s="403" t="s">
        <v>3527</v>
      </c>
      <c r="E1608" s="403" t="s">
        <v>1597</v>
      </c>
      <c r="F1608" s="403" t="s">
        <v>15</v>
      </c>
      <c r="G1608" s="403" t="s">
        <v>1410</v>
      </c>
      <c r="H1608" s="403" t="s">
        <v>190</v>
      </c>
      <c r="I1608" s="403" t="s">
        <v>190</v>
      </c>
      <c r="J1608" s="403" t="s">
        <v>3528</v>
      </c>
      <c r="K1608" s="404">
        <v>41464</v>
      </c>
      <c r="L1608" s="404">
        <v>41467</v>
      </c>
      <c r="M1608" s="403" t="s">
        <v>132</v>
      </c>
      <c r="N1608" s="403" t="s">
        <v>109</v>
      </c>
      <c r="O1608" s="403">
        <v>4</v>
      </c>
      <c r="P1608" s="403" t="s">
        <v>3175</v>
      </c>
      <c r="Q1608" s="403" t="s">
        <v>210</v>
      </c>
    </row>
    <row r="1609" spans="1:17" x14ac:dyDescent="0.2">
      <c r="A1609" s="403">
        <v>55022</v>
      </c>
      <c r="B1609" s="403">
        <v>118214</v>
      </c>
      <c r="C1609" s="403">
        <v>10021755</v>
      </c>
      <c r="D1609" s="403" t="s">
        <v>3530</v>
      </c>
      <c r="E1609" s="403" t="s">
        <v>1597</v>
      </c>
      <c r="F1609" s="403" t="s">
        <v>15</v>
      </c>
      <c r="G1609" s="403" t="s">
        <v>1377</v>
      </c>
      <c r="H1609" s="403" t="s">
        <v>140</v>
      </c>
      <c r="I1609" s="403" t="s">
        <v>140</v>
      </c>
      <c r="J1609" s="403" t="s">
        <v>3531</v>
      </c>
      <c r="K1609" s="404">
        <v>41253</v>
      </c>
      <c r="L1609" s="404">
        <v>41257</v>
      </c>
      <c r="M1609" s="403" t="s">
        <v>102</v>
      </c>
      <c r="N1609" s="403" t="s">
        <v>109</v>
      </c>
      <c r="O1609" s="403">
        <v>2</v>
      </c>
      <c r="P1609" s="403" t="s">
        <v>3175</v>
      </c>
      <c r="Q1609" s="403">
        <v>2</v>
      </c>
    </row>
    <row r="1610" spans="1:17" x14ac:dyDescent="0.2">
      <c r="A1610" s="403">
        <v>55051</v>
      </c>
      <c r="B1610" s="403">
        <v>118417</v>
      </c>
      <c r="C1610" s="403">
        <v>10022627</v>
      </c>
      <c r="D1610" s="403" t="s">
        <v>3533</v>
      </c>
      <c r="E1610" s="403" t="s">
        <v>1597</v>
      </c>
      <c r="F1610" s="403" t="s">
        <v>15</v>
      </c>
      <c r="G1610" s="403" t="s">
        <v>1579</v>
      </c>
      <c r="H1610" s="403" t="s">
        <v>1204</v>
      </c>
      <c r="I1610" s="403" t="s">
        <v>172</v>
      </c>
      <c r="J1610" s="403" t="s">
        <v>3534</v>
      </c>
      <c r="K1610" s="404">
        <v>41463</v>
      </c>
      <c r="L1610" s="404">
        <v>41467</v>
      </c>
      <c r="M1610" s="403" t="s">
        <v>102</v>
      </c>
      <c r="N1610" s="403" t="s">
        <v>109</v>
      </c>
      <c r="O1610" s="403">
        <v>1</v>
      </c>
      <c r="P1610" s="403" t="s">
        <v>3175</v>
      </c>
      <c r="Q1610" s="403">
        <v>2</v>
      </c>
    </row>
    <row r="1611" spans="1:17" x14ac:dyDescent="0.2">
      <c r="A1611" s="403">
        <v>55065</v>
      </c>
      <c r="B1611" s="403">
        <v>105855</v>
      </c>
      <c r="C1611" s="403">
        <v>10007004</v>
      </c>
      <c r="D1611" s="403" t="s">
        <v>3536</v>
      </c>
      <c r="E1611" s="403" t="s">
        <v>1569</v>
      </c>
      <c r="F1611" s="403" t="s">
        <v>14</v>
      </c>
      <c r="G1611" s="403" t="s">
        <v>205</v>
      </c>
      <c r="H1611" s="403" t="s">
        <v>140</v>
      </c>
      <c r="I1611" s="403" t="s">
        <v>140</v>
      </c>
      <c r="J1611" s="403" t="s">
        <v>3537</v>
      </c>
      <c r="K1611" s="404">
        <v>41498</v>
      </c>
      <c r="L1611" s="404">
        <v>41502</v>
      </c>
      <c r="M1611" s="403" t="s">
        <v>102</v>
      </c>
      <c r="N1611" s="403" t="s">
        <v>109</v>
      </c>
      <c r="O1611" s="403">
        <v>4</v>
      </c>
      <c r="P1611" s="403" t="s">
        <v>3175</v>
      </c>
      <c r="Q1611" s="403">
        <v>3</v>
      </c>
    </row>
    <row r="1612" spans="1:17" x14ac:dyDescent="0.2">
      <c r="A1612" s="403">
        <v>55074</v>
      </c>
      <c r="B1612" s="403">
        <v>106956</v>
      </c>
      <c r="C1612" s="403">
        <v>10007320</v>
      </c>
      <c r="D1612" s="403" t="s">
        <v>1116</v>
      </c>
      <c r="E1612" s="403" t="s">
        <v>1597</v>
      </c>
      <c r="F1612" s="403" t="s">
        <v>15</v>
      </c>
      <c r="G1612" s="403" t="s">
        <v>797</v>
      </c>
      <c r="H1612" s="403" t="s">
        <v>122</v>
      </c>
      <c r="I1612" s="403" t="s">
        <v>122</v>
      </c>
      <c r="J1612" s="403" t="s">
        <v>3539</v>
      </c>
      <c r="K1612" s="404">
        <v>41184</v>
      </c>
      <c r="L1612" s="404">
        <v>41187</v>
      </c>
      <c r="M1612" s="403" t="s">
        <v>102</v>
      </c>
      <c r="N1612" s="403" t="s">
        <v>109</v>
      </c>
      <c r="O1612" s="403">
        <v>2</v>
      </c>
      <c r="P1612" s="403" t="s">
        <v>3175</v>
      </c>
      <c r="Q1612" s="403">
        <v>2</v>
      </c>
    </row>
    <row r="1613" spans="1:17" x14ac:dyDescent="0.2">
      <c r="A1613" s="403">
        <v>55112</v>
      </c>
      <c r="B1613" s="403">
        <v>107086</v>
      </c>
      <c r="C1613" s="403">
        <v>10007070</v>
      </c>
      <c r="D1613" s="403" t="s">
        <v>3541</v>
      </c>
      <c r="E1613" s="403" t="s">
        <v>1597</v>
      </c>
      <c r="F1613" s="403" t="s">
        <v>15</v>
      </c>
      <c r="G1613" s="403" t="s">
        <v>1359</v>
      </c>
      <c r="H1613" s="403" t="s">
        <v>94</v>
      </c>
      <c r="I1613" s="403" t="s">
        <v>95</v>
      </c>
      <c r="J1613" s="403" t="s">
        <v>3542</v>
      </c>
      <c r="K1613" s="404">
        <v>41498</v>
      </c>
      <c r="L1613" s="404">
        <v>41502</v>
      </c>
      <c r="M1613" s="403" t="s">
        <v>102</v>
      </c>
      <c r="N1613" s="403" t="s">
        <v>109</v>
      </c>
      <c r="O1613" s="403">
        <v>2</v>
      </c>
      <c r="P1613" s="403" t="s">
        <v>3175</v>
      </c>
      <c r="Q1613" s="403">
        <v>2</v>
      </c>
    </row>
    <row r="1614" spans="1:17" x14ac:dyDescent="0.2">
      <c r="A1614" s="403">
        <v>55141</v>
      </c>
      <c r="B1614" s="403">
        <v>112390</v>
      </c>
      <c r="C1614" s="403">
        <v>10003816</v>
      </c>
      <c r="D1614" s="403" t="s">
        <v>3544</v>
      </c>
      <c r="E1614" s="403" t="s">
        <v>1569</v>
      </c>
      <c r="F1614" s="403" t="s">
        <v>14</v>
      </c>
      <c r="G1614" s="403" t="s">
        <v>198</v>
      </c>
      <c r="H1614" s="403" t="s">
        <v>199</v>
      </c>
      <c r="I1614" s="403" t="s">
        <v>95</v>
      </c>
      <c r="J1614" s="403" t="s">
        <v>3545</v>
      </c>
      <c r="K1614" s="404">
        <v>41345</v>
      </c>
      <c r="L1614" s="404">
        <v>41354</v>
      </c>
      <c r="M1614" s="403" t="s">
        <v>102</v>
      </c>
      <c r="N1614" s="403" t="s">
        <v>109</v>
      </c>
      <c r="O1614" s="403">
        <v>2</v>
      </c>
      <c r="P1614" s="403" t="s">
        <v>3175</v>
      </c>
      <c r="Q1614" s="403">
        <v>3</v>
      </c>
    </row>
    <row r="1615" spans="1:17" x14ac:dyDescent="0.2">
      <c r="A1615" s="403">
        <v>55149</v>
      </c>
      <c r="B1615" s="403">
        <v>105044</v>
      </c>
      <c r="C1615" s="403">
        <v>10007123</v>
      </c>
      <c r="D1615" s="403" t="s">
        <v>3547</v>
      </c>
      <c r="E1615" s="403" t="s">
        <v>1569</v>
      </c>
      <c r="F1615" s="403" t="s">
        <v>14</v>
      </c>
      <c r="G1615" s="403" t="s">
        <v>785</v>
      </c>
      <c r="H1615" s="403" t="s">
        <v>107</v>
      </c>
      <c r="I1615" s="403" t="s">
        <v>107</v>
      </c>
      <c r="J1615" s="403" t="s">
        <v>3548</v>
      </c>
      <c r="K1615" s="404">
        <v>41176</v>
      </c>
      <c r="L1615" s="404">
        <v>41180</v>
      </c>
      <c r="M1615" s="403" t="s">
        <v>102</v>
      </c>
      <c r="N1615" s="403" t="s">
        <v>109</v>
      </c>
      <c r="O1615" s="403">
        <v>2</v>
      </c>
      <c r="P1615" s="403" t="s">
        <v>3175</v>
      </c>
      <c r="Q1615" s="403">
        <v>3</v>
      </c>
    </row>
    <row r="1616" spans="1:17" x14ac:dyDescent="0.2">
      <c r="A1616" s="403">
        <v>55258</v>
      </c>
      <c r="B1616" s="403">
        <v>111355</v>
      </c>
      <c r="C1616" s="403">
        <v>10007318</v>
      </c>
      <c r="D1616" s="403" t="s">
        <v>545</v>
      </c>
      <c r="E1616" s="403" t="s">
        <v>1573</v>
      </c>
      <c r="F1616" s="403" t="s">
        <v>15</v>
      </c>
      <c r="G1616" s="403" t="s">
        <v>546</v>
      </c>
      <c r="H1616" s="403" t="s">
        <v>172</v>
      </c>
      <c r="I1616" s="403" t="s">
        <v>172</v>
      </c>
      <c r="J1616" s="403" t="s">
        <v>547</v>
      </c>
      <c r="K1616" s="404">
        <v>41246</v>
      </c>
      <c r="L1616" s="404">
        <v>41250</v>
      </c>
      <c r="M1616" s="403" t="s">
        <v>152</v>
      </c>
      <c r="N1616" s="403" t="s">
        <v>109</v>
      </c>
      <c r="O1616" s="403">
        <v>1</v>
      </c>
      <c r="P1616" s="403" t="s">
        <v>3175</v>
      </c>
      <c r="Q1616" s="403">
        <v>2</v>
      </c>
    </row>
    <row r="1617" spans="1:17" x14ac:dyDescent="0.2">
      <c r="A1617" s="403">
        <v>55287</v>
      </c>
      <c r="B1617" s="403">
        <v>105529</v>
      </c>
      <c r="C1617" s="403">
        <v>10008986</v>
      </c>
      <c r="D1617" s="403" t="s">
        <v>555</v>
      </c>
      <c r="E1617" s="403" t="s">
        <v>1573</v>
      </c>
      <c r="F1617" s="403" t="s">
        <v>15</v>
      </c>
      <c r="G1617" s="403" t="s">
        <v>399</v>
      </c>
      <c r="H1617" s="403" t="s">
        <v>190</v>
      </c>
      <c r="I1617" s="403" t="s">
        <v>190</v>
      </c>
      <c r="J1617" s="403" t="s">
        <v>3551</v>
      </c>
      <c r="K1617" s="404">
        <v>41386</v>
      </c>
      <c r="L1617" s="404">
        <v>41390</v>
      </c>
      <c r="M1617" s="403" t="s">
        <v>132</v>
      </c>
      <c r="N1617" s="403" t="s">
        <v>109</v>
      </c>
      <c r="O1617" s="403">
        <v>3</v>
      </c>
      <c r="P1617" s="403" t="s">
        <v>3175</v>
      </c>
      <c r="Q1617" s="403">
        <v>3</v>
      </c>
    </row>
    <row r="1618" spans="1:17" x14ac:dyDescent="0.2">
      <c r="A1618" s="403">
        <v>55306</v>
      </c>
      <c r="B1618" s="403">
        <v>107473</v>
      </c>
      <c r="C1618" s="403">
        <v>10007396</v>
      </c>
      <c r="D1618" s="403" t="s">
        <v>648</v>
      </c>
      <c r="E1618" s="403" t="s">
        <v>1597</v>
      </c>
      <c r="F1618" s="403" t="s">
        <v>15</v>
      </c>
      <c r="G1618" s="403" t="s">
        <v>106</v>
      </c>
      <c r="H1618" s="403" t="s">
        <v>107</v>
      </c>
      <c r="I1618" s="403" t="s">
        <v>107</v>
      </c>
      <c r="J1618" s="403" t="s">
        <v>3553</v>
      </c>
      <c r="K1618" s="404">
        <v>41184</v>
      </c>
      <c r="L1618" s="404">
        <v>41187</v>
      </c>
      <c r="M1618" s="403" t="s">
        <v>102</v>
      </c>
      <c r="N1618" s="403" t="s">
        <v>109</v>
      </c>
      <c r="O1618" s="403">
        <v>3</v>
      </c>
      <c r="P1618" s="403" t="s">
        <v>3175</v>
      </c>
      <c r="Q1618" s="403">
        <v>3</v>
      </c>
    </row>
    <row r="1619" spans="1:17" x14ac:dyDescent="0.2">
      <c r="A1619" s="403">
        <v>55307</v>
      </c>
      <c r="B1619" s="403">
        <v>110206</v>
      </c>
      <c r="C1619" s="403">
        <v>10007398</v>
      </c>
      <c r="D1619" s="403" t="s">
        <v>1128</v>
      </c>
      <c r="E1619" s="403" t="s">
        <v>1573</v>
      </c>
      <c r="F1619" s="403" t="s">
        <v>15</v>
      </c>
      <c r="G1619" s="403" t="s">
        <v>348</v>
      </c>
      <c r="H1619" s="403" t="s">
        <v>190</v>
      </c>
      <c r="I1619" s="403" t="s">
        <v>190</v>
      </c>
      <c r="J1619" s="403" t="s">
        <v>3555</v>
      </c>
      <c r="K1619" s="404">
        <v>41247</v>
      </c>
      <c r="L1619" s="404">
        <v>41249</v>
      </c>
      <c r="M1619" s="403" t="s">
        <v>152</v>
      </c>
      <c r="N1619" s="403" t="s">
        <v>109</v>
      </c>
      <c r="O1619" s="403">
        <v>2</v>
      </c>
      <c r="P1619" s="403" t="s">
        <v>3175</v>
      </c>
      <c r="Q1619" s="403">
        <v>2</v>
      </c>
    </row>
    <row r="1620" spans="1:17" x14ac:dyDescent="0.2">
      <c r="A1620" s="403">
        <v>55308</v>
      </c>
      <c r="B1620" s="403">
        <v>106340</v>
      </c>
      <c r="C1620" s="403">
        <v>10007402</v>
      </c>
      <c r="D1620" s="403" t="s">
        <v>3557</v>
      </c>
      <c r="E1620" s="403" t="s">
        <v>1597</v>
      </c>
      <c r="F1620" s="403" t="s">
        <v>15</v>
      </c>
      <c r="G1620" s="403" t="s">
        <v>348</v>
      </c>
      <c r="H1620" s="403" t="s">
        <v>190</v>
      </c>
      <c r="I1620" s="403" t="s">
        <v>190</v>
      </c>
      <c r="J1620" s="403" t="s">
        <v>3558</v>
      </c>
      <c r="K1620" s="404">
        <v>41407</v>
      </c>
      <c r="L1620" s="404">
        <v>41411</v>
      </c>
      <c r="M1620" s="403" t="s">
        <v>132</v>
      </c>
      <c r="N1620" s="403" t="s">
        <v>109</v>
      </c>
      <c r="O1620" s="403">
        <v>2</v>
      </c>
      <c r="P1620" s="403" t="s">
        <v>3175</v>
      </c>
      <c r="Q1620" s="403">
        <v>2</v>
      </c>
    </row>
    <row r="1621" spans="1:17" x14ac:dyDescent="0.2">
      <c r="A1621" s="403">
        <v>55378</v>
      </c>
      <c r="B1621" s="403">
        <v>106841</v>
      </c>
      <c r="C1621" s="403">
        <v>10007502</v>
      </c>
      <c r="D1621" s="403" t="s">
        <v>1132</v>
      </c>
      <c r="E1621" s="403" t="s">
        <v>1573</v>
      </c>
      <c r="F1621" s="403" t="s">
        <v>15</v>
      </c>
      <c r="G1621" s="403" t="s">
        <v>158</v>
      </c>
      <c r="H1621" s="403" t="s">
        <v>140</v>
      </c>
      <c r="I1621" s="403" t="s">
        <v>140</v>
      </c>
      <c r="J1621" s="403" t="s">
        <v>3560</v>
      </c>
      <c r="K1621" s="404">
        <v>41289</v>
      </c>
      <c r="L1621" s="404">
        <v>41292</v>
      </c>
      <c r="M1621" s="403" t="s">
        <v>152</v>
      </c>
      <c r="N1621" s="403" t="s">
        <v>109</v>
      </c>
      <c r="O1621" s="403">
        <v>2</v>
      </c>
      <c r="P1621" s="403" t="s">
        <v>3175</v>
      </c>
      <c r="Q1621" s="403">
        <v>3</v>
      </c>
    </row>
    <row r="1622" spans="1:17" x14ac:dyDescent="0.2">
      <c r="A1622" s="403">
        <v>55448</v>
      </c>
      <c r="B1622" s="403">
        <v>106089</v>
      </c>
      <c r="C1622" s="403">
        <v>10007659</v>
      </c>
      <c r="D1622" s="403" t="s">
        <v>3562</v>
      </c>
      <c r="E1622" s="403" t="s">
        <v>1569</v>
      </c>
      <c r="F1622" s="403" t="s">
        <v>14</v>
      </c>
      <c r="G1622" s="403" t="s">
        <v>854</v>
      </c>
      <c r="H1622" s="403" t="s">
        <v>107</v>
      </c>
      <c r="I1622" s="403" t="s">
        <v>107</v>
      </c>
      <c r="J1622" s="403" t="s">
        <v>3563</v>
      </c>
      <c r="K1622" s="404">
        <v>41309</v>
      </c>
      <c r="L1622" s="404">
        <v>41313</v>
      </c>
      <c r="M1622" s="403" t="s">
        <v>102</v>
      </c>
      <c r="N1622" s="403" t="s">
        <v>109</v>
      </c>
      <c r="O1622" s="403">
        <v>2</v>
      </c>
      <c r="P1622" s="403" t="s">
        <v>3175</v>
      </c>
      <c r="Q1622" s="403">
        <v>3</v>
      </c>
    </row>
    <row r="1623" spans="1:17" x14ac:dyDescent="0.2">
      <c r="A1623" s="403">
        <v>55459</v>
      </c>
      <c r="B1623" s="403">
        <v>115776</v>
      </c>
      <c r="C1623" s="403">
        <v>10000525</v>
      </c>
      <c r="D1623" s="403" t="s">
        <v>1843</v>
      </c>
      <c r="E1623" s="403" t="s">
        <v>1569</v>
      </c>
      <c r="F1623" s="403" t="s">
        <v>14</v>
      </c>
      <c r="G1623" s="403" t="s">
        <v>178</v>
      </c>
      <c r="H1623" s="403" t="s">
        <v>107</v>
      </c>
      <c r="I1623" s="403" t="s">
        <v>107</v>
      </c>
      <c r="J1623" s="403" t="s">
        <v>3565</v>
      </c>
      <c r="K1623" s="404">
        <v>41428</v>
      </c>
      <c r="L1623" s="404">
        <v>41432</v>
      </c>
      <c r="M1623" s="403" t="s">
        <v>1895</v>
      </c>
      <c r="N1623" s="403" t="s">
        <v>109</v>
      </c>
      <c r="O1623" s="403">
        <v>3</v>
      </c>
      <c r="P1623" s="403" t="s">
        <v>3175</v>
      </c>
      <c r="Q1623" s="403">
        <v>4</v>
      </c>
    </row>
    <row r="1624" spans="1:17" x14ac:dyDescent="0.2">
      <c r="A1624" s="403">
        <v>55466</v>
      </c>
      <c r="B1624" s="403">
        <v>105958</v>
      </c>
      <c r="C1624" s="403">
        <v>10007697</v>
      </c>
      <c r="D1624" s="403" t="s">
        <v>3567</v>
      </c>
      <c r="E1624" s="403" t="s">
        <v>1569</v>
      </c>
      <c r="F1624" s="403" t="s">
        <v>14</v>
      </c>
      <c r="G1624" s="403" t="s">
        <v>602</v>
      </c>
      <c r="H1624" s="403" t="s">
        <v>199</v>
      </c>
      <c r="I1624" s="403" t="s">
        <v>95</v>
      </c>
      <c r="J1624" s="403" t="s">
        <v>3568</v>
      </c>
      <c r="K1624" s="404">
        <v>41351</v>
      </c>
      <c r="L1624" s="404">
        <v>41355</v>
      </c>
      <c r="M1624" s="403" t="s">
        <v>102</v>
      </c>
      <c r="N1624" s="403" t="s">
        <v>109</v>
      </c>
      <c r="O1624" s="403">
        <v>2</v>
      </c>
      <c r="P1624" s="403" t="s">
        <v>3175</v>
      </c>
      <c r="Q1624" s="403">
        <v>3</v>
      </c>
    </row>
    <row r="1625" spans="1:17" x14ac:dyDescent="0.2">
      <c r="A1625" s="403">
        <v>56776</v>
      </c>
      <c r="B1625" s="403">
        <v>118071</v>
      </c>
      <c r="C1625" s="403">
        <v>10019311</v>
      </c>
      <c r="D1625" s="403" t="s">
        <v>328</v>
      </c>
      <c r="E1625" s="403" t="s">
        <v>1569</v>
      </c>
      <c r="F1625" s="403" t="s">
        <v>14</v>
      </c>
      <c r="G1625" s="403" t="s">
        <v>186</v>
      </c>
      <c r="H1625" s="403" t="s">
        <v>172</v>
      </c>
      <c r="I1625" s="403" t="s">
        <v>172</v>
      </c>
      <c r="J1625" s="403" t="s">
        <v>329</v>
      </c>
      <c r="K1625" s="404">
        <v>41394</v>
      </c>
      <c r="L1625" s="404">
        <v>41397</v>
      </c>
      <c r="M1625" s="403" t="s">
        <v>132</v>
      </c>
      <c r="N1625" s="403" t="s">
        <v>109</v>
      </c>
      <c r="O1625" s="403">
        <v>2</v>
      </c>
      <c r="P1625" s="403" t="s">
        <v>3175</v>
      </c>
      <c r="Q1625" s="403">
        <v>3</v>
      </c>
    </row>
    <row r="1626" spans="1:17" x14ac:dyDescent="0.2">
      <c r="A1626" s="403">
        <v>56817</v>
      </c>
      <c r="B1626" s="403">
        <v>119809</v>
      </c>
      <c r="C1626" s="403">
        <v>10033129</v>
      </c>
      <c r="D1626" s="403" t="s">
        <v>1145</v>
      </c>
      <c r="E1626" s="403" t="s">
        <v>1569</v>
      </c>
      <c r="F1626" s="403" t="s">
        <v>14</v>
      </c>
      <c r="G1626" s="403" t="s">
        <v>241</v>
      </c>
      <c r="H1626" s="403" t="s">
        <v>94</v>
      </c>
      <c r="I1626" s="403" t="s">
        <v>95</v>
      </c>
      <c r="J1626" s="403" t="s">
        <v>3571</v>
      </c>
      <c r="K1626" s="404">
        <v>41464</v>
      </c>
      <c r="L1626" s="404">
        <v>41467</v>
      </c>
      <c r="M1626" s="403" t="s">
        <v>132</v>
      </c>
      <c r="N1626" s="403" t="s">
        <v>109</v>
      </c>
      <c r="O1626" s="403">
        <v>3</v>
      </c>
      <c r="P1626" s="403" t="s">
        <v>3175</v>
      </c>
      <c r="Q1626" s="403" t="s">
        <v>210</v>
      </c>
    </row>
    <row r="1627" spans="1:17" x14ac:dyDescent="0.2">
      <c r="A1627" s="403">
        <v>57680</v>
      </c>
      <c r="B1627" s="403">
        <v>116239</v>
      </c>
      <c r="C1627" s="403">
        <v>10000421</v>
      </c>
      <c r="D1627" s="403" t="s">
        <v>408</v>
      </c>
      <c r="E1627" s="403" t="s">
        <v>1569</v>
      </c>
      <c r="F1627" s="403" t="s">
        <v>14</v>
      </c>
      <c r="G1627" s="403" t="s">
        <v>409</v>
      </c>
      <c r="H1627" s="403" t="s">
        <v>172</v>
      </c>
      <c r="I1627" s="403" t="s">
        <v>172</v>
      </c>
      <c r="J1627" s="403" t="s">
        <v>3573</v>
      </c>
      <c r="K1627" s="404">
        <v>41477</v>
      </c>
      <c r="L1627" s="404">
        <v>41481</v>
      </c>
      <c r="M1627" s="403" t="s">
        <v>102</v>
      </c>
      <c r="N1627" s="403" t="s">
        <v>109</v>
      </c>
      <c r="O1627" s="403">
        <v>3</v>
      </c>
      <c r="P1627" s="403" t="s">
        <v>3175</v>
      </c>
      <c r="Q1627" s="403">
        <v>3</v>
      </c>
    </row>
    <row r="1628" spans="1:17" x14ac:dyDescent="0.2">
      <c r="A1628" s="403">
        <v>57820</v>
      </c>
      <c r="B1628" s="403">
        <v>117862</v>
      </c>
      <c r="C1628" s="403">
        <v>10010648</v>
      </c>
      <c r="D1628" s="403" t="s">
        <v>3575</v>
      </c>
      <c r="E1628" s="403" t="s">
        <v>1651</v>
      </c>
      <c r="F1628" s="403" t="s">
        <v>14</v>
      </c>
      <c r="G1628" s="403" t="s">
        <v>422</v>
      </c>
      <c r="H1628" s="403" t="s">
        <v>140</v>
      </c>
      <c r="I1628" s="403" t="s">
        <v>140</v>
      </c>
      <c r="J1628" s="403" t="s">
        <v>3576</v>
      </c>
      <c r="K1628" s="404">
        <v>41205</v>
      </c>
      <c r="L1628" s="404">
        <v>41208</v>
      </c>
      <c r="M1628" s="403" t="s">
        <v>132</v>
      </c>
      <c r="N1628" s="403" t="s">
        <v>109</v>
      </c>
      <c r="O1628" s="403">
        <v>4</v>
      </c>
      <c r="P1628" s="403" t="s">
        <v>3175</v>
      </c>
      <c r="Q1628" s="403">
        <v>3</v>
      </c>
    </row>
    <row r="1629" spans="1:17" x14ac:dyDescent="0.2">
      <c r="A1629" s="403">
        <v>58047</v>
      </c>
      <c r="B1629" s="403">
        <v>117935</v>
      </c>
      <c r="C1629" s="403">
        <v>10013042</v>
      </c>
      <c r="D1629" s="403" t="s">
        <v>1152</v>
      </c>
      <c r="E1629" s="403" t="s">
        <v>1569</v>
      </c>
      <c r="F1629" s="403" t="s">
        <v>14</v>
      </c>
      <c r="G1629" s="403" t="s">
        <v>198</v>
      </c>
      <c r="H1629" s="403" t="s">
        <v>199</v>
      </c>
      <c r="I1629" s="403" t="s">
        <v>95</v>
      </c>
      <c r="J1629" s="403" t="s">
        <v>3578</v>
      </c>
      <c r="K1629" s="404">
        <v>41415</v>
      </c>
      <c r="L1629" s="404">
        <v>41417</v>
      </c>
      <c r="M1629" s="403" t="s">
        <v>132</v>
      </c>
      <c r="N1629" s="403" t="s">
        <v>109</v>
      </c>
      <c r="O1629" s="403">
        <v>2</v>
      </c>
      <c r="P1629" s="403" t="s">
        <v>3175</v>
      </c>
      <c r="Q1629" s="403">
        <v>3</v>
      </c>
    </row>
    <row r="1630" spans="1:17" x14ac:dyDescent="0.2">
      <c r="A1630" s="403">
        <v>58054</v>
      </c>
      <c r="B1630" s="403">
        <v>117077</v>
      </c>
      <c r="C1630" s="403">
        <v>10005113</v>
      </c>
      <c r="D1630" s="403" t="s">
        <v>1154</v>
      </c>
      <c r="E1630" s="403" t="s">
        <v>1597</v>
      </c>
      <c r="F1630" s="403" t="s">
        <v>15</v>
      </c>
      <c r="G1630" s="403" t="s">
        <v>416</v>
      </c>
      <c r="H1630" s="403" t="s">
        <v>190</v>
      </c>
      <c r="I1630" s="403" t="s">
        <v>190</v>
      </c>
      <c r="J1630" s="403" t="s">
        <v>3580</v>
      </c>
      <c r="K1630" s="404">
        <v>41206</v>
      </c>
      <c r="L1630" s="404">
        <v>41208</v>
      </c>
      <c r="M1630" s="403" t="s">
        <v>132</v>
      </c>
      <c r="N1630" s="403" t="s">
        <v>109</v>
      </c>
      <c r="O1630" s="403">
        <v>2</v>
      </c>
      <c r="P1630" s="403" t="s">
        <v>3175</v>
      </c>
      <c r="Q1630" s="403" t="s">
        <v>210</v>
      </c>
    </row>
    <row r="1631" spans="1:17" x14ac:dyDescent="0.2">
      <c r="A1631" s="403">
        <v>58118</v>
      </c>
      <c r="B1631" s="403">
        <v>117585</v>
      </c>
      <c r="C1631" s="403">
        <v>10008591</v>
      </c>
      <c r="D1631" s="403" t="s">
        <v>2647</v>
      </c>
      <c r="E1631" s="403" t="s">
        <v>1597</v>
      </c>
      <c r="F1631" s="403" t="s">
        <v>15</v>
      </c>
      <c r="G1631" s="403" t="s">
        <v>380</v>
      </c>
      <c r="H1631" s="403" t="s">
        <v>199</v>
      </c>
      <c r="I1631" s="403" t="s">
        <v>95</v>
      </c>
      <c r="J1631" s="403" t="s">
        <v>3582</v>
      </c>
      <c r="K1631" s="404">
        <v>41246</v>
      </c>
      <c r="L1631" s="404">
        <v>41250</v>
      </c>
      <c r="M1631" s="403" t="s">
        <v>102</v>
      </c>
      <c r="N1631" s="403" t="s">
        <v>109</v>
      </c>
      <c r="O1631" s="403">
        <v>3</v>
      </c>
      <c r="P1631" s="403" t="s">
        <v>3175</v>
      </c>
      <c r="Q1631" s="403">
        <v>3</v>
      </c>
    </row>
    <row r="1632" spans="1:17" x14ac:dyDescent="0.2">
      <c r="A1632" s="403">
        <v>58132</v>
      </c>
      <c r="B1632" s="403">
        <v>115798</v>
      </c>
      <c r="C1632" s="403">
        <v>10007722</v>
      </c>
      <c r="D1632" s="403" t="s">
        <v>1858</v>
      </c>
      <c r="E1632" s="403" t="s">
        <v>1569</v>
      </c>
      <c r="F1632" s="403" t="s">
        <v>14</v>
      </c>
      <c r="G1632" s="403" t="s">
        <v>549</v>
      </c>
      <c r="H1632" s="403" t="s">
        <v>199</v>
      </c>
      <c r="I1632" s="403" t="s">
        <v>95</v>
      </c>
      <c r="J1632" s="403" t="s">
        <v>3584</v>
      </c>
      <c r="K1632" s="404">
        <v>41239</v>
      </c>
      <c r="L1632" s="404">
        <v>41243</v>
      </c>
      <c r="M1632" s="403" t="s">
        <v>102</v>
      </c>
      <c r="N1632" s="403" t="s">
        <v>109</v>
      </c>
      <c r="O1632" s="403">
        <v>4</v>
      </c>
      <c r="P1632" s="403" t="s">
        <v>3175</v>
      </c>
      <c r="Q1632" s="403">
        <v>3</v>
      </c>
    </row>
    <row r="1633" spans="1:17" x14ac:dyDescent="0.2">
      <c r="A1633" s="403">
        <v>58148</v>
      </c>
      <c r="B1633" s="403">
        <v>118876</v>
      </c>
      <c r="C1633" s="403">
        <v>10022210</v>
      </c>
      <c r="D1633" s="403" t="s">
        <v>3586</v>
      </c>
      <c r="E1633" s="403" t="s">
        <v>1569</v>
      </c>
      <c r="F1633" s="403" t="s">
        <v>14</v>
      </c>
      <c r="G1633" s="403" t="s">
        <v>114</v>
      </c>
      <c r="H1633" s="403" t="s">
        <v>107</v>
      </c>
      <c r="I1633" s="403" t="s">
        <v>107</v>
      </c>
      <c r="J1633" s="403" t="s">
        <v>3587</v>
      </c>
      <c r="K1633" s="404">
        <v>41211</v>
      </c>
      <c r="L1633" s="404">
        <v>41255</v>
      </c>
      <c r="M1633" s="403" t="s">
        <v>102</v>
      </c>
      <c r="N1633" s="403" t="s">
        <v>109</v>
      </c>
      <c r="O1633" s="403">
        <v>2</v>
      </c>
      <c r="P1633" s="403" t="s">
        <v>3175</v>
      </c>
      <c r="Q1633" s="403">
        <v>3</v>
      </c>
    </row>
    <row r="1634" spans="1:17" x14ac:dyDescent="0.2">
      <c r="A1634" s="403">
        <v>58152</v>
      </c>
      <c r="B1634" s="403">
        <v>119812</v>
      </c>
      <c r="C1634" s="403">
        <v>10033837</v>
      </c>
      <c r="D1634" s="403" t="s">
        <v>3589</v>
      </c>
      <c r="E1634" s="403" t="s">
        <v>1597</v>
      </c>
      <c r="F1634" s="403" t="s">
        <v>15</v>
      </c>
      <c r="G1634" s="403" t="s">
        <v>744</v>
      </c>
      <c r="H1634" s="403" t="s">
        <v>122</v>
      </c>
      <c r="I1634" s="403" t="s">
        <v>122</v>
      </c>
      <c r="J1634" s="403" t="s">
        <v>3590</v>
      </c>
      <c r="K1634" s="404">
        <v>41233</v>
      </c>
      <c r="L1634" s="404">
        <v>41236</v>
      </c>
      <c r="M1634" s="403" t="s">
        <v>132</v>
      </c>
      <c r="N1634" s="403" t="s">
        <v>109</v>
      </c>
      <c r="O1634" s="403">
        <v>4</v>
      </c>
      <c r="P1634" s="403" t="s">
        <v>3175</v>
      </c>
      <c r="Q1634" s="403">
        <v>3</v>
      </c>
    </row>
    <row r="1635" spans="1:17" x14ac:dyDescent="0.2">
      <c r="A1635" s="403">
        <v>58161</v>
      </c>
      <c r="B1635" s="403">
        <v>117497</v>
      </c>
      <c r="C1635" s="403">
        <v>10004807</v>
      </c>
      <c r="D1635" s="403" t="s">
        <v>1158</v>
      </c>
      <c r="E1635" s="403" t="s">
        <v>1569</v>
      </c>
      <c r="F1635" s="403" t="s">
        <v>14</v>
      </c>
      <c r="G1635" s="403" t="s">
        <v>160</v>
      </c>
      <c r="H1635" s="403" t="s">
        <v>161</v>
      </c>
      <c r="I1635" s="403" t="s">
        <v>161</v>
      </c>
      <c r="J1635" s="403" t="s">
        <v>3592</v>
      </c>
      <c r="K1635" s="404">
        <v>41218</v>
      </c>
      <c r="L1635" s="404">
        <v>41222</v>
      </c>
      <c r="M1635" s="403" t="s">
        <v>102</v>
      </c>
      <c r="N1635" s="403" t="s">
        <v>109</v>
      </c>
      <c r="O1635" s="403">
        <v>3</v>
      </c>
      <c r="P1635" s="403" t="s">
        <v>3175</v>
      </c>
      <c r="Q1635" s="403">
        <v>3</v>
      </c>
    </row>
    <row r="1636" spans="1:17" x14ac:dyDescent="0.2">
      <c r="A1636" s="403">
        <v>58166</v>
      </c>
      <c r="B1636" s="403">
        <v>117810</v>
      </c>
      <c r="C1636" s="403">
        <v>10010672</v>
      </c>
      <c r="D1636" s="403" t="s">
        <v>1160</v>
      </c>
      <c r="E1636" s="403" t="s">
        <v>1569</v>
      </c>
      <c r="F1636" s="403" t="s">
        <v>14</v>
      </c>
      <c r="G1636" s="403" t="s">
        <v>1161</v>
      </c>
      <c r="H1636" s="403" t="s">
        <v>1162</v>
      </c>
      <c r="I1636" s="403" t="s">
        <v>122</v>
      </c>
      <c r="J1636" s="403" t="s">
        <v>3594</v>
      </c>
      <c r="K1636" s="404">
        <v>41240</v>
      </c>
      <c r="L1636" s="404">
        <v>41243</v>
      </c>
      <c r="M1636" s="403" t="s">
        <v>102</v>
      </c>
      <c r="N1636" s="403" t="s">
        <v>109</v>
      </c>
      <c r="O1636" s="403">
        <v>2</v>
      </c>
      <c r="P1636" s="403" t="s">
        <v>3175</v>
      </c>
      <c r="Q1636" s="403">
        <v>2</v>
      </c>
    </row>
    <row r="1637" spans="1:17" x14ac:dyDescent="0.2">
      <c r="A1637" s="403">
        <v>58168</v>
      </c>
      <c r="B1637" s="403">
        <v>117900</v>
      </c>
      <c r="C1637" s="403">
        <v>10010939</v>
      </c>
      <c r="D1637" s="403" t="s">
        <v>1861</v>
      </c>
      <c r="E1637" s="403" t="s">
        <v>1569</v>
      </c>
      <c r="F1637" s="403" t="s">
        <v>14</v>
      </c>
      <c r="G1637" s="403" t="s">
        <v>255</v>
      </c>
      <c r="H1637" s="403" t="s">
        <v>161</v>
      </c>
      <c r="I1637" s="403" t="s">
        <v>161</v>
      </c>
      <c r="J1637" s="403" t="s">
        <v>3596</v>
      </c>
      <c r="K1637" s="404">
        <v>41428</v>
      </c>
      <c r="L1637" s="404">
        <v>41432</v>
      </c>
      <c r="M1637" s="403" t="s">
        <v>102</v>
      </c>
      <c r="N1637" s="403" t="s">
        <v>109</v>
      </c>
      <c r="O1637" s="403">
        <v>3</v>
      </c>
      <c r="P1637" s="403" t="s">
        <v>3175</v>
      </c>
      <c r="Q1637" s="403">
        <v>3</v>
      </c>
    </row>
    <row r="1638" spans="1:17" x14ac:dyDescent="0.2">
      <c r="A1638" s="403">
        <v>58170</v>
      </c>
      <c r="B1638" s="403">
        <v>117936</v>
      </c>
      <c r="C1638" s="403">
        <v>10013208</v>
      </c>
      <c r="D1638" s="403" t="s">
        <v>1864</v>
      </c>
      <c r="E1638" s="403" t="s">
        <v>1569</v>
      </c>
      <c r="F1638" s="403" t="s">
        <v>14</v>
      </c>
      <c r="G1638" s="403" t="s">
        <v>283</v>
      </c>
      <c r="H1638" s="403" t="s">
        <v>140</v>
      </c>
      <c r="I1638" s="403" t="s">
        <v>140</v>
      </c>
      <c r="J1638" s="403" t="s">
        <v>3598</v>
      </c>
      <c r="K1638" s="404">
        <v>41176</v>
      </c>
      <c r="L1638" s="404">
        <v>41180</v>
      </c>
      <c r="M1638" s="403" t="s">
        <v>102</v>
      </c>
      <c r="N1638" s="403" t="s">
        <v>109</v>
      </c>
      <c r="O1638" s="403">
        <v>2</v>
      </c>
      <c r="P1638" s="403" t="s">
        <v>3175</v>
      </c>
      <c r="Q1638" s="403">
        <v>2</v>
      </c>
    </row>
    <row r="1639" spans="1:17" x14ac:dyDescent="0.2">
      <c r="A1639" s="403">
        <v>58171</v>
      </c>
      <c r="B1639" s="403">
        <v>117959</v>
      </c>
      <c r="C1639" s="403">
        <v>10013615</v>
      </c>
      <c r="D1639" s="403" t="s">
        <v>3600</v>
      </c>
      <c r="E1639" s="403" t="s">
        <v>1569</v>
      </c>
      <c r="F1639" s="403" t="s">
        <v>14</v>
      </c>
      <c r="G1639" s="403" t="s">
        <v>543</v>
      </c>
      <c r="H1639" s="403" t="s">
        <v>122</v>
      </c>
      <c r="I1639" s="403" t="s">
        <v>122</v>
      </c>
      <c r="J1639" s="403" t="s">
        <v>3601</v>
      </c>
      <c r="K1639" s="404">
        <v>41226</v>
      </c>
      <c r="L1639" s="404">
        <v>41229</v>
      </c>
      <c r="M1639" s="403" t="s">
        <v>102</v>
      </c>
      <c r="N1639" s="403" t="s">
        <v>109</v>
      </c>
      <c r="O1639" s="403">
        <v>3</v>
      </c>
      <c r="P1639" s="403" t="s">
        <v>3175</v>
      </c>
      <c r="Q1639" s="403">
        <v>3</v>
      </c>
    </row>
    <row r="1640" spans="1:17" x14ac:dyDescent="0.2">
      <c r="A1640" s="403">
        <v>58173</v>
      </c>
      <c r="B1640" s="403">
        <v>117965</v>
      </c>
      <c r="C1640" s="403">
        <v>10013650</v>
      </c>
      <c r="D1640" s="403" t="s">
        <v>3603</v>
      </c>
      <c r="E1640" s="403" t="s">
        <v>1569</v>
      </c>
      <c r="F1640" s="403" t="s">
        <v>14</v>
      </c>
      <c r="G1640" s="403" t="s">
        <v>251</v>
      </c>
      <c r="H1640" s="403" t="s">
        <v>190</v>
      </c>
      <c r="I1640" s="403" t="s">
        <v>190</v>
      </c>
      <c r="J1640" s="403" t="s">
        <v>3604</v>
      </c>
      <c r="K1640" s="404">
        <v>41240</v>
      </c>
      <c r="L1640" s="404">
        <v>41243</v>
      </c>
      <c r="M1640" s="403" t="s">
        <v>132</v>
      </c>
      <c r="N1640" s="403" t="s">
        <v>109</v>
      </c>
      <c r="O1640" s="403">
        <v>4</v>
      </c>
      <c r="P1640" s="403" t="s">
        <v>3175</v>
      </c>
      <c r="Q1640" s="403">
        <v>3</v>
      </c>
    </row>
    <row r="1641" spans="1:17" x14ac:dyDescent="0.2">
      <c r="A1641" s="403">
        <v>58176</v>
      </c>
      <c r="B1641" s="403">
        <v>117986</v>
      </c>
      <c r="C1641" s="403">
        <v>10011240</v>
      </c>
      <c r="D1641" s="403" t="s">
        <v>3606</v>
      </c>
      <c r="E1641" s="403" t="s">
        <v>1651</v>
      </c>
      <c r="F1641" s="403" t="s">
        <v>14</v>
      </c>
      <c r="G1641" s="403" t="s">
        <v>144</v>
      </c>
      <c r="H1641" s="403" t="s">
        <v>122</v>
      </c>
      <c r="I1641" s="403" t="s">
        <v>122</v>
      </c>
      <c r="J1641" s="403" t="s">
        <v>3607</v>
      </c>
      <c r="K1641" s="404">
        <v>41491</v>
      </c>
      <c r="L1641" s="404">
        <v>41495</v>
      </c>
      <c r="M1641" s="403" t="s">
        <v>102</v>
      </c>
      <c r="N1641" s="403" t="s">
        <v>109</v>
      </c>
      <c r="O1641" s="403">
        <v>2</v>
      </c>
      <c r="P1641" s="403" t="s">
        <v>3175</v>
      </c>
      <c r="Q1641" s="403">
        <v>2</v>
      </c>
    </row>
    <row r="1642" spans="1:17" x14ac:dyDescent="0.2">
      <c r="A1642" s="403">
        <v>58177</v>
      </c>
      <c r="B1642" s="403">
        <v>117987</v>
      </c>
      <c r="C1642" s="403">
        <v>10001149</v>
      </c>
      <c r="D1642" s="403" t="s">
        <v>3609</v>
      </c>
      <c r="E1642" s="403" t="s">
        <v>1651</v>
      </c>
      <c r="F1642" s="403" t="s">
        <v>14</v>
      </c>
      <c r="G1642" s="403" t="s">
        <v>186</v>
      </c>
      <c r="H1642" s="403" t="s">
        <v>172</v>
      </c>
      <c r="I1642" s="403" t="s">
        <v>172</v>
      </c>
      <c r="J1642" s="403" t="s">
        <v>3610</v>
      </c>
      <c r="K1642" s="404">
        <v>41204</v>
      </c>
      <c r="L1642" s="404">
        <v>41208</v>
      </c>
      <c r="M1642" s="403" t="s">
        <v>102</v>
      </c>
      <c r="N1642" s="403" t="s">
        <v>109</v>
      </c>
      <c r="O1642" s="403">
        <v>2</v>
      </c>
      <c r="P1642" s="403" t="s">
        <v>3175</v>
      </c>
      <c r="Q1642" s="403">
        <v>2</v>
      </c>
    </row>
    <row r="1643" spans="1:17" x14ac:dyDescent="0.2">
      <c r="A1643" s="403">
        <v>58187</v>
      </c>
      <c r="B1643" s="403">
        <v>118094</v>
      </c>
      <c r="C1643" s="403">
        <v>10019839</v>
      </c>
      <c r="D1643" s="403" t="s">
        <v>3612</v>
      </c>
      <c r="E1643" s="403" t="s">
        <v>1569</v>
      </c>
      <c r="F1643" s="403" t="s">
        <v>14</v>
      </c>
      <c r="G1643" s="403" t="s">
        <v>1339</v>
      </c>
      <c r="H1643" s="403" t="s">
        <v>140</v>
      </c>
      <c r="I1643" s="403" t="s">
        <v>140</v>
      </c>
      <c r="J1643" s="403" t="s">
        <v>3613</v>
      </c>
      <c r="K1643" s="404">
        <v>41477</v>
      </c>
      <c r="L1643" s="404">
        <v>41481</v>
      </c>
      <c r="M1643" s="403" t="s">
        <v>102</v>
      </c>
      <c r="N1643" s="403" t="s">
        <v>109</v>
      </c>
      <c r="O1643" s="403">
        <v>2</v>
      </c>
      <c r="P1643" s="403" t="s">
        <v>3175</v>
      </c>
      <c r="Q1643" s="403">
        <v>2</v>
      </c>
    </row>
    <row r="1644" spans="1:17" x14ac:dyDescent="0.2">
      <c r="A1644" s="403">
        <v>58192</v>
      </c>
      <c r="B1644" s="403">
        <v>119189</v>
      </c>
      <c r="C1644" s="403">
        <v>10030462</v>
      </c>
      <c r="D1644" s="403" t="s">
        <v>2664</v>
      </c>
      <c r="E1644" s="403" t="s">
        <v>1651</v>
      </c>
      <c r="F1644" s="403" t="s">
        <v>14</v>
      </c>
      <c r="G1644" s="403" t="s">
        <v>171</v>
      </c>
      <c r="H1644" s="403" t="s">
        <v>172</v>
      </c>
      <c r="I1644" s="403" t="s">
        <v>172</v>
      </c>
      <c r="J1644" s="403" t="s">
        <v>3615</v>
      </c>
      <c r="K1644" s="404">
        <v>41205</v>
      </c>
      <c r="L1644" s="404">
        <v>41208</v>
      </c>
      <c r="M1644" s="403" t="s">
        <v>102</v>
      </c>
      <c r="N1644" s="403" t="s">
        <v>109</v>
      </c>
      <c r="O1644" s="403">
        <v>3</v>
      </c>
      <c r="P1644" s="403" t="s">
        <v>3175</v>
      </c>
      <c r="Q1644" s="403">
        <v>3</v>
      </c>
    </row>
    <row r="1645" spans="1:17" x14ac:dyDescent="0.2">
      <c r="A1645" s="403">
        <v>58195</v>
      </c>
      <c r="B1645" s="403">
        <v>118151</v>
      </c>
      <c r="C1645" s="403">
        <v>10019980</v>
      </c>
      <c r="D1645" s="403" t="s">
        <v>2667</v>
      </c>
      <c r="E1645" s="403" t="s">
        <v>1651</v>
      </c>
      <c r="F1645" s="403" t="s">
        <v>14</v>
      </c>
      <c r="G1645" s="403" t="s">
        <v>607</v>
      </c>
      <c r="H1645" s="403" t="s">
        <v>122</v>
      </c>
      <c r="I1645" s="403" t="s">
        <v>122</v>
      </c>
      <c r="J1645" s="403" t="s">
        <v>3617</v>
      </c>
      <c r="K1645" s="404">
        <v>41204</v>
      </c>
      <c r="L1645" s="404">
        <v>41208</v>
      </c>
      <c r="M1645" s="403" t="s">
        <v>102</v>
      </c>
      <c r="N1645" s="403" t="s">
        <v>109</v>
      </c>
      <c r="O1645" s="403">
        <v>3</v>
      </c>
      <c r="P1645" s="403" t="s">
        <v>3175</v>
      </c>
      <c r="Q1645" s="403">
        <v>3</v>
      </c>
    </row>
    <row r="1646" spans="1:17" x14ac:dyDescent="0.2">
      <c r="A1646" s="403">
        <v>58199</v>
      </c>
      <c r="B1646" s="403">
        <v>118186</v>
      </c>
      <c r="C1646" s="403">
        <v>10020811</v>
      </c>
      <c r="D1646" s="403" t="s">
        <v>2670</v>
      </c>
      <c r="E1646" s="403" t="s">
        <v>1651</v>
      </c>
      <c r="F1646" s="403" t="s">
        <v>14</v>
      </c>
      <c r="G1646" s="403" t="s">
        <v>311</v>
      </c>
      <c r="H1646" s="403" t="s">
        <v>199</v>
      </c>
      <c r="I1646" s="403" t="s">
        <v>95</v>
      </c>
      <c r="J1646" s="403" t="s">
        <v>3619</v>
      </c>
      <c r="K1646" s="404">
        <v>41198</v>
      </c>
      <c r="L1646" s="404">
        <v>41201</v>
      </c>
      <c r="M1646" s="403" t="s">
        <v>102</v>
      </c>
      <c r="N1646" s="403" t="s">
        <v>109</v>
      </c>
      <c r="O1646" s="403">
        <v>4</v>
      </c>
      <c r="P1646" s="403" t="s">
        <v>3175</v>
      </c>
      <c r="Q1646" s="403">
        <v>2</v>
      </c>
    </row>
    <row r="1647" spans="1:17" x14ac:dyDescent="0.2">
      <c r="A1647" s="403">
        <v>58219</v>
      </c>
      <c r="B1647" s="403">
        <v>118204</v>
      </c>
      <c r="C1647" s="403">
        <v>10021665</v>
      </c>
      <c r="D1647" s="403" t="s">
        <v>3621</v>
      </c>
      <c r="E1647" s="403" t="s">
        <v>1569</v>
      </c>
      <c r="F1647" s="403" t="s">
        <v>14</v>
      </c>
      <c r="G1647" s="403" t="s">
        <v>1100</v>
      </c>
      <c r="H1647" s="403" t="s">
        <v>94</v>
      </c>
      <c r="I1647" s="403" t="s">
        <v>95</v>
      </c>
      <c r="J1647" s="403" t="s">
        <v>3622</v>
      </c>
      <c r="K1647" s="404">
        <v>41450</v>
      </c>
      <c r="L1647" s="404">
        <v>41453</v>
      </c>
      <c r="M1647" s="403" t="s">
        <v>132</v>
      </c>
      <c r="N1647" s="403" t="s">
        <v>109</v>
      </c>
      <c r="O1647" s="403">
        <v>2</v>
      </c>
      <c r="P1647" s="403" t="s">
        <v>3175</v>
      </c>
      <c r="Q1647" s="403">
        <v>3</v>
      </c>
    </row>
    <row r="1648" spans="1:17" x14ac:dyDescent="0.2">
      <c r="A1648" s="403">
        <v>58231</v>
      </c>
      <c r="B1648" s="403">
        <v>118122</v>
      </c>
      <c r="C1648" s="403">
        <v>10013530</v>
      </c>
      <c r="D1648" s="403" t="s">
        <v>3624</v>
      </c>
      <c r="E1648" s="403" t="s">
        <v>1569</v>
      </c>
      <c r="F1648" s="403" t="s">
        <v>14</v>
      </c>
      <c r="G1648" s="403" t="s">
        <v>1410</v>
      </c>
      <c r="H1648" s="403" t="s">
        <v>190</v>
      </c>
      <c r="I1648" s="403" t="s">
        <v>190</v>
      </c>
      <c r="J1648" s="403" t="s">
        <v>3625</v>
      </c>
      <c r="K1648" s="404">
        <v>41428</v>
      </c>
      <c r="L1648" s="404">
        <v>41431</v>
      </c>
      <c r="M1648" s="403" t="s">
        <v>132</v>
      </c>
      <c r="N1648" s="403" t="s">
        <v>109</v>
      </c>
      <c r="O1648" s="403">
        <v>2</v>
      </c>
      <c r="P1648" s="403" t="s">
        <v>3175</v>
      </c>
      <c r="Q1648" s="403">
        <v>2</v>
      </c>
    </row>
    <row r="1649" spans="1:17" x14ac:dyDescent="0.2">
      <c r="A1649" s="403">
        <v>58273</v>
      </c>
      <c r="B1649" s="403">
        <v>117081</v>
      </c>
      <c r="C1649" s="403">
        <v>10005150</v>
      </c>
      <c r="D1649" s="403" t="s">
        <v>340</v>
      </c>
      <c r="E1649" s="403" t="s">
        <v>1569</v>
      </c>
      <c r="F1649" s="403" t="s">
        <v>14</v>
      </c>
      <c r="G1649" s="403" t="s">
        <v>320</v>
      </c>
      <c r="H1649" s="403" t="s">
        <v>140</v>
      </c>
      <c r="I1649" s="403" t="s">
        <v>140</v>
      </c>
      <c r="J1649" s="403" t="s">
        <v>3627</v>
      </c>
      <c r="K1649" s="404">
        <v>41191</v>
      </c>
      <c r="L1649" s="404">
        <v>41194</v>
      </c>
      <c r="M1649" s="403" t="s">
        <v>102</v>
      </c>
      <c r="N1649" s="403" t="s">
        <v>109</v>
      </c>
      <c r="O1649" s="403">
        <v>3</v>
      </c>
      <c r="P1649" s="403" t="s">
        <v>3175</v>
      </c>
      <c r="Q1649" s="403">
        <v>3</v>
      </c>
    </row>
    <row r="1650" spans="1:17" x14ac:dyDescent="0.2">
      <c r="A1650" s="403">
        <v>58340</v>
      </c>
      <c r="B1650" s="403">
        <v>118131</v>
      </c>
      <c r="C1650" s="403">
        <v>10012834</v>
      </c>
      <c r="D1650" s="403" t="s">
        <v>628</v>
      </c>
      <c r="E1650" s="403" t="s">
        <v>1569</v>
      </c>
      <c r="F1650" s="403" t="s">
        <v>14</v>
      </c>
      <c r="G1650" s="403" t="s">
        <v>744</v>
      </c>
      <c r="H1650" s="403" t="s">
        <v>122</v>
      </c>
      <c r="I1650" s="403" t="s">
        <v>122</v>
      </c>
      <c r="J1650" s="403" t="s">
        <v>3629</v>
      </c>
      <c r="K1650" s="404">
        <v>41442</v>
      </c>
      <c r="L1650" s="404">
        <v>41446</v>
      </c>
      <c r="M1650" s="403" t="s">
        <v>102</v>
      </c>
      <c r="N1650" s="403" t="s">
        <v>109</v>
      </c>
      <c r="O1650" s="403">
        <v>3</v>
      </c>
      <c r="P1650" s="403" t="s">
        <v>3175</v>
      </c>
      <c r="Q1650" s="403">
        <v>3</v>
      </c>
    </row>
    <row r="1651" spans="1:17" x14ac:dyDescent="0.2">
      <c r="A1651" s="403">
        <v>58356</v>
      </c>
      <c r="B1651" s="403">
        <v>116978</v>
      </c>
      <c r="C1651" s="403">
        <v>10004952</v>
      </c>
      <c r="D1651" s="403" t="s">
        <v>3631</v>
      </c>
      <c r="E1651" s="403" t="s">
        <v>1569</v>
      </c>
      <c r="F1651" s="403" t="s">
        <v>14</v>
      </c>
      <c r="G1651" s="403" t="s">
        <v>291</v>
      </c>
      <c r="H1651" s="403" t="s">
        <v>172</v>
      </c>
      <c r="I1651" s="403" t="s">
        <v>172</v>
      </c>
      <c r="J1651" s="403" t="s">
        <v>3632</v>
      </c>
      <c r="K1651" s="404">
        <v>41183</v>
      </c>
      <c r="L1651" s="404">
        <v>41187</v>
      </c>
      <c r="M1651" s="403" t="s">
        <v>102</v>
      </c>
      <c r="N1651" s="403" t="s">
        <v>109</v>
      </c>
      <c r="O1651" s="403">
        <v>4</v>
      </c>
      <c r="P1651" s="403" t="s">
        <v>3175</v>
      </c>
      <c r="Q1651" s="403">
        <v>3</v>
      </c>
    </row>
    <row r="1652" spans="1:17" x14ac:dyDescent="0.2">
      <c r="A1652" s="403">
        <v>58437</v>
      </c>
      <c r="B1652" s="403">
        <v>124707</v>
      </c>
      <c r="C1652" s="403">
        <v>10038112</v>
      </c>
      <c r="D1652" s="403" t="s">
        <v>277</v>
      </c>
      <c r="E1652" s="403" t="s">
        <v>1597</v>
      </c>
      <c r="F1652" s="403" t="s">
        <v>15</v>
      </c>
      <c r="G1652" s="403" t="s">
        <v>279</v>
      </c>
      <c r="H1652" s="403" t="s">
        <v>166</v>
      </c>
      <c r="I1652" s="403" t="s">
        <v>166</v>
      </c>
      <c r="J1652" s="403" t="s">
        <v>3634</v>
      </c>
      <c r="K1652" s="404">
        <v>41386</v>
      </c>
      <c r="L1652" s="404">
        <v>41390</v>
      </c>
      <c r="M1652" s="403" t="s">
        <v>102</v>
      </c>
      <c r="N1652" s="403" t="s">
        <v>109</v>
      </c>
      <c r="O1652" s="403">
        <v>3</v>
      </c>
      <c r="P1652" s="403" t="s">
        <v>3175</v>
      </c>
      <c r="Q1652" s="403">
        <v>3</v>
      </c>
    </row>
    <row r="1653" spans="1:17" x14ac:dyDescent="0.2">
      <c r="A1653" s="403">
        <v>58439</v>
      </c>
      <c r="B1653" s="403">
        <v>117726</v>
      </c>
      <c r="C1653" s="403">
        <v>10010029</v>
      </c>
      <c r="D1653" s="403" t="s">
        <v>3636</v>
      </c>
      <c r="E1653" s="403" t="s">
        <v>1569</v>
      </c>
      <c r="F1653" s="403" t="s">
        <v>14</v>
      </c>
      <c r="G1653" s="403" t="s">
        <v>114</v>
      </c>
      <c r="H1653" s="403" t="s">
        <v>107</v>
      </c>
      <c r="I1653" s="403" t="s">
        <v>107</v>
      </c>
      <c r="J1653" s="403" t="s">
        <v>3637</v>
      </c>
      <c r="K1653" s="404">
        <v>41310</v>
      </c>
      <c r="L1653" s="404">
        <v>41313</v>
      </c>
      <c r="M1653" s="403" t="s">
        <v>102</v>
      </c>
      <c r="N1653" s="403" t="s">
        <v>109</v>
      </c>
      <c r="O1653" s="403">
        <v>4</v>
      </c>
      <c r="P1653" s="403" t="s">
        <v>3175</v>
      </c>
      <c r="Q1653" s="403">
        <v>3</v>
      </c>
    </row>
    <row r="1654" spans="1:17" x14ac:dyDescent="0.2">
      <c r="A1654" s="403">
        <v>58454</v>
      </c>
      <c r="B1654" s="403">
        <v>118371</v>
      </c>
      <c r="C1654" s="403">
        <v>10022816</v>
      </c>
      <c r="D1654" s="403" t="s">
        <v>3639</v>
      </c>
      <c r="E1654" s="403" t="s">
        <v>1569</v>
      </c>
      <c r="F1654" s="403" t="s">
        <v>14</v>
      </c>
      <c r="G1654" s="403" t="s">
        <v>202</v>
      </c>
      <c r="H1654" s="403" t="s">
        <v>140</v>
      </c>
      <c r="I1654" s="403" t="s">
        <v>140</v>
      </c>
      <c r="J1654" s="403" t="s">
        <v>3640</v>
      </c>
      <c r="K1654" s="404">
        <v>41190</v>
      </c>
      <c r="L1654" s="404">
        <v>41192</v>
      </c>
      <c r="M1654" s="403" t="s">
        <v>132</v>
      </c>
      <c r="N1654" s="403" t="s">
        <v>109</v>
      </c>
      <c r="O1654" s="403">
        <v>3</v>
      </c>
      <c r="P1654" s="403" t="s">
        <v>3175</v>
      </c>
      <c r="Q1654" s="403">
        <v>3</v>
      </c>
    </row>
    <row r="1655" spans="1:17" x14ac:dyDescent="0.2">
      <c r="A1655" s="403">
        <v>58456</v>
      </c>
      <c r="B1655" s="403">
        <v>118381</v>
      </c>
      <c r="C1655" s="403">
        <v>10022856</v>
      </c>
      <c r="D1655" s="403" t="s">
        <v>3642</v>
      </c>
      <c r="E1655" s="403" t="s">
        <v>1651</v>
      </c>
      <c r="F1655" s="403" t="s">
        <v>14</v>
      </c>
      <c r="G1655" s="403" t="s">
        <v>644</v>
      </c>
      <c r="H1655" s="403" t="s">
        <v>190</v>
      </c>
      <c r="I1655" s="403" t="s">
        <v>190</v>
      </c>
      <c r="J1655" s="403" t="s">
        <v>3643</v>
      </c>
      <c r="K1655" s="404">
        <v>41226</v>
      </c>
      <c r="L1655" s="404">
        <v>41229</v>
      </c>
      <c r="M1655" s="403" t="s">
        <v>102</v>
      </c>
      <c r="N1655" s="403" t="s">
        <v>109</v>
      </c>
      <c r="O1655" s="403">
        <v>2</v>
      </c>
      <c r="P1655" s="403" t="s">
        <v>3175</v>
      </c>
      <c r="Q1655" s="403">
        <v>3</v>
      </c>
    </row>
    <row r="1656" spans="1:17" x14ac:dyDescent="0.2">
      <c r="A1656" s="403">
        <v>58472</v>
      </c>
      <c r="B1656" s="403">
        <v>117799</v>
      </c>
      <c r="C1656" s="403">
        <v>10010940</v>
      </c>
      <c r="D1656" s="403" t="s">
        <v>2697</v>
      </c>
      <c r="E1656" s="403" t="s">
        <v>1569</v>
      </c>
      <c r="F1656" s="403" t="s">
        <v>14</v>
      </c>
      <c r="G1656" s="403" t="s">
        <v>1141</v>
      </c>
      <c r="H1656" s="403" t="s">
        <v>199</v>
      </c>
      <c r="I1656" s="403" t="s">
        <v>95</v>
      </c>
      <c r="J1656" s="403" t="s">
        <v>3645</v>
      </c>
      <c r="K1656" s="404">
        <v>41288</v>
      </c>
      <c r="L1656" s="404">
        <v>41292</v>
      </c>
      <c r="M1656" s="403" t="s">
        <v>102</v>
      </c>
      <c r="N1656" s="403" t="s">
        <v>109</v>
      </c>
      <c r="O1656" s="403">
        <v>3</v>
      </c>
      <c r="P1656" s="403" t="s">
        <v>3175</v>
      </c>
      <c r="Q1656" s="403">
        <v>3</v>
      </c>
    </row>
    <row r="1657" spans="1:17" x14ac:dyDescent="0.2">
      <c r="A1657" s="403">
        <v>58513</v>
      </c>
      <c r="B1657" s="403">
        <v>116413</v>
      </c>
      <c r="C1657" s="403">
        <v>10005204</v>
      </c>
      <c r="D1657" s="403" t="s">
        <v>2702</v>
      </c>
      <c r="E1657" s="403" t="s">
        <v>1569</v>
      </c>
      <c r="F1657" s="403" t="s">
        <v>14</v>
      </c>
      <c r="G1657" s="403" t="s">
        <v>150</v>
      </c>
      <c r="H1657" s="403" t="s">
        <v>122</v>
      </c>
      <c r="I1657" s="403" t="s">
        <v>122</v>
      </c>
      <c r="J1657" s="403" t="s">
        <v>3647</v>
      </c>
      <c r="K1657" s="404">
        <v>41442</v>
      </c>
      <c r="L1657" s="404">
        <v>41446</v>
      </c>
      <c r="M1657" s="403" t="s">
        <v>102</v>
      </c>
      <c r="N1657" s="403" t="s">
        <v>109</v>
      </c>
      <c r="O1657" s="403">
        <v>4</v>
      </c>
      <c r="P1657" s="403" t="s">
        <v>3175</v>
      </c>
      <c r="Q1657" s="403">
        <v>3</v>
      </c>
    </row>
    <row r="1658" spans="1:17" x14ac:dyDescent="0.2">
      <c r="A1658" s="403">
        <v>58546</v>
      </c>
      <c r="B1658" s="403">
        <v>118460</v>
      </c>
      <c r="C1658" s="403">
        <v>10021574</v>
      </c>
      <c r="D1658" s="403" t="s">
        <v>3649</v>
      </c>
      <c r="E1658" s="403" t="s">
        <v>1569</v>
      </c>
      <c r="F1658" s="403" t="s">
        <v>14</v>
      </c>
      <c r="G1658" s="403" t="s">
        <v>805</v>
      </c>
      <c r="H1658" s="403" t="s">
        <v>122</v>
      </c>
      <c r="I1658" s="403" t="s">
        <v>122</v>
      </c>
      <c r="J1658" s="403" t="s">
        <v>3650</v>
      </c>
      <c r="K1658" s="404">
        <v>41324</v>
      </c>
      <c r="L1658" s="404">
        <v>41327</v>
      </c>
      <c r="M1658" s="403" t="s">
        <v>132</v>
      </c>
      <c r="N1658" s="403" t="s">
        <v>109</v>
      </c>
      <c r="O1658" s="403">
        <v>2</v>
      </c>
      <c r="P1658" s="403" t="s">
        <v>3175</v>
      </c>
      <c r="Q1658" s="403">
        <v>3</v>
      </c>
    </row>
    <row r="1659" spans="1:17" x14ac:dyDescent="0.2">
      <c r="A1659" s="403">
        <v>58553</v>
      </c>
      <c r="B1659" s="403">
        <v>119011</v>
      </c>
      <c r="C1659" s="403">
        <v>10029186</v>
      </c>
      <c r="D1659" s="403" t="s">
        <v>1194</v>
      </c>
      <c r="E1659" s="403" t="s">
        <v>1569</v>
      </c>
      <c r="F1659" s="403" t="s">
        <v>14</v>
      </c>
      <c r="G1659" s="403" t="s">
        <v>717</v>
      </c>
      <c r="H1659" s="403" t="s">
        <v>122</v>
      </c>
      <c r="I1659" s="403" t="s">
        <v>122</v>
      </c>
      <c r="J1659" s="403" t="s">
        <v>3652</v>
      </c>
      <c r="K1659" s="404">
        <v>41169</v>
      </c>
      <c r="L1659" s="404">
        <v>41173</v>
      </c>
      <c r="M1659" s="403" t="s">
        <v>102</v>
      </c>
      <c r="N1659" s="403" t="s">
        <v>109</v>
      </c>
      <c r="O1659" s="403">
        <v>2</v>
      </c>
      <c r="P1659" s="403" t="s">
        <v>3175</v>
      </c>
      <c r="Q1659" s="403">
        <v>3</v>
      </c>
    </row>
    <row r="1660" spans="1:17" x14ac:dyDescent="0.2">
      <c r="A1660" s="403">
        <v>58560</v>
      </c>
      <c r="B1660" s="403">
        <v>118490</v>
      </c>
      <c r="C1660" s="403">
        <v>10022439</v>
      </c>
      <c r="D1660" s="403" t="s">
        <v>303</v>
      </c>
      <c r="E1660" s="403" t="s">
        <v>1569</v>
      </c>
      <c r="F1660" s="403" t="s">
        <v>14</v>
      </c>
      <c r="G1660" s="403" t="s">
        <v>209</v>
      </c>
      <c r="H1660" s="403" t="s">
        <v>166</v>
      </c>
      <c r="I1660" s="403" t="s">
        <v>166</v>
      </c>
      <c r="J1660" s="403" t="s">
        <v>305</v>
      </c>
      <c r="K1660" s="404">
        <v>41239</v>
      </c>
      <c r="L1660" s="404">
        <v>41243</v>
      </c>
      <c r="M1660" s="403" t="s">
        <v>102</v>
      </c>
      <c r="N1660" s="403" t="s">
        <v>109</v>
      </c>
      <c r="O1660" s="403">
        <v>2</v>
      </c>
      <c r="P1660" s="403" t="s">
        <v>3175</v>
      </c>
      <c r="Q1660" s="403">
        <v>3</v>
      </c>
    </row>
    <row r="1661" spans="1:17" x14ac:dyDescent="0.2">
      <c r="A1661" s="403">
        <v>58587</v>
      </c>
      <c r="B1661" s="403">
        <v>118533</v>
      </c>
      <c r="C1661" s="403">
        <v>10022461</v>
      </c>
      <c r="D1661" s="403" t="s">
        <v>143</v>
      </c>
      <c r="E1661" s="403" t="s">
        <v>1569</v>
      </c>
      <c r="F1661" s="403" t="s">
        <v>14</v>
      </c>
      <c r="G1661" s="403" t="s">
        <v>520</v>
      </c>
      <c r="H1661" s="403" t="s">
        <v>122</v>
      </c>
      <c r="I1661" s="403" t="s">
        <v>122</v>
      </c>
      <c r="J1661" s="403" t="s">
        <v>3655</v>
      </c>
      <c r="K1661" s="404">
        <v>41254</v>
      </c>
      <c r="L1661" s="404">
        <v>41257</v>
      </c>
      <c r="M1661" s="403" t="s">
        <v>1895</v>
      </c>
      <c r="N1661" s="403" t="s">
        <v>109</v>
      </c>
      <c r="O1661" s="403">
        <v>3</v>
      </c>
      <c r="P1661" s="403" t="s">
        <v>3175</v>
      </c>
      <c r="Q1661" s="403">
        <v>4</v>
      </c>
    </row>
    <row r="1662" spans="1:17" x14ac:dyDescent="0.2">
      <c r="A1662" s="403">
        <v>58590</v>
      </c>
      <c r="B1662" s="403">
        <v>118470</v>
      </c>
      <c r="C1662" s="403">
        <v>10023368</v>
      </c>
      <c r="D1662" s="403" t="s">
        <v>1202</v>
      </c>
      <c r="E1662" s="403" t="s">
        <v>1651</v>
      </c>
      <c r="F1662" s="403" t="s">
        <v>14</v>
      </c>
      <c r="G1662" s="403" t="s">
        <v>348</v>
      </c>
      <c r="H1662" s="403" t="s">
        <v>190</v>
      </c>
      <c r="I1662" s="403" t="s">
        <v>190</v>
      </c>
      <c r="J1662" s="403" t="s">
        <v>3657</v>
      </c>
      <c r="K1662" s="404">
        <v>41170</v>
      </c>
      <c r="L1662" s="404">
        <v>41173</v>
      </c>
      <c r="M1662" s="403" t="s">
        <v>102</v>
      </c>
      <c r="N1662" s="403" t="s">
        <v>109</v>
      </c>
      <c r="O1662" s="403">
        <v>2</v>
      </c>
      <c r="P1662" s="403" t="s">
        <v>3175</v>
      </c>
      <c r="Q1662" s="403">
        <v>3</v>
      </c>
    </row>
    <row r="1663" spans="1:17" x14ac:dyDescent="0.2">
      <c r="A1663" s="403">
        <v>58611</v>
      </c>
      <c r="B1663" s="403">
        <v>118798</v>
      </c>
      <c r="C1663" s="403">
        <v>10021684</v>
      </c>
      <c r="D1663" s="403" t="s">
        <v>1911</v>
      </c>
      <c r="E1663" s="403" t="s">
        <v>1597</v>
      </c>
      <c r="F1663" s="403" t="s">
        <v>15</v>
      </c>
      <c r="G1663" s="403" t="s">
        <v>553</v>
      </c>
      <c r="H1663" s="403" t="s">
        <v>122</v>
      </c>
      <c r="I1663" s="403" t="s">
        <v>122</v>
      </c>
      <c r="J1663" s="403" t="s">
        <v>3659</v>
      </c>
      <c r="K1663" s="404">
        <v>41449</v>
      </c>
      <c r="L1663" s="404">
        <v>41453</v>
      </c>
      <c r="M1663" s="403" t="s">
        <v>132</v>
      </c>
      <c r="N1663" s="403" t="s">
        <v>109</v>
      </c>
      <c r="O1663" s="403">
        <v>3</v>
      </c>
      <c r="P1663" s="403" t="s">
        <v>3175</v>
      </c>
      <c r="Q1663" s="403">
        <v>3</v>
      </c>
    </row>
    <row r="1664" spans="1:17" x14ac:dyDescent="0.2">
      <c r="A1664" s="403">
        <v>58614</v>
      </c>
      <c r="B1664" s="403">
        <v>110023</v>
      </c>
      <c r="C1664" s="403">
        <v>10023047</v>
      </c>
      <c r="D1664" s="403" t="s">
        <v>1914</v>
      </c>
      <c r="E1664" s="403" t="s">
        <v>1569</v>
      </c>
      <c r="F1664" s="403" t="s">
        <v>14</v>
      </c>
      <c r="G1664" s="403" t="s">
        <v>217</v>
      </c>
      <c r="H1664" s="403" t="s">
        <v>161</v>
      </c>
      <c r="I1664" s="403" t="s">
        <v>161</v>
      </c>
      <c r="J1664" s="403" t="s">
        <v>3661</v>
      </c>
      <c r="K1664" s="404">
        <v>41470</v>
      </c>
      <c r="L1664" s="404">
        <v>41474</v>
      </c>
      <c r="M1664" s="403" t="s">
        <v>102</v>
      </c>
      <c r="N1664" s="403" t="s">
        <v>109</v>
      </c>
      <c r="O1664" s="403">
        <v>3</v>
      </c>
      <c r="P1664" s="403" t="s">
        <v>3175</v>
      </c>
      <c r="Q1664" s="403">
        <v>3</v>
      </c>
    </row>
    <row r="1665" spans="1:17" x14ac:dyDescent="0.2">
      <c r="A1665" s="403">
        <v>58695</v>
      </c>
      <c r="B1665" s="403">
        <v>117829</v>
      </c>
      <c r="C1665" s="403">
        <v>10010125</v>
      </c>
      <c r="D1665" s="403" t="s">
        <v>3663</v>
      </c>
      <c r="E1665" s="403" t="s">
        <v>1597</v>
      </c>
      <c r="F1665" s="403" t="s">
        <v>15</v>
      </c>
      <c r="G1665" s="403" t="s">
        <v>325</v>
      </c>
      <c r="H1665" s="403" t="s">
        <v>161</v>
      </c>
      <c r="I1665" s="403" t="s">
        <v>161</v>
      </c>
      <c r="J1665" s="403" t="s">
        <v>3664</v>
      </c>
      <c r="K1665" s="404">
        <v>41429</v>
      </c>
      <c r="L1665" s="404">
        <v>41431</v>
      </c>
      <c r="M1665" s="403" t="s">
        <v>152</v>
      </c>
      <c r="N1665" s="403" t="s">
        <v>109</v>
      </c>
      <c r="O1665" s="403">
        <v>3</v>
      </c>
      <c r="P1665" s="403" t="s">
        <v>3175</v>
      </c>
      <c r="Q1665" s="403" t="s">
        <v>210</v>
      </c>
    </row>
    <row r="1666" spans="1:17" x14ac:dyDescent="0.2">
      <c r="A1666" s="403">
        <v>58782</v>
      </c>
      <c r="B1666" s="403">
        <v>118728</v>
      </c>
      <c r="C1666" s="403">
        <v>10024714</v>
      </c>
      <c r="D1666" s="403" t="s">
        <v>527</v>
      </c>
      <c r="E1666" s="403" t="s">
        <v>1651</v>
      </c>
      <c r="F1666" s="403" t="s">
        <v>14</v>
      </c>
      <c r="G1666" s="403" t="s">
        <v>413</v>
      </c>
      <c r="H1666" s="403" t="s">
        <v>161</v>
      </c>
      <c r="I1666" s="403" t="s">
        <v>161</v>
      </c>
      <c r="J1666" s="403" t="s">
        <v>528</v>
      </c>
      <c r="K1666" s="404">
        <v>41232</v>
      </c>
      <c r="L1666" s="404">
        <v>41236</v>
      </c>
      <c r="M1666" s="403" t="s">
        <v>102</v>
      </c>
      <c r="N1666" s="403" t="s">
        <v>109</v>
      </c>
      <c r="O1666" s="403">
        <v>2</v>
      </c>
      <c r="P1666" s="403" t="s">
        <v>3175</v>
      </c>
      <c r="Q1666" s="403" t="s">
        <v>210</v>
      </c>
    </row>
    <row r="1667" spans="1:17" x14ac:dyDescent="0.2">
      <c r="A1667" s="403">
        <v>58805</v>
      </c>
      <c r="B1667" s="403">
        <v>118703</v>
      </c>
      <c r="C1667" s="403">
        <v>10024317</v>
      </c>
      <c r="D1667" s="403" t="s">
        <v>1922</v>
      </c>
      <c r="E1667" s="403" t="s">
        <v>1651</v>
      </c>
      <c r="F1667" s="403" t="s">
        <v>14</v>
      </c>
      <c r="G1667" s="403" t="s">
        <v>186</v>
      </c>
      <c r="H1667" s="403" t="s">
        <v>172</v>
      </c>
      <c r="I1667" s="403" t="s">
        <v>172</v>
      </c>
      <c r="J1667" s="403" t="s">
        <v>3667</v>
      </c>
      <c r="K1667" s="404">
        <v>41428</v>
      </c>
      <c r="L1667" s="404">
        <v>41432</v>
      </c>
      <c r="M1667" s="403" t="s">
        <v>102</v>
      </c>
      <c r="N1667" s="403" t="s">
        <v>109</v>
      </c>
      <c r="O1667" s="403">
        <v>3</v>
      </c>
      <c r="P1667" s="403" t="s">
        <v>3175</v>
      </c>
      <c r="Q1667" s="403">
        <v>3</v>
      </c>
    </row>
    <row r="1668" spans="1:17" x14ac:dyDescent="0.2">
      <c r="A1668" s="403">
        <v>58818</v>
      </c>
      <c r="B1668" s="403">
        <v>118164</v>
      </c>
      <c r="C1668" s="403">
        <v>10020561</v>
      </c>
      <c r="D1668" s="403" t="s">
        <v>1224</v>
      </c>
      <c r="E1668" s="403" t="s">
        <v>1569</v>
      </c>
      <c r="F1668" s="403" t="s">
        <v>14</v>
      </c>
      <c r="G1668" s="403" t="s">
        <v>139</v>
      </c>
      <c r="H1668" s="403" t="s">
        <v>140</v>
      </c>
      <c r="I1668" s="403" t="s">
        <v>140</v>
      </c>
      <c r="J1668" s="403" t="s">
        <v>3669</v>
      </c>
      <c r="K1668" s="404">
        <v>41372</v>
      </c>
      <c r="L1668" s="404">
        <v>41376</v>
      </c>
      <c r="M1668" s="403" t="s">
        <v>132</v>
      </c>
      <c r="N1668" s="403" t="s">
        <v>109</v>
      </c>
      <c r="O1668" s="403">
        <v>2</v>
      </c>
      <c r="P1668" s="403" t="s">
        <v>3175</v>
      </c>
      <c r="Q1668" s="403">
        <v>2</v>
      </c>
    </row>
    <row r="1669" spans="1:17" x14ac:dyDescent="0.2">
      <c r="A1669" s="403">
        <v>58850</v>
      </c>
      <c r="B1669" s="403">
        <v>118469</v>
      </c>
      <c r="C1669" s="403">
        <v>10023403</v>
      </c>
      <c r="D1669" s="403" t="s">
        <v>2726</v>
      </c>
      <c r="E1669" s="403" t="s">
        <v>1569</v>
      </c>
      <c r="F1669" s="403" t="s">
        <v>14</v>
      </c>
      <c r="G1669" s="403" t="s">
        <v>93</v>
      </c>
      <c r="H1669" s="403" t="s">
        <v>94</v>
      </c>
      <c r="I1669" s="403" t="s">
        <v>95</v>
      </c>
      <c r="J1669" s="403" t="s">
        <v>3671</v>
      </c>
      <c r="K1669" s="404">
        <v>41330</v>
      </c>
      <c r="L1669" s="404">
        <v>41334</v>
      </c>
      <c r="M1669" s="403" t="s">
        <v>102</v>
      </c>
      <c r="N1669" s="403" t="s">
        <v>109</v>
      </c>
      <c r="O1669" s="403">
        <v>3</v>
      </c>
      <c r="P1669" s="403" t="s">
        <v>3175</v>
      </c>
      <c r="Q1669" s="403">
        <v>3</v>
      </c>
    </row>
    <row r="1670" spans="1:17" x14ac:dyDescent="0.2">
      <c r="A1670" s="403">
        <v>58863</v>
      </c>
      <c r="B1670" s="403">
        <v>108002</v>
      </c>
      <c r="C1670" s="403">
        <v>10006399</v>
      </c>
      <c r="D1670" s="403" t="s">
        <v>3673</v>
      </c>
      <c r="E1670" s="403" t="s">
        <v>2361</v>
      </c>
      <c r="F1670" s="403" t="s">
        <v>19</v>
      </c>
      <c r="G1670" s="403" t="s">
        <v>854</v>
      </c>
      <c r="H1670" s="403" t="s">
        <v>107</v>
      </c>
      <c r="I1670" s="403" t="s">
        <v>107</v>
      </c>
      <c r="J1670" s="403" t="s">
        <v>3674</v>
      </c>
      <c r="K1670" s="404">
        <v>41491</v>
      </c>
      <c r="L1670" s="404">
        <v>41495</v>
      </c>
      <c r="M1670" s="403" t="s">
        <v>2363</v>
      </c>
      <c r="N1670" s="403" t="s">
        <v>109</v>
      </c>
      <c r="O1670" s="403">
        <v>2</v>
      </c>
      <c r="P1670" s="403" t="s">
        <v>3175</v>
      </c>
      <c r="Q1670" s="403">
        <v>3</v>
      </c>
    </row>
    <row r="1671" spans="1:17" x14ac:dyDescent="0.2">
      <c r="A1671" s="403">
        <v>58865</v>
      </c>
      <c r="B1671" s="403">
        <v>116497</v>
      </c>
      <c r="C1671" s="403">
        <v>10002761</v>
      </c>
      <c r="D1671" s="403" t="s">
        <v>3676</v>
      </c>
      <c r="E1671" s="403" t="s">
        <v>2361</v>
      </c>
      <c r="F1671" s="403" t="s">
        <v>19</v>
      </c>
      <c r="G1671" s="403" t="s">
        <v>139</v>
      </c>
      <c r="H1671" s="403" t="s">
        <v>140</v>
      </c>
      <c r="I1671" s="403" t="s">
        <v>140</v>
      </c>
      <c r="J1671" s="403" t="s">
        <v>3677</v>
      </c>
      <c r="K1671" s="404">
        <v>41456</v>
      </c>
      <c r="L1671" s="404">
        <v>41460</v>
      </c>
      <c r="M1671" s="403" t="s">
        <v>2363</v>
      </c>
      <c r="N1671" s="403" t="s">
        <v>109</v>
      </c>
      <c r="O1671" s="403">
        <v>2</v>
      </c>
      <c r="P1671" s="403" t="s">
        <v>3175</v>
      </c>
      <c r="Q1671" s="403">
        <v>3</v>
      </c>
    </row>
    <row r="1672" spans="1:17" x14ac:dyDescent="0.2">
      <c r="A1672" s="403">
        <v>58866</v>
      </c>
      <c r="B1672" s="403">
        <v>116386</v>
      </c>
      <c r="C1672" s="403">
        <v>10001639</v>
      </c>
      <c r="D1672" s="403" t="s">
        <v>3679</v>
      </c>
      <c r="E1672" s="403" t="s">
        <v>2361</v>
      </c>
      <c r="F1672" s="403" t="s">
        <v>19</v>
      </c>
      <c r="G1672" s="403" t="s">
        <v>870</v>
      </c>
      <c r="H1672" s="403" t="s">
        <v>166</v>
      </c>
      <c r="I1672" s="403" t="s">
        <v>166</v>
      </c>
      <c r="J1672" s="403" t="s">
        <v>3680</v>
      </c>
      <c r="K1672" s="404">
        <v>41463</v>
      </c>
      <c r="L1672" s="404">
        <v>41467</v>
      </c>
      <c r="M1672" s="403" t="s">
        <v>2363</v>
      </c>
      <c r="N1672" s="403" t="s">
        <v>109</v>
      </c>
      <c r="O1672" s="403">
        <v>2</v>
      </c>
      <c r="P1672" s="403" t="s">
        <v>3175</v>
      </c>
      <c r="Q1672" s="403">
        <v>3</v>
      </c>
    </row>
    <row r="1673" spans="1:17" x14ac:dyDescent="0.2">
      <c r="A1673" s="403">
        <v>58867</v>
      </c>
      <c r="B1673" s="403">
        <v>115875</v>
      </c>
      <c r="C1673" s="403">
        <v>10005262</v>
      </c>
      <c r="D1673" s="403" t="s">
        <v>3682</v>
      </c>
      <c r="E1673" s="403" t="s">
        <v>2361</v>
      </c>
      <c r="F1673" s="403" t="s">
        <v>19</v>
      </c>
      <c r="G1673" s="403" t="s">
        <v>449</v>
      </c>
      <c r="H1673" s="403" t="s">
        <v>122</v>
      </c>
      <c r="I1673" s="403" t="s">
        <v>122</v>
      </c>
      <c r="J1673" s="403" t="s">
        <v>3683</v>
      </c>
      <c r="K1673" s="404">
        <v>41442</v>
      </c>
      <c r="L1673" s="404">
        <v>41446</v>
      </c>
      <c r="M1673" s="403" t="s">
        <v>2363</v>
      </c>
      <c r="N1673" s="403" t="s">
        <v>109</v>
      </c>
      <c r="O1673" s="403">
        <v>2</v>
      </c>
      <c r="P1673" s="403" t="s">
        <v>3175</v>
      </c>
      <c r="Q1673" s="403">
        <v>3</v>
      </c>
    </row>
    <row r="1674" spans="1:17" x14ac:dyDescent="0.2">
      <c r="A1674" s="403">
        <v>58868</v>
      </c>
      <c r="B1674" s="403">
        <v>116164</v>
      </c>
      <c r="C1674" s="403">
        <v>10001189</v>
      </c>
      <c r="D1674" s="403" t="s">
        <v>3685</v>
      </c>
      <c r="E1674" s="403" t="s">
        <v>2361</v>
      </c>
      <c r="F1674" s="403" t="s">
        <v>19</v>
      </c>
      <c r="G1674" s="403" t="s">
        <v>1141</v>
      </c>
      <c r="H1674" s="403" t="s">
        <v>199</v>
      </c>
      <c r="I1674" s="403" t="s">
        <v>95</v>
      </c>
      <c r="J1674" s="403" t="s">
        <v>3686</v>
      </c>
      <c r="K1674" s="404">
        <v>41484</v>
      </c>
      <c r="L1674" s="404">
        <v>41488</v>
      </c>
      <c r="M1674" s="403" t="s">
        <v>2363</v>
      </c>
      <c r="N1674" s="403" t="s">
        <v>109</v>
      </c>
      <c r="O1674" s="403">
        <v>2</v>
      </c>
      <c r="P1674" s="403" t="s">
        <v>3175</v>
      </c>
      <c r="Q1674" s="403">
        <v>3</v>
      </c>
    </row>
    <row r="1675" spans="1:17" x14ac:dyDescent="0.2">
      <c r="A1675" s="403">
        <v>58927</v>
      </c>
      <c r="B1675" s="403">
        <v>118861</v>
      </c>
      <c r="C1675" s="403">
        <v>10027719</v>
      </c>
      <c r="D1675" s="403" t="s">
        <v>3688</v>
      </c>
      <c r="E1675" s="403" t="s">
        <v>1651</v>
      </c>
      <c r="F1675" s="403" t="s">
        <v>14</v>
      </c>
      <c r="G1675" s="403" t="s">
        <v>399</v>
      </c>
      <c r="H1675" s="403" t="s">
        <v>190</v>
      </c>
      <c r="I1675" s="403" t="s">
        <v>190</v>
      </c>
      <c r="J1675" s="403" t="s">
        <v>3689</v>
      </c>
      <c r="K1675" s="404">
        <v>41288</v>
      </c>
      <c r="L1675" s="404">
        <v>41292</v>
      </c>
      <c r="M1675" s="403" t="s">
        <v>1895</v>
      </c>
      <c r="N1675" s="403" t="s">
        <v>109</v>
      </c>
      <c r="O1675" s="403">
        <v>2</v>
      </c>
      <c r="P1675" s="403" t="s">
        <v>3175</v>
      </c>
      <c r="Q1675" s="403">
        <v>4</v>
      </c>
    </row>
    <row r="1676" spans="1:17" x14ac:dyDescent="0.2">
      <c r="A1676" s="403">
        <v>58935</v>
      </c>
      <c r="B1676" s="403">
        <v>118792</v>
      </c>
      <c r="C1676" s="403">
        <v>10026001</v>
      </c>
      <c r="D1676" s="403" t="s">
        <v>3691</v>
      </c>
      <c r="E1676" s="403" t="s">
        <v>1569</v>
      </c>
      <c r="F1676" s="403" t="s">
        <v>14</v>
      </c>
      <c r="G1676" s="403" t="s">
        <v>186</v>
      </c>
      <c r="H1676" s="403" t="s">
        <v>172</v>
      </c>
      <c r="I1676" s="403" t="s">
        <v>172</v>
      </c>
      <c r="J1676" s="403" t="s">
        <v>3692</v>
      </c>
      <c r="K1676" s="404">
        <v>41331</v>
      </c>
      <c r="L1676" s="404">
        <v>41334</v>
      </c>
      <c r="M1676" s="403" t="s">
        <v>132</v>
      </c>
      <c r="N1676" s="403" t="s">
        <v>109</v>
      </c>
      <c r="O1676" s="403">
        <v>2</v>
      </c>
      <c r="P1676" s="403" t="s">
        <v>3175</v>
      </c>
      <c r="Q1676" s="403" t="s">
        <v>210</v>
      </c>
    </row>
    <row r="1677" spans="1:17" x14ac:dyDescent="0.2">
      <c r="A1677" s="403">
        <v>58951</v>
      </c>
      <c r="B1677" s="403">
        <v>118786</v>
      </c>
      <c r="C1677" s="403">
        <v>10026002</v>
      </c>
      <c r="D1677" s="403" t="s">
        <v>3694</v>
      </c>
      <c r="E1677" s="403" t="s">
        <v>1569</v>
      </c>
      <c r="F1677" s="403" t="s">
        <v>14</v>
      </c>
      <c r="G1677" s="403" t="s">
        <v>334</v>
      </c>
      <c r="H1677" s="403" t="s">
        <v>140</v>
      </c>
      <c r="I1677" s="403" t="s">
        <v>140</v>
      </c>
      <c r="J1677" s="403" t="s">
        <v>3695</v>
      </c>
      <c r="K1677" s="404">
        <v>41435</v>
      </c>
      <c r="L1677" s="404">
        <v>41439</v>
      </c>
      <c r="M1677" s="403" t="s">
        <v>132</v>
      </c>
      <c r="N1677" s="403" t="s">
        <v>109</v>
      </c>
      <c r="O1677" s="403">
        <v>2</v>
      </c>
      <c r="P1677" s="403" t="s">
        <v>3175</v>
      </c>
      <c r="Q1677" s="403" t="s">
        <v>210</v>
      </c>
    </row>
    <row r="1678" spans="1:17" x14ac:dyDescent="0.2">
      <c r="A1678" s="403">
        <v>58966</v>
      </c>
      <c r="B1678" s="403">
        <v>118929</v>
      </c>
      <c r="C1678" s="403">
        <v>10027498</v>
      </c>
      <c r="D1678" s="403" t="s">
        <v>1234</v>
      </c>
      <c r="E1678" s="403" t="s">
        <v>1651</v>
      </c>
      <c r="F1678" s="403" t="s">
        <v>14</v>
      </c>
      <c r="G1678" s="403" t="s">
        <v>255</v>
      </c>
      <c r="H1678" s="403" t="s">
        <v>161</v>
      </c>
      <c r="I1678" s="403" t="s">
        <v>161</v>
      </c>
      <c r="J1678" s="403" t="s">
        <v>3697</v>
      </c>
      <c r="K1678" s="404">
        <v>41226</v>
      </c>
      <c r="L1678" s="404">
        <v>41229</v>
      </c>
      <c r="M1678" s="403" t="s">
        <v>1895</v>
      </c>
      <c r="N1678" s="403" t="s">
        <v>109</v>
      </c>
      <c r="O1678" s="403">
        <v>3</v>
      </c>
      <c r="P1678" s="403" t="s">
        <v>3175</v>
      </c>
      <c r="Q1678" s="403">
        <v>4</v>
      </c>
    </row>
    <row r="1679" spans="1:17" x14ac:dyDescent="0.2">
      <c r="A1679" s="403">
        <v>59038</v>
      </c>
      <c r="B1679" s="403">
        <v>118915</v>
      </c>
      <c r="C1679" s="403">
        <v>10019194</v>
      </c>
      <c r="D1679" s="403" t="s">
        <v>3699</v>
      </c>
      <c r="E1679" s="403" t="s">
        <v>1569</v>
      </c>
      <c r="F1679" s="403" t="s">
        <v>14</v>
      </c>
      <c r="G1679" s="403" t="s">
        <v>186</v>
      </c>
      <c r="H1679" s="403" t="s">
        <v>172</v>
      </c>
      <c r="I1679" s="403" t="s">
        <v>172</v>
      </c>
      <c r="J1679" s="403" t="s">
        <v>3700</v>
      </c>
      <c r="K1679" s="404">
        <v>41428</v>
      </c>
      <c r="L1679" s="404">
        <v>41432</v>
      </c>
      <c r="M1679" s="403" t="s">
        <v>102</v>
      </c>
      <c r="N1679" s="403" t="s">
        <v>109</v>
      </c>
      <c r="O1679" s="403">
        <v>4</v>
      </c>
      <c r="P1679" s="403" t="s">
        <v>3175</v>
      </c>
      <c r="Q1679" s="403">
        <v>3</v>
      </c>
    </row>
    <row r="1680" spans="1:17" x14ac:dyDescent="0.2">
      <c r="A1680" s="403">
        <v>59065</v>
      </c>
      <c r="B1680" s="403">
        <v>119231</v>
      </c>
      <c r="C1680" s="403">
        <v>10030877</v>
      </c>
      <c r="D1680" s="403" t="s">
        <v>2742</v>
      </c>
      <c r="E1680" s="403" t="s">
        <v>1651</v>
      </c>
      <c r="F1680" s="403" t="s">
        <v>14</v>
      </c>
      <c r="G1680" s="403" t="s">
        <v>399</v>
      </c>
      <c r="H1680" s="403" t="s">
        <v>190</v>
      </c>
      <c r="I1680" s="403" t="s">
        <v>190</v>
      </c>
      <c r="J1680" s="403" t="s">
        <v>3702</v>
      </c>
      <c r="K1680" s="404">
        <v>41184</v>
      </c>
      <c r="L1680" s="404">
        <v>41187</v>
      </c>
      <c r="M1680" s="403" t="s">
        <v>102</v>
      </c>
      <c r="N1680" s="403" t="s">
        <v>109</v>
      </c>
      <c r="O1680" s="403">
        <v>3</v>
      </c>
      <c r="P1680" s="403" t="s">
        <v>3175</v>
      </c>
      <c r="Q1680" s="403" t="s">
        <v>210</v>
      </c>
    </row>
    <row r="1681" spans="1:17" x14ac:dyDescent="0.2">
      <c r="A1681" s="403">
        <v>59066</v>
      </c>
      <c r="B1681" s="403">
        <v>114960</v>
      </c>
      <c r="C1681" s="403">
        <v>10030120</v>
      </c>
      <c r="D1681" s="403" t="s">
        <v>650</v>
      </c>
      <c r="E1681" s="403" t="s">
        <v>1569</v>
      </c>
      <c r="F1681" s="403" t="s">
        <v>14</v>
      </c>
      <c r="G1681" s="403" t="s">
        <v>503</v>
      </c>
      <c r="H1681" s="403" t="s">
        <v>94</v>
      </c>
      <c r="I1681" s="403" t="s">
        <v>95</v>
      </c>
      <c r="J1681" s="403" t="s">
        <v>651</v>
      </c>
      <c r="K1681" s="404">
        <v>41177</v>
      </c>
      <c r="L1681" s="404">
        <v>41180</v>
      </c>
      <c r="M1681" s="403" t="s">
        <v>132</v>
      </c>
      <c r="N1681" s="403" t="s">
        <v>109</v>
      </c>
      <c r="O1681" s="403">
        <v>2</v>
      </c>
      <c r="P1681" s="403" t="s">
        <v>3175</v>
      </c>
      <c r="Q1681" s="403" t="s">
        <v>210</v>
      </c>
    </row>
    <row r="1682" spans="1:17" x14ac:dyDescent="0.2">
      <c r="A1682" s="403">
        <v>59068</v>
      </c>
      <c r="B1682" s="403">
        <v>119306</v>
      </c>
      <c r="C1682" s="403">
        <v>10031110</v>
      </c>
      <c r="D1682" s="403" t="s">
        <v>3705</v>
      </c>
      <c r="E1682" s="403" t="s">
        <v>1651</v>
      </c>
      <c r="F1682" s="403" t="s">
        <v>14</v>
      </c>
      <c r="G1682" s="403" t="s">
        <v>785</v>
      </c>
      <c r="H1682" s="403" t="s">
        <v>107</v>
      </c>
      <c r="I1682" s="403" t="s">
        <v>107</v>
      </c>
      <c r="J1682" s="403" t="s">
        <v>3706</v>
      </c>
      <c r="K1682" s="404">
        <v>41212</v>
      </c>
      <c r="L1682" s="404">
        <v>41215</v>
      </c>
      <c r="M1682" s="403" t="s">
        <v>102</v>
      </c>
      <c r="N1682" s="403" t="s">
        <v>109</v>
      </c>
      <c r="O1682" s="403">
        <v>4</v>
      </c>
      <c r="P1682" s="403" t="s">
        <v>3175</v>
      </c>
      <c r="Q1682" s="403" t="s">
        <v>210</v>
      </c>
    </row>
    <row r="1683" spans="1:17" x14ac:dyDescent="0.2">
      <c r="A1683" s="403">
        <v>59080</v>
      </c>
      <c r="B1683" s="403">
        <v>119806</v>
      </c>
      <c r="C1683" s="403">
        <v>10032393</v>
      </c>
      <c r="D1683" s="403" t="s">
        <v>2756</v>
      </c>
      <c r="E1683" s="403" t="s">
        <v>1569</v>
      </c>
      <c r="F1683" s="403" t="s">
        <v>14</v>
      </c>
      <c r="G1683" s="403" t="s">
        <v>399</v>
      </c>
      <c r="H1683" s="403" t="s">
        <v>190</v>
      </c>
      <c r="I1683" s="403" t="s">
        <v>190</v>
      </c>
      <c r="J1683" s="403" t="s">
        <v>3708</v>
      </c>
      <c r="K1683" s="404">
        <v>41239</v>
      </c>
      <c r="L1683" s="404">
        <v>41243</v>
      </c>
      <c r="M1683" s="403" t="s">
        <v>132</v>
      </c>
      <c r="N1683" s="403" t="s">
        <v>109</v>
      </c>
      <c r="O1683" s="403">
        <v>3</v>
      </c>
      <c r="P1683" s="403" t="s">
        <v>3175</v>
      </c>
      <c r="Q1683" s="403" t="s">
        <v>210</v>
      </c>
    </row>
    <row r="1684" spans="1:17" x14ac:dyDescent="0.2">
      <c r="A1684" s="403">
        <v>59093</v>
      </c>
      <c r="B1684" s="403">
        <v>119803</v>
      </c>
      <c r="C1684" s="403">
        <v>10032119</v>
      </c>
      <c r="D1684" s="403" t="s">
        <v>1241</v>
      </c>
      <c r="E1684" s="403" t="s">
        <v>1569</v>
      </c>
      <c r="F1684" s="403" t="s">
        <v>14</v>
      </c>
      <c r="G1684" s="403" t="s">
        <v>270</v>
      </c>
      <c r="H1684" s="403" t="s">
        <v>166</v>
      </c>
      <c r="I1684" s="403" t="s">
        <v>166</v>
      </c>
      <c r="J1684" s="403" t="s">
        <v>3710</v>
      </c>
      <c r="K1684" s="404">
        <v>41330</v>
      </c>
      <c r="L1684" s="404">
        <v>41334</v>
      </c>
      <c r="M1684" s="403" t="s">
        <v>132</v>
      </c>
      <c r="N1684" s="403" t="s">
        <v>109</v>
      </c>
      <c r="O1684" s="403">
        <v>2</v>
      </c>
      <c r="P1684" s="403" t="s">
        <v>3175</v>
      </c>
      <c r="Q1684" s="403" t="s">
        <v>210</v>
      </c>
    </row>
    <row r="1685" spans="1:17" x14ac:dyDescent="0.2">
      <c r="A1685" s="403">
        <v>59109</v>
      </c>
      <c r="B1685" s="403">
        <v>120015</v>
      </c>
      <c r="C1685" s="403">
        <v>10034055</v>
      </c>
      <c r="D1685" s="403" t="s">
        <v>489</v>
      </c>
      <c r="E1685" s="403" t="s">
        <v>1569</v>
      </c>
      <c r="F1685" s="403" t="s">
        <v>14</v>
      </c>
      <c r="G1685" s="403" t="s">
        <v>364</v>
      </c>
      <c r="H1685" s="403" t="s">
        <v>190</v>
      </c>
      <c r="I1685" s="403" t="s">
        <v>190</v>
      </c>
      <c r="J1685" s="403" t="s">
        <v>3712</v>
      </c>
      <c r="K1685" s="404">
        <v>41254</v>
      </c>
      <c r="L1685" s="404">
        <v>41257</v>
      </c>
      <c r="M1685" s="403" t="s">
        <v>132</v>
      </c>
      <c r="N1685" s="403" t="s">
        <v>109</v>
      </c>
      <c r="O1685" s="403">
        <v>3</v>
      </c>
      <c r="P1685" s="403" t="s">
        <v>3175</v>
      </c>
      <c r="Q1685" s="403" t="s">
        <v>210</v>
      </c>
    </row>
    <row r="1686" spans="1:17" x14ac:dyDescent="0.2">
      <c r="A1686" s="403">
        <v>59202</v>
      </c>
      <c r="B1686" s="403">
        <v>130162</v>
      </c>
      <c r="C1686" s="403">
        <v>10042884</v>
      </c>
      <c r="D1686" s="403" t="s">
        <v>1264</v>
      </c>
      <c r="E1686" s="403" t="s">
        <v>1569</v>
      </c>
      <c r="F1686" s="403" t="s">
        <v>14</v>
      </c>
      <c r="G1686" s="403" t="s">
        <v>320</v>
      </c>
      <c r="H1686" s="403" t="s">
        <v>140</v>
      </c>
      <c r="I1686" s="403" t="s">
        <v>140</v>
      </c>
      <c r="J1686" s="403" t="s">
        <v>3714</v>
      </c>
      <c r="K1686" s="404">
        <v>41449</v>
      </c>
      <c r="L1686" s="404">
        <v>41453</v>
      </c>
      <c r="M1686" s="403" t="s">
        <v>102</v>
      </c>
      <c r="N1686" s="403" t="s">
        <v>109</v>
      </c>
      <c r="O1686" s="403">
        <v>2</v>
      </c>
      <c r="P1686" s="403" t="s">
        <v>3175</v>
      </c>
      <c r="Q1686" s="403">
        <v>3</v>
      </c>
    </row>
    <row r="1687" spans="1:17" x14ac:dyDescent="0.2">
      <c r="A1687" s="403">
        <v>129383</v>
      </c>
      <c r="B1687" s="403">
        <v>117454</v>
      </c>
      <c r="C1687" s="403">
        <v>10001744</v>
      </c>
      <c r="D1687" s="403" t="s">
        <v>566</v>
      </c>
      <c r="E1687" s="403" t="s">
        <v>113</v>
      </c>
      <c r="F1687" s="403" t="s">
        <v>12</v>
      </c>
      <c r="G1687" s="403" t="s">
        <v>274</v>
      </c>
      <c r="H1687" s="403" t="s">
        <v>190</v>
      </c>
      <c r="I1687" s="403" t="s">
        <v>190</v>
      </c>
      <c r="J1687" s="403" t="s">
        <v>3716</v>
      </c>
      <c r="K1687" s="404">
        <v>41386</v>
      </c>
      <c r="L1687" s="404">
        <v>41390</v>
      </c>
      <c r="M1687" s="403" t="s">
        <v>115</v>
      </c>
      <c r="N1687" s="403" t="s">
        <v>109</v>
      </c>
      <c r="O1687" s="403">
        <v>3</v>
      </c>
      <c r="P1687" s="403" t="s">
        <v>3175</v>
      </c>
      <c r="Q1687" s="403">
        <v>2</v>
      </c>
    </row>
    <row r="1688" spans="1:17" x14ac:dyDescent="0.2">
      <c r="A1688" s="403">
        <v>130403</v>
      </c>
      <c r="B1688" s="403">
        <v>108346</v>
      </c>
      <c r="C1688" s="403">
        <v>10007636</v>
      </c>
      <c r="D1688" s="403" t="s">
        <v>3718</v>
      </c>
      <c r="E1688" s="403" t="s">
        <v>2059</v>
      </c>
      <c r="F1688" s="403" t="s">
        <v>15</v>
      </c>
      <c r="G1688" s="403" t="s">
        <v>121</v>
      </c>
      <c r="H1688" s="403" t="s">
        <v>122</v>
      </c>
      <c r="I1688" s="403" t="s">
        <v>122</v>
      </c>
      <c r="J1688" s="403" t="s">
        <v>3719</v>
      </c>
      <c r="K1688" s="404">
        <v>41351</v>
      </c>
      <c r="L1688" s="404">
        <v>41355</v>
      </c>
      <c r="M1688" s="403" t="s">
        <v>152</v>
      </c>
      <c r="N1688" s="403" t="s">
        <v>109</v>
      </c>
      <c r="O1688" s="403">
        <v>1</v>
      </c>
      <c r="P1688" s="403" t="s">
        <v>3175</v>
      </c>
      <c r="Q1688" s="403">
        <v>2</v>
      </c>
    </row>
    <row r="1689" spans="1:17" x14ac:dyDescent="0.2">
      <c r="A1689" s="403">
        <v>130405</v>
      </c>
      <c r="B1689" s="403">
        <v>108473</v>
      </c>
      <c r="C1689" s="403">
        <v>10002780</v>
      </c>
      <c r="D1689" s="403" t="s">
        <v>1281</v>
      </c>
      <c r="E1689" s="403" t="s">
        <v>113</v>
      </c>
      <c r="F1689" s="403" t="s">
        <v>12</v>
      </c>
      <c r="G1689" s="403" t="s">
        <v>717</v>
      </c>
      <c r="H1689" s="403" t="s">
        <v>122</v>
      </c>
      <c r="I1689" s="403" t="s">
        <v>122</v>
      </c>
      <c r="J1689" s="403" t="s">
        <v>3721</v>
      </c>
      <c r="K1689" s="404">
        <v>41414</v>
      </c>
      <c r="L1689" s="404">
        <v>41418</v>
      </c>
      <c r="M1689" s="403" t="s">
        <v>115</v>
      </c>
      <c r="N1689" s="403" t="s">
        <v>109</v>
      </c>
      <c r="O1689" s="403">
        <v>3</v>
      </c>
      <c r="P1689" s="403" t="s">
        <v>3175</v>
      </c>
      <c r="Q1689" s="403">
        <v>3</v>
      </c>
    </row>
    <row r="1690" spans="1:17" x14ac:dyDescent="0.2">
      <c r="A1690" s="403">
        <v>130413</v>
      </c>
      <c r="B1690" s="403">
        <v>106790</v>
      </c>
      <c r="C1690" s="403">
        <v>10003755</v>
      </c>
      <c r="D1690" s="403" t="s">
        <v>492</v>
      </c>
      <c r="E1690" s="403" t="s">
        <v>113</v>
      </c>
      <c r="F1690" s="403" t="s">
        <v>12</v>
      </c>
      <c r="G1690" s="403" t="s">
        <v>493</v>
      </c>
      <c r="H1690" s="403" t="s">
        <v>122</v>
      </c>
      <c r="I1690" s="403" t="s">
        <v>122</v>
      </c>
      <c r="J1690" s="403" t="s">
        <v>3723</v>
      </c>
      <c r="K1690" s="404">
        <v>41351</v>
      </c>
      <c r="L1690" s="404">
        <v>41355</v>
      </c>
      <c r="M1690" s="403" t="s">
        <v>232</v>
      </c>
      <c r="N1690" s="403" t="s">
        <v>109</v>
      </c>
      <c r="O1690" s="403">
        <v>3</v>
      </c>
      <c r="P1690" s="403" t="s">
        <v>3175</v>
      </c>
      <c r="Q1690" s="403">
        <v>4</v>
      </c>
    </row>
    <row r="1691" spans="1:17" x14ac:dyDescent="0.2">
      <c r="A1691" s="403">
        <v>130423</v>
      </c>
      <c r="B1691" s="403">
        <v>108526</v>
      </c>
      <c r="C1691" s="403">
        <v>10001476</v>
      </c>
      <c r="D1691" s="403" t="s">
        <v>3725</v>
      </c>
      <c r="E1691" s="403" t="s">
        <v>113</v>
      </c>
      <c r="F1691" s="403" t="s">
        <v>12</v>
      </c>
      <c r="G1691" s="403" t="s">
        <v>607</v>
      </c>
      <c r="H1691" s="403" t="s">
        <v>122</v>
      </c>
      <c r="I1691" s="403" t="s">
        <v>122</v>
      </c>
      <c r="J1691" s="403" t="s">
        <v>3726</v>
      </c>
      <c r="K1691" s="404">
        <v>41428</v>
      </c>
      <c r="L1691" s="404">
        <v>41432</v>
      </c>
      <c r="M1691" s="403" t="s">
        <v>115</v>
      </c>
      <c r="N1691" s="403" t="s">
        <v>109</v>
      </c>
      <c r="O1691" s="403">
        <v>2</v>
      </c>
      <c r="P1691" s="403" t="s">
        <v>3175</v>
      </c>
      <c r="Q1691" s="403">
        <v>3</v>
      </c>
    </row>
    <row r="1692" spans="1:17" x14ac:dyDescent="0.2">
      <c r="A1692" s="403">
        <v>130424</v>
      </c>
      <c r="B1692" s="403">
        <v>106542</v>
      </c>
      <c r="C1692" s="403">
        <v>10000528</v>
      </c>
      <c r="D1692" s="403" t="s">
        <v>3728</v>
      </c>
      <c r="E1692" s="403" t="s">
        <v>113</v>
      </c>
      <c r="F1692" s="403" t="s">
        <v>12</v>
      </c>
      <c r="G1692" s="403" t="s">
        <v>372</v>
      </c>
      <c r="H1692" s="403" t="s">
        <v>122</v>
      </c>
      <c r="I1692" s="403" t="s">
        <v>122</v>
      </c>
      <c r="J1692" s="403" t="s">
        <v>3729</v>
      </c>
      <c r="K1692" s="404">
        <v>41386</v>
      </c>
      <c r="L1692" s="404">
        <v>41390</v>
      </c>
      <c r="M1692" s="403" t="s">
        <v>115</v>
      </c>
      <c r="N1692" s="403" t="s">
        <v>109</v>
      </c>
      <c r="O1692" s="403">
        <v>2</v>
      </c>
      <c r="P1692" s="403" t="s">
        <v>3175</v>
      </c>
      <c r="Q1692" s="403">
        <v>2</v>
      </c>
    </row>
    <row r="1693" spans="1:17" x14ac:dyDescent="0.2">
      <c r="A1693" s="403">
        <v>130428</v>
      </c>
      <c r="B1693" s="403">
        <v>105658</v>
      </c>
      <c r="C1693" s="403">
        <v>10000671</v>
      </c>
      <c r="D1693" s="403" t="s">
        <v>2813</v>
      </c>
      <c r="E1693" s="403" t="s">
        <v>113</v>
      </c>
      <c r="F1693" s="403" t="s">
        <v>12</v>
      </c>
      <c r="G1693" s="403" t="s">
        <v>736</v>
      </c>
      <c r="H1693" s="403" t="s">
        <v>122</v>
      </c>
      <c r="I1693" s="403" t="s">
        <v>122</v>
      </c>
      <c r="J1693" s="403" t="s">
        <v>3731</v>
      </c>
      <c r="K1693" s="404">
        <v>41338</v>
      </c>
      <c r="L1693" s="404">
        <v>41341</v>
      </c>
      <c r="M1693" s="403" t="s">
        <v>115</v>
      </c>
      <c r="N1693" s="403" t="s">
        <v>109</v>
      </c>
      <c r="O1693" s="403">
        <v>3</v>
      </c>
      <c r="P1693" s="403" t="s">
        <v>3175</v>
      </c>
      <c r="Q1693" s="403">
        <v>3</v>
      </c>
    </row>
    <row r="1694" spans="1:17" x14ac:dyDescent="0.2">
      <c r="A1694" s="403">
        <v>130430</v>
      </c>
      <c r="B1694" s="403">
        <v>105711</v>
      </c>
      <c r="C1694" s="403">
        <v>10000948</v>
      </c>
      <c r="D1694" s="403" t="s">
        <v>3733</v>
      </c>
      <c r="E1694" s="403" t="s">
        <v>113</v>
      </c>
      <c r="F1694" s="403" t="s">
        <v>12</v>
      </c>
      <c r="G1694" s="403" t="s">
        <v>449</v>
      </c>
      <c r="H1694" s="403" t="s">
        <v>122</v>
      </c>
      <c r="I1694" s="403" t="s">
        <v>122</v>
      </c>
      <c r="J1694" s="403" t="s">
        <v>3734</v>
      </c>
      <c r="K1694" s="404">
        <v>41288</v>
      </c>
      <c r="L1694" s="404">
        <v>41292</v>
      </c>
      <c r="M1694" s="403" t="s">
        <v>115</v>
      </c>
      <c r="N1694" s="403" t="s">
        <v>109</v>
      </c>
      <c r="O1694" s="403">
        <v>2</v>
      </c>
      <c r="P1694" s="403" t="s">
        <v>3175</v>
      </c>
      <c r="Q1694" s="403">
        <v>3</v>
      </c>
    </row>
    <row r="1695" spans="1:17" x14ac:dyDescent="0.2">
      <c r="A1695" s="403">
        <v>130432</v>
      </c>
      <c r="B1695" s="403">
        <v>105714</v>
      </c>
      <c r="C1695" s="403">
        <v>10001778</v>
      </c>
      <c r="D1695" s="403" t="s">
        <v>2818</v>
      </c>
      <c r="E1695" s="403" t="s">
        <v>113</v>
      </c>
      <c r="F1695" s="403" t="s">
        <v>12</v>
      </c>
      <c r="G1695" s="403" t="s">
        <v>553</v>
      </c>
      <c r="H1695" s="403" t="s">
        <v>122</v>
      </c>
      <c r="I1695" s="403" t="s">
        <v>122</v>
      </c>
      <c r="J1695" s="403" t="s">
        <v>3736</v>
      </c>
      <c r="K1695" s="404">
        <v>41253</v>
      </c>
      <c r="L1695" s="404">
        <v>41257</v>
      </c>
      <c r="M1695" s="403" t="s">
        <v>115</v>
      </c>
      <c r="N1695" s="403" t="s">
        <v>109</v>
      </c>
      <c r="O1695" s="403">
        <v>3</v>
      </c>
      <c r="P1695" s="403" t="s">
        <v>3175</v>
      </c>
      <c r="Q1695" s="403">
        <v>2</v>
      </c>
    </row>
    <row r="1696" spans="1:17" x14ac:dyDescent="0.2">
      <c r="A1696" s="403">
        <v>130433</v>
      </c>
      <c r="B1696" s="403">
        <v>108430</v>
      </c>
      <c r="C1696" s="403">
        <v>10001705</v>
      </c>
      <c r="D1696" s="403" t="s">
        <v>2821</v>
      </c>
      <c r="E1696" s="403" t="s">
        <v>105</v>
      </c>
      <c r="F1696" s="403" t="s">
        <v>12</v>
      </c>
      <c r="G1696" s="403" t="s">
        <v>553</v>
      </c>
      <c r="H1696" s="403" t="s">
        <v>122</v>
      </c>
      <c r="I1696" s="403" t="s">
        <v>122</v>
      </c>
      <c r="J1696" s="403" t="s">
        <v>3738</v>
      </c>
      <c r="K1696" s="404">
        <v>41289</v>
      </c>
      <c r="L1696" s="404">
        <v>41292</v>
      </c>
      <c r="M1696" s="403" t="s">
        <v>559</v>
      </c>
      <c r="N1696" s="403" t="s">
        <v>109</v>
      </c>
      <c r="O1696" s="403">
        <v>4</v>
      </c>
      <c r="P1696" s="403" t="s">
        <v>3175</v>
      </c>
      <c r="Q1696" s="403">
        <v>4</v>
      </c>
    </row>
    <row r="1697" spans="1:17" x14ac:dyDescent="0.2">
      <c r="A1697" s="403">
        <v>130438</v>
      </c>
      <c r="B1697" s="403">
        <v>108318</v>
      </c>
      <c r="C1697" s="403">
        <v>10001148</v>
      </c>
      <c r="D1697" s="403" t="s">
        <v>435</v>
      </c>
      <c r="E1697" s="403" t="s">
        <v>293</v>
      </c>
      <c r="F1697" s="403" t="s">
        <v>12</v>
      </c>
      <c r="G1697" s="403" t="s">
        <v>419</v>
      </c>
      <c r="H1697" s="403" t="s">
        <v>122</v>
      </c>
      <c r="I1697" s="403" t="s">
        <v>122</v>
      </c>
      <c r="J1697" s="403" t="s">
        <v>437</v>
      </c>
      <c r="K1697" s="404">
        <v>41303</v>
      </c>
      <c r="L1697" s="404">
        <v>41306</v>
      </c>
      <c r="M1697" s="403" t="s">
        <v>115</v>
      </c>
      <c r="N1697" s="403" t="s">
        <v>109</v>
      </c>
      <c r="O1697" s="403">
        <v>2</v>
      </c>
      <c r="P1697" s="403" t="s">
        <v>3175</v>
      </c>
      <c r="Q1697" s="403">
        <v>2</v>
      </c>
    </row>
    <row r="1698" spans="1:17" x14ac:dyDescent="0.2">
      <c r="A1698" s="403">
        <v>130445</v>
      </c>
      <c r="B1698" s="403">
        <v>108421</v>
      </c>
      <c r="C1698" s="403">
        <v>10002937</v>
      </c>
      <c r="D1698" s="403" t="s">
        <v>265</v>
      </c>
      <c r="E1698" s="403" t="s">
        <v>105</v>
      </c>
      <c r="F1698" s="403" t="s">
        <v>12</v>
      </c>
      <c r="G1698" s="403" t="s">
        <v>266</v>
      </c>
      <c r="H1698" s="403" t="s">
        <v>122</v>
      </c>
      <c r="I1698" s="403" t="s">
        <v>122</v>
      </c>
      <c r="J1698" s="403" t="s">
        <v>3741</v>
      </c>
      <c r="K1698" s="404">
        <v>41317</v>
      </c>
      <c r="L1698" s="404">
        <v>41320</v>
      </c>
      <c r="M1698" s="403" t="s">
        <v>108</v>
      </c>
      <c r="N1698" s="403" t="s">
        <v>109</v>
      </c>
      <c r="O1698" s="403">
        <v>3</v>
      </c>
      <c r="P1698" s="403" t="s">
        <v>3175</v>
      </c>
      <c r="Q1698" s="403">
        <v>2</v>
      </c>
    </row>
    <row r="1699" spans="1:17" x14ac:dyDescent="0.2">
      <c r="A1699" s="403">
        <v>130448</v>
      </c>
      <c r="B1699" s="403">
        <v>108514</v>
      </c>
      <c r="C1699" s="403">
        <v>10003674</v>
      </c>
      <c r="D1699" s="403" t="s">
        <v>1310</v>
      </c>
      <c r="E1699" s="403" t="s">
        <v>113</v>
      </c>
      <c r="F1699" s="403" t="s">
        <v>12</v>
      </c>
      <c r="G1699" s="403" t="s">
        <v>1311</v>
      </c>
      <c r="H1699" s="403" t="s">
        <v>122</v>
      </c>
      <c r="I1699" s="403" t="s">
        <v>122</v>
      </c>
      <c r="J1699" s="403" t="s">
        <v>3743</v>
      </c>
      <c r="K1699" s="404">
        <v>41316</v>
      </c>
      <c r="L1699" s="404">
        <v>41320</v>
      </c>
      <c r="M1699" s="403" t="s">
        <v>115</v>
      </c>
      <c r="N1699" s="403" t="s">
        <v>109</v>
      </c>
      <c r="O1699" s="403">
        <v>2</v>
      </c>
      <c r="P1699" s="403" t="s">
        <v>3175</v>
      </c>
      <c r="Q1699" s="403">
        <v>3</v>
      </c>
    </row>
    <row r="1700" spans="1:17" x14ac:dyDescent="0.2">
      <c r="A1700" s="403">
        <v>130451</v>
      </c>
      <c r="B1700" s="403">
        <v>108507</v>
      </c>
      <c r="C1700" s="403">
        <v>10004607</v>
      </c>
      <c r="D1700" s="403" t="s">
        <v>1313</v>
      </c>
      <c r="E1700" s="403" t="s">
        <v>113</v>
      </c>
      <c r="F1700" s="403" t="s">
        <v>12</v>
      </c>
      <c r="G1700" s="403" t="s">
        <v>481</v>
      </c>
      <c r="H1700" s="403" t="s">
        <v>122</v>
      </c>
      <c r="I1700" s="403" t="s">
        <v>122</v>
      </c>
      <c r="J1700" s="403" t="s">
        <v>3745</v>
      </c>
      <c r="K1700" s="404">
        <v>41302</v>
      </c>
      <c r="L1700" s="404">
        <v>41306</v>
      </c>
      <c r="M1700" s="403" t="s">
        <v>115</v>
      </c>
      <c r="N1700" s="403" t="s">
        <v>109</v>
      </c>
      <c r="O1700" s="403">
        <v>2</v>
      </c>
      <c r="P1700" s="403" t="s">
        <v>3175</v>
      </c>
      <c r="Q1700" s="403">
        <v>1</v>
      </c>
    </row>
    <row r="1701" spans="1:17" x14ac:dyDescent="0.2">
      <c r="A1701" s="403">
        <v>130454</v>
      </c>
      <c r="B1701" s="403">
        <v>108449</v>
      </c>
      <c r="C1701" s="403">
        <v>10005469</v>
      </c>
      <c r="D1701" s="403" t="s">
        <v>1319</v>
      </c>
      <c r="E1701" s="403" t="s">
        <v>113</v>
      </c>
      <c r="F1701" s="403" t="s">
        <v>12</v>
      </c>
      <c r="G1701" s="403" t="s">
        <v>543</v>
      </c>
      <c r="H1701" s="403" t="s">
        <v>122</v>
      </c>
      <c r="I1701" s="403" t="s">
        <v>122</v>
      </c>
      <c r="J1701" s="403" t="s">
        <v>3747</v>
      </c>
      <c r="K1701" s="404">
        <v>41253</v>
      </c>
      <c r="L1701" s="404">
        <v>41257</v>
      </c>
      <c r="M1701" s="403" t="s">
        <v>115</v>
      </c>
      <c r="N1701" s="403" t="s">
        <v>109</v>
      </c>
      <c r="O1701" s="403">
        <v>3</v>
      </c>
      <c r="P1701" s="403" t="s">
        <v>3175</v>
      </c>
      <c r="Q1701" s="403">
        <v>2</v>
      </c>
    </row>
    <row r="1702" spans="1:17" x14ac:dyDescent="0.2">
      <c r="A1702" s="403">
        <v>130456</v>
      </c>
      <c r="B1702" s="403">
        <v>108478</v>
      </c>
      <c r="C1702" s="403">
        <v>10007321</v>
      </c>
      <c r="D1702" s="403" t="s">
        <v>429</v>
      </c>
      <c r="E1702" s="403" t="s">
        <v>113</v>
      </c>
      <c r="F1702" s="403" t="s">
        <v>12</v>
      </c>
      <c r="G1702" s="403" t="s">
        <v>430</v>
      </c>
      <c r="H1702" s="403" t="s">
        <v>122</v>
      </c>
      <c r="I1702" s="403" t="s">
        <v>122</v>
      </c>
      <c r="J1702" s="403" t="s">
        <v>3749</v>
      </c>
      <c r="K1702" s="404">
        <v>41407</v>
      </c>
      <c r="L1702" s="404">
        <v>41411</v>
      </c>
      <c r="M1702" s="403" t="s">
        <v>115</v>
      </c>
      <c r="N1702" s="403" t="s">
        <v>109</v>
      </c>
      <c r="O1702" s="403">
        <v>3</v>
      </c>
      <c r="P1702" s="403" t="s">
        <v>3175</v>
      </c>
      <c r="Q1702" s="403">
        <v>3</v>
      </c>
    </row>
    <row r="1703" spans="1:17" x14ac:dyDescent="0.2">
      <c r="A1703" s="403">
        <v>130457</v>
      </c>
      <c r="B1703" s="403">
        <v>108412</v>
      </c>
      <c r="C1703" s="403">
        <v>10003899</v>
      </c>
      <c r="D1703" s="403" t="s">
        <v>1321</v>
      </c>
      <c r="E1703" s="403" t="s">
        <v>105</v>
      </c>
      <c r="F1703" s="403" t="s">
        <v>12</v>
      </c>
      <c r="G1703" s="403" t="s">
        <v>430</v>
      </c>
      <c r="H1703" s="403" t="s">
        <v>122</v>
      </c>
      <c r="I1703" s="403" t="s">
        <v>122</v>
      </c>
      <c r="J1703" s="403" t="s">
        <v>3751</v>
      </c>
      <c r="K1703" s="404">
        <v>41288</v>
      </c>
      <c r="L1703" s="404">
        <v>41291</v>
      </c>
      <c r="M1703" s="403" t="s">
        <v>108</v>
      </c>
      <c r="N1703" s="403" t="s">
        <v>109</v>
      </c>
      <c r="O1703" s="403">
        <v>2</v>
      </c>
      <c r="P1703" s="403" t="s">
        <v>3175</v>
      </c>
      <c r="Q1703" s="403">
        <v>2</v>
      </c>
    </row>
    <row r="1704" spans="1:17" x14ac:dyDescent="0.2">
      <c r="A1704" s="403">
        <v>130458</v>
      </c>
      <c r="B1704" s="403">
        <v>108393</v>
      </c>
      <c r="C1704" s="403">
        <v>10005859</v>
      </c>
      <c r="D1704" s="403" t="s">
        <v>1323</v>
      </c>
      <c r="E1704" s="403" t="s">
        <v>105</v>
      </c>
      <c r="F1704" s="403" t="s">
        <v>12</v>
      </c>
      <c r="G1704" s="403" t="s">
        <v>430</v>
      </c>
      <c r="H1704" s="403" t="s">
        <v>122</v>
      </c>
      <c r="I1704" s="403" t="s">
        <v>122</v>
      </c>
      <c r="J1704" s="403" t="s">
        <v>3753</v>
      </c>
      <c r="K1704" s="404">
        <v>41184</v>
      </c>
      <c r="L1704" s="404">
        <v>41187</v>
      </c>
      <c r="M1704" s="403" t="s">
        <v>108</v>
      </c>
      <c r="N1704" s="403" t="s">
        <v>109</v>
      </c>
      <c r="O1704" s="403">
        <v>2</v>
      </c>
      <c r="P1704" s="403" t="s">
        <v>3175</v>
      </c>
      <c r="Q1704" s="403">
        <v>3</v>
      </c>
    </row>
    <row r="1705" spans="1:17" x14ac:dyDescent="0.2">
      <c r="A1705" s="403">
        <v>130468</v>
      </c>
      <c r="B1705" s="403">
        <v>108413</v>
      </c>
      <c r="C1705" s="403">
        <v>10003511</v>
      </c>
      <c r="D1705" s="403" t="s">
        <v>2075</v>
      </c>
      <c r="E1705" s="403" t="s">
        <v>105</v>
      </c>
      <c r="F1705" s="403" t="s">
        <v>12</v>
      </c>
      <c r="G1705" s="403" t="s">
        <v>186</v>
      </c>
      <c r="H1705" s="403" t="s">
        <v>172</v>
      </c>
      <c r="I1705" s="403" t="s">
        <v>172</v>
      </c>
      <c r="J1705" s="403" t="s">
        <v>3755</v>
      </c>
      <c r="K1705" s="404">
        <v>41380</v>
      </c>
      <c r="L1705" s="404">
        <v>41383</v>
      </c>
      <c r="M1705" s="403" t="s">
        <v>108</v>
      </c>
      <c r="N1705" s="403" t="s">
        <v>109</v>
      </c>
      <c r="O1705" s="403">
        <v>3</v>
      </c>
      <c r="P1705" s="403" t="s">
        <v>3175</v>
      </c>
      <c r="Q1705" s="403">
        <v>1</v>
      </c>
    </row>
    <row r="1706" spans="1:17" x14ac:dyDescent="0.2">
      <c r="A1706" s="403">
        <v>130469</v>
      </c>
      <c r="B1706" s="403">
        <v>108431</v>
      </c>
      <c r="C1706" s="403">
        <v>10001082</v>
      </c>
      <c r="D1706" s="403" t="s">
        <v>442</v>
      </c>
      <c r="E1706" s="403" t="s">
        <v>105</v>
      </c>
      <c r="F1706" s="403" t="s">
        <v>12</v>
      </c>
      <c r="G1706" s="403" t="s">
        <v>186</v>
      </c>
      <c r="H1706" s="403" t="s">
        <v>172</v>
      </c>
      <c r="I1706" s="403" t="s">
        <v>172</v>
      </c>
      <c r="J1706" s="403" t="s">
        <v>3757</v>
      </c>
      <c r="K1706" s="404">
        <v>41198</v>
      </c>
      <c r="L1706" s="404">
        <v>41201</v>
      </c>
      <c r="M1706" s="403" t="s">
        <v>108</v>
      </c>
      <c r="N1706" s="403" t="s">
        <v>109</v>
      </c>
      <c r="O1706" s="403">
        <v>3</v>
      </c>
      <c r="P1706" s="403" t="s">
        <v>3175</v>
      </c>
      <c r="Q1706" s="403">
        <v>3</v>
      </c>
    </row>
    <row r="1707" spans="1:17" x14ac:dyDescent="0.2">
      <c r="A1707" s="403">
        <v>130473</v>
      </c>
      <c r="B1707" s="403">
        <v>112389</v>
      </c>
      <c r="C1707" s="403">
        <v>10001458</v>
      </c>
      <c r="D1707" s="403" t="s">
        <v>290</v>
      </c>
      <c r="E1707" s="403" t="s">
        <v>113</v>
      </c>
      <c r="F1707" s="403" t="s">
        <v>12</v>
      </c>
      <c r="G1707" s="403" t="s">
        <v>291</v>
      </c>
      <c r="H1707" s="403" t="s">
        <v>172</v>
      </c>
      <c r="I1707" s="403" t="s">
        <v>172</v>
      </c>
      <c r="J1707" s="403" t="s">
        <v>3759</v>
      </c>
      <c r="K1707" s="404">
        <v>41344</v>
      </c>
      <c r="L1707" s="404">
        <v>41348</v>
      </c>
      <c r="M1707" s="403" t="s">
        <v>115</v>
      </c>
      <c r="N1707" s="403" t="s">
        <v>109</v>
      </c>
      <c r="O1707" s="403">
        <v>4</v>
      </c>
      <c r="P1707" s="403" t="s">
        <v>3175</v>
      </c>
      <c r="Q1707" s="403">
        <v>3</v>
      </c>
    </row>
    <row r="1708" spans="1:17" x14ac:dyDescent="0.2">
      <c r="A1708" s="403">
        <v>130475</v>
      </c>
      <c r="B1708" s="403">
        <v>106374</v>
      </c>
      <c r="C1708" s="403">
        <v>10007924</v>
      </c>
      <c r="D1708" s="403" t="s">
        <v>3761</v>
      </c>
      <c r="E1708" s="403" t="s">
        <v>113</v>
      </c>
      <c r="F1708" s="403" t="s">
        <v>12</v>
      </c>
      <c r="G1708" s="403" t="s">
        <v>758</v>
      </c>
      <c r="H1708" s="403" t="s">
        <v>172</v>
      </c>
      <c r="I1708" s="403" t="s">
        <v>172</v>
      </c>
      <c r="J1708" s="403" t="s">
        <v>3762</v>
      </c>
      <c r="K1708" s="404">
        <v>41330</v>
      </c>
      <c r="L1708" s="404">
        <v>41334</v>
      </c>
      <c r="M1708" s="403" t="s">
        <v>115</v>
      </c>
      <c r="N1708" s="403" t="s">
        <v>109</v>
      </c>
      <c r="O1708" s="403">
        <v>2</v>
      </c>
      <c r="P1708" s="403" t="s">
        <v>3175</v>
      </c>
      <c r="Q1708" s="403">
        <v>2</v>
      </c>
    </row>
    <row r="1709" spans="1:17" x14ac:dyDescent="0.2">
      <c r="A1709" s="403">
        <v>130476</v>
      </c>
      <c r="B1709" s="403">
        <v>108457</v>
      </c>
      <c r="C1709" s="403">
        <v>10002852</v>
      </c>
      <c r="D1709" s="403" t="s">
        <v>3764</v>
      </c>
      <c r="E1709" s="403" t="s">
        <v>113</v>
      </c>
      <c r="F1709" s="403" t="s">
        <v>12</v>
      </c>
      <c r="G1709" s="403" t="s">
        <v>758</v>
      </c>
      <c r="H1709" s="403" t="s">
        <v>172</v>
      </c>
      <c r="I1709" s="403" t="s">
        <v>172</v>
      </c>
      <c r="J1709" s="403" t="s">
        <v>3765</v>
      </c>
      <c r="K1709" s="404">
        <v>41428</v>
      </c>
      <c r="L1709" s="404">
        <v>41432</v>
      </c>
      <c r="M1709" s="403" t="s">
        <v>115</v>
      </c>
      <c r="N1709" s="403" t="s">
        <v>109</v>
      </c>
      <c r="O1709" s="403">
        <v>2</v>
      </c>
      <c r="P1709" s="403" t="s">
        <v>3175</v>
      </c>
      <c r="Q1709" s="403">
        <v>2</v>
      </c>
    </row>
    <row r="1710" spans="1:17" x14ac:dyDescent="0.2">
      <c r="A1710" s="403">
        <v>130477</v>
      </c>
      <c r="B1710" s="403" t="s">
        <v>99</v>
      </c>
      <c r="C1710" s="403">
        <v>10006355</v>
      </c>
      <c r="D1710" s="403" t="s">
        <v>3767</v>
      </c>
      <c r="E1710" s="403" t="s">
        <v>113</v>
      </c>
      <c r="F1710" s="403" t="s">
        <v>12</v>
      </c>
      <c r="G1710" s="403" t="s">
        <v>758</v>
      </c>
      <c r="H1710" s="403" t="s">
        <v>172</v>
      </c>
      <c r="I1710" s="403" t="s">
        <v>172</v>
      </c>
      <c r="J1710" s="403" t="s">
        <v>3768</v>
      </c>
      <c r="K1710" s="404">
        <v>41218</v>
      </c>
      <c r="L1710" s="404">
        <v>41222</v>
      </c>
      <c r="M1710" s="403" t="s">
        <v>115</v>
      </c>
      <c r="N1710" s="403" t="s">
        <v>109</v>
      </c>
      <c r="O1710" s="403">
        <v>2</v>
      </c>
      <c r="P1710" s="403" t="s">
        <v>3175</v>
      </c>
      <c r="Q1710" s="403">
        <v>2</v>
      </c>
    </row>
    <row r="1711" spans="1:17" x14ac:dyDescent="0.2">
      <c r="A1711" s="403">
        <v>130483</v>
      </c>
      <c r="B1711" s="403">
        <v>105118</v>
      </c>
      <c r="C1711" s="403">
        <v>10007315</v>
      </c>
      <c r="D1711" s="403" t="s">
        <v>3770</v>
      </c>
      <c r="E1711" s="403" t="s">
        <v>113</v>
      </c>
      <c r="F1711" s="403" t="s">
        <v>12</v>
      </c>
      <c r="G1711" s="403" t="s">
        <v>546</v>
      </c>
      <c r="H1711" s="403" t="s">
        <v>172</v>
      </c>
      <c r="I1711" s="403" t="s">
        <v>172</v>
      </c>
      <c r="J1711" s="403" t="s">
        <v>3771</v>
      </c>
      <c r="K1711" s="404">
        <v>41316</v>
      </c>
      <c r="L1711" s="404">
        <v>41320</v>
      </c>
      <c r="M1711" s="403" t="s">
        <v>115</v>
      </c>
      <c r="N1711" s="403" t="s">
        <v>109</v>
      </c>
      <c r="O1711" s="403">
        <v>1</v>
      </c>
      <c r="P1711" s="403" t="s">
        <v>3175</v>
      </c>
      <c r="Q1711" s="403">
        <v>2</v>
      </c>
    </row>
    <row r="1712" spans="1:17" x14ac:dyDescent="0.2">
      <c r="A1712" s="403">
        <v>130484</v>
      </c>
      <c r="B1712" s="403">
        <v>106388</v>
      </c>
      <c r="C1712" s="403">
        <v>10007578</v>
      </c>
      <c r="D1712" s="403" t="s">
        <v>2080</v>
      </c>
      <c r="E1712" s="403" t="s">
        <v>113</v>
      </c>
      <c r="F1712" s="403" t="s">
        <v>12</v>
      </c>
      <c r="G1712" s="403" t="s">
        <v>1838</v>
      </c>
      <c r="H1712" s="403" t="s">
        <v>172</v>
      </c>
      <c r="I1712" s="403" t="s">
        <v>172</v>
      </c>
      <c r="J1712" s="403" t="s">
        <v>3773</v>
      </c>
      <c r="K1712" s="404">
        <v>41393</v>
      </c>
      <c r="L1712" s="404">
        <v>41397</v>
      </c>
      <c r="M1712" s="403" t="s">
        <v>232</v>
      </c>
      <c r="N1712" s="403" t="s">
        <v>109</v>
      </c>
      <c r="O1712" s="403">
        <v>3</v>
      </c>
      <c r="P1712" s="403" t="s">
        <v>3175</v>
      </c>
      <c r="Q1712" s="403">
        <v>4</v>
      </c>
    </row>
    <row r="1713" spans="1:17" x14ac:dyDescent="0.2">
      <c r="A1713" s="403">
        <v>130486</v>
      </c>
      <c r="B1713" s="403">
        <v>106909</v>
      </c>
      <c r="C1713" s="403">
        <v>10003708</v>
      </c>
      <c r="D1713" s="403" t="s">
        <v>1328</v>
      </c>
      <c r="E1713" s="403" t="s">
        <v>113</v>
      </c>
      <c r="F1713" s="403" t="s">
        <v>12</v>
      </c>
      <c r="G1713" s="403" t="s">
        <v>942</v>
      </c>
      <c r="H1713" s="403" t="s">
        <v>140</v>
      </c>
      <c r="I1713" s="403" t="s">
        <v>140</v>
      </c>
      <c r="J1713" s="403" t="s">
        <v>3775</v>
      </c>
      <c r="K1713" s="404">
        <v>41379</v>
      </c>
      <c r="L1713" s="404">
        <v>41383</v>
      </c>
      <c r="M1713" s="403" t="s">
        <v>232</v>
      </c>
      <c r="N1713" s="403" t="s">
        <v>109</v>
      </c>
      <c r="O1713" s="403">
        <v>2</v>
      </c>
      <c r="P1713" s="403" t="s">
        <v>3175</v>
      </c>
      <c r="Q1713" s="403">
        <v>4</v>
      </c>
    </row>
    <row r="1714" spans="1:17" x14ac:dyDescent="0.2">
      <c r="A1714" s="403">
        <v>130487</v>
      </c>
      <c r="B1714" s="403">
        <v>106915</v>
      </c>
      <c r="C1714" s="403">
        <v>10003955</v>
      </c>
      <c r="D1714" s="403" t="s">
        <v>1330</v>
      </c>
      <c r="E1714" s="403" t="s">
        <v>113</v>
      </c>
      <c r="F1714" s="403" t="s">
        <v>12</v>
      </c>
      <c r="G1714" s="403" t="s">
        <v>139</v>
      </c>
      <c r="H1714" s="403" t="s">
        <v>140</v>
      </c>
      <c r="I1714" s="403" t="s">
        <v>140</v>
      </c>
      <c r="J1714" s="403" t="s">
        <v>3777</v>
      </c>
      <c r="K1714" s="404">
        <v>41309</v>
      </c>
      <c r="L1714" s="404">
        <v>41313</v>
      </c>
      <c r="M1714" s="403" t="s">
        <v>115</v>
      </c>
      <c r="N1714" s="403" t="s">
        <v>109</v>
      </c>
      <c r="O1714" s="403">
        <v>4</v>
      </c>
      <c r="P1714" s="403" t="s">
        <v>3175</v>
      </c>
      <c r="Q1714" s="403">
        <v>1</v>
      </c>
    </row>
    <row r="1715" spans="1:17" x14ac:dyDescent="0.2">
      <c r="A1715" s="403">
        <v>130491</v>
      </c>
      <c r="B1715" s="403">
        <v>106934</v>
      </c>
      <c r="C1715" s="403">
        <v>10006038</v>
      </c>
      <c r="D1715" s="403" t="s">
        <v>1332</v>
      </c>
      <c r="E1715" s="403" t="s">
        <v>113</v>
      </c>
      <c r="F1715" s="403" t="s">
        <v>12</v>
      </c>
      <c r="G1715" s="403" t="s">
        <v>790</v>
      </c>
      <c r="H1715" s="403" t="s">
        <v>140</v>
      </c>
      <c r="I1715" s="403" t="s">
        <v>140</v>
      </c>
      <c r="J1715" s="403" t="s">
        <v>3779</v>
      </c>
      <c r="K1715" s="404">
        <v>41344</v>
      </c>
      <c r="L1715" s="404">
        <v>41348</v>
      </c>
      <c r="M1715" s="403" t="s">
        <v>115</v>
      </c>
      <c r="N1715" s="403" t="s">
        <v>109</v>
      </c>
      <c r="O1715" s="403">
        <v>2</v>
      </c>
      <c r="P1715" s="403" t="s">
        <v>3175</v>
      </c>
      <c r="Q1715" s="403">
        <v>2</v>
      </c>
    </row>
    <row r="1716" spans="1:17" x14ac:dyDescent="0.2">
      <c r="A1716" s="403">
        <v>130494</v>
      </c>
      <c r="B1716" s="403">
        <v>108434</v>
      </c>
      <c r="C1716" s="403">
        <v>10000702</v>
      </c>
      <c r="D1716" s="403" t="s">
        <v>356</v>
      </c>
      <c r="E1716" s="403" t="s">
        <v>105</v>
      </c>
      <c r="F1716" s="403" t="s">
        <v>12</v>
      </c>
      <c r="G1716" s="403" t="s">
        <v>357</v>
      </c>
      <c r="H1716" s="403" t="s">
        <v>140</v>
      </c>
      <c r="I1716" s="403" t="s">
        <v>140</v>
      </c>
      <c r="J1716" s="403" t="s">
        <v>358</v>
      </c>
      <c r="K1716" s="404">
        <v>41247</v>
      </c>
      <c r="L1716" s="404">
        <v>41250</v>
      </c>
      <c r="M1716" s="403" t="s">
        <v>108</v>
      </c>
      <c r="N1716" s="403" t="s">
        <v>109</v>
      </c>
      <c r="O1716" s="403">
        <v>2</v>
      </c>
      <c r="P1716" s="403" t="s">
        <v>3175</v>
      </c>
      <c r="Q1716" s="403">
        <v>3</v>
      </c>
    </row>
    <row r="1717" spans="1:17" x14ac:dyDescent="0.2">
      <c r="A1717" s="403">
        <v>130506</v>
      </c>
      <c r="B1717" s="403">
        <v>108401</v>
      </c>
      <c r="C1717" s="403">
        <v>10004861</v>
      </c>
      <c r="D1717" s="403" t="s">
        <v>621</v>
      </c>
      <c r="E1717" s="403" t="s">
        <v>105</v>
      </c>
      <c r="F1717" s="403" t="s">
        <v>12</v>
      </c>
      <c r="G1717" s="403" t="s">
        <v>283</v>
      </c>
      <c r="H1717" s="403" t="s">
        <v>140</v>
      </c>
      <c r="I1717" s="403" t="s">
        <v>140</v>
      </c>
      <c r="J1717" s="403" t="s">
        <v>622</v>
      </c>
      <c r="K1717" s="404">
        <v>41331</v>
      </c>
      <c r="L1717" s="404">
        <v>41334</v>
      </c>
      <c r="M1717" s="403" t="s">
        <v>108</v>
      </c>
      <c r="N1717" s="403" t="s">
        <v>109</v>
      </c>
      <c r="O1717" s="403">
        <v>2</v>
      </c>
      <c r="P1717" s="403" t="s">
        <v>3175</v>
      </c>
      <c r="Q1717" s="403">
        <v>1</v>
      </c>
    </row>
    <row r="1718" spans="1:17" x14ac:dyDescent="0.2">
      <c r="A1718" s="403">
        <v>130515</v>
      </c>
      <c r="B1718" s="403">
        <v>106867</v>
      </c>
      <c r="C1718" s="403">
        <v>10001346</v>
      </c>
      <c r="D1718" s="403" t="s">
        <v>626</v>
      </c>
      <c r="E1718" s="403" t="s">
        <v>105</v>
      </c>
      <c r="F1718" s="403" t="s">
        <v>12</v>
      </c>
      <c r="G1718" s="403" t="s">
        <v>320</v>
      </c>
      <c r="H1718" s="403" t="s">
        <v>140</v>
      </c>
      <c r="I1718" s="403" t="s">
        <v>140</v>
      </c>
      <c r="J1718" s="403" t="s">
        <v>3783</v>
      </c>
      <c r="K1718" s="404">
        <v>41247</v>
      </c>
      <c r="L1718" s="404">
        <v>41250</v>
      </c>
      <c r="M1718" s="403" t="s">
        <v>108</v>
      </c>
      <c r="N1718" s="403" t="s">
        <v>109</v>
      </c>
      <c r="O1718" s="403">
        <v>3</v>
      </c>
      <c r="P1718" s="403" t="s">
        <v>3175</v>
      </c>
      <c r="Q1718" s="403">
        <v>3</v>
      </c>
    </row>
    <row r="1719" spans="1:17" x14ac:dyDescent="0.2">
      <c r="A1719" s="403">
        <v>130523</v>
      </c>
      <c r="B1719" s="403">
        <v>108328</v>
      </c>
      <c r="C1719" s="403">
        <v>10006195</v>
      </c>
      <c r="D1719" s="403" t="s">
        <v>157</v>
      </c>
      <c r="E1719" s="403" t="s">
        <v>105</v>
      </c>
      <c r="F1719" s="403" t="s">
        <v>12</v>
      </c>
      <c r="G1719" s="403" t="s">
        <v>158</v>
      </c>
      <c r="H1719" s="403" t="s">
        <v>140</v>
      </c>
      <c r="I1719" s="403" t="s">
        <v>140</v>
      </c>
      <c r="J1719" s="403" t="s">
        <v>159</v>
      </c>
      <c r="K1719" s="404">
        <v>41219</v>
      </c>
      <c r="L1719" s="404">
        <v>41222</v>
      </c>
      <c r="M1719" s="403" t="s">
        <v>108</v>
      </c>
      <c r="N1719" s="403" t="s">
        <v>109</v>
      </c>
      <c r="O1719" s="403">
        <v>2</v>
      </c>
      <c r="P1719" s="403" t="s">
        <v>3175</v>
      </c>
      <c r="Q1719" s="403">
        <v>3</v>
      </c>
    </row>
    <row r="1720" spans="1:17" x14ac:dyDescent="0.2">
      <c r="A1720" s="403">
        <v>130526</v>
      </c>
      <c r="B1720" s="403">
        <v>107019</v>
      </c>
      <c r="C1720" s="403">
        <v>10002005</v>
      </c>
      <c r="D1720" s="403" t="s">
        <v>1343</v>
      </c>
      <c r="E1720" s="403" t="s">
        <v>113</v>
      </c>
      <c r="F1720" s="403" t="s">
        <v>12</v>
      </c>
      <c r="G1720" s="403" t="s">
        <v>316</v>
      </c>
      <c r="H1720" s="403" t="s">
        <v>2054</v>
      </c>
      <c r="I1720" s="403" t="s">
        <v>95</v>
      </c>
      <c r="J1720" s="403" t="s">
        <v>3786</v>
      </c>
      <c r="K1720" s="404">
        <v>41393</v>
      </c>
      <c r="L1720" s="404">
        <v>41397</v>
      </c>
      <c r="M1720" s="403" t="s">
        <v>115</v>
      </c>
      <c r="N1720" s="403" t="s">
        <v>109</v>
      </c>
      <c r="O1720" s="403">
        <v>2</v>
      </c>
      <c r="P1720" s="403" t="s">
        <v>3175</v>
      </c>
      <c r="Q1720" s="403">
        <v>3</v>
      </c>
    </row>
    <row r="1721" spans="1:17" x14ac:dyDescent="0.2">
      <c r="A1721" s="403">
        <v>130527</v>
      </c>
      <c r="B1721" s="403">
        <v>108493</v>
      </c>
      <c r="C1721" s="403">
        <v>10005534</v>
      </c>
      <c r="D1721" s="403" t="s">
        <v>3788</v>
      </c>
      <c r="E1721" s="403" t="s">
        <v>113</v>
      </c>
      <c r="F1721" s="403" t="s">
        <v>12</v>
      </c>
      <c r="G1721" s="403" t="s">
        <v>549</v>
      </c>
      <c r="H1721" s="403" t="s">
        <v>2054</v>
      </c>
      <c r="I1721" s="403" t="s">
        <v>95</v>
      </c>
      <c r="J1721" s="403" t="s">
        <v>3789</v>
      </c>
      <c r="K1721" s="404">
        <v>41414</v>
      </c>
      <c r="L1721" s="404">
        <v>41418</v>
      </c>
      <c r="M1721" s="403" t="s">
        <v>115</v>
      </c>
      <c r="N1721" s="403" t="s">
        <v>109</v>
      </c>
      <c r="O1721" s="403">
        <v>2</v>
      </c>
      <c r="P1721" s="403" t="s">
        <v>3175</v>
      </c>
      <c r="Q1721" s="403">
        <v>3</v>
      </c>
    </row>
    <row r="1722" spans="1:17" x14ac:dyDescent="0.2">
      <c r="A1722" s="403">
        <v>130530</v>
      </c>
      <c r="B1722" s="403">
        <v>108383</v>
      </c>
      <c r="C1722" s="403">
        <v>10006892</v>
      </c>
      <c r="D1722" s="403" t="s">
        <v>2874</v>
      </c>
      <c r="E1722" s="403" t="s">
        <v>105</v>
      </c>
      <c r="F1722" s="403" t="s">
        <v>12</v>
      </c>
      <c r="G1722" s="403" t="s">
        <v>549</v>
      </c>
      <c r="H1722" s="403" t="s">
        <v>2054</v>
      </c>
      <c r="I1722" s="403" t="s">
        <v>95</v>
      </c>
      <c r="J1722" s="403" t="s">
        <v>3791</v>
      </c>
      <c r="K1722" s="404">
        <v>41184</v>
      </c>
      <c r="L1722" s="404">
        <v>41187</v>
      </c>
      <c r="M1722" s="403" t="s">
        <v>108</v>
      </c>
      <c r="N1722" s="403" t="s">
        <v>109</v>
      </c>
      <c r="O1722" s="403">
        <v>3</v>
      </c>
      <c r="P1722" s="403" t="s">
        <v>3175</v>
      </c>
      <c r="Q1722" s="403">
        <v>3</v>
      </c>
    </row>
    <row r="1723" spans="1:17" x14ac:dyDescent="0.2">
      <c r="A1723" s="403">
        <v>130531</v>
      </c>
      <c r="B1723" s="403">
        <v>106996</v>
      </c>
      <c r="C1723" s="403">
        <v>10005788</v>
      </c>
      <c r="D1723" s="403" t="s">
        <v>1345</v>
      </c>
      <c r="E1723" s="403" t="s">
        <v>113</v>
      </c>
      <c r="F1723" s="403" t="s">
        <v>12</v>
      </c>
      <c r="G1723" s="403" t="s">
        <v>198</v>
      </c>
      <c r="H1723" s="403" t="s">
        <v>2054</v>
      </c>
      <c r="I1723" s="403" t="s">
        <v>95</v>
      </c>
      <c r="J1723" s="403" t="s">
        <v>3793</v>
      </c>
      <c r="K1723" s="404">
        <v>41393</v>
      </c>
      <c r="L1723" s="404">
        <v>41397</v>
      </c>
      <c r="M1723" s="403" t="s">
        <v>115</v>
      </c>
      <c r="N1723" s="403" t="s">
        <v>109</v>
      </c>
      <c r="O1723" s="403">
        <v>2</v>
      </c>
      <c r="P1723" s="403" t="s">
        <v>3175</v>
      </c>
      <c r="Q1723" s="403">
        <v>3</v>
      </c>
    </row>
    <row r="1724" spans="1:17" x14ac:dyDescent="0.2">
      <c r="A1724" s="403">
        <v>130534</v>
      </c>
      <c r="B1724" s="403">
        <v>107170</v>
      </c>
      <c r="C1724" s="403">
        <v>10005810</v>
      </c>
      <c r="D1724" s="403" t="s">
        <v>509</v>
      </c>
      <c r="E1724" s="403" t="s">
        <v>113</v>
      </c>
      <c r="F1724" s="403" t="s">
        <v>12</v>
      </c>
      <c r="G1724" s="403" t="s">
        <v>380</v>
      </c>
      <c r="H1724" s="403" t="s">
        <v>2054</v>
      </c>
      <c r="I1724" s="403" t="s">
        <v>95</v>
      </c>
      <c r="J1724" s="403" t="s">
        <v>510</v>
      </c>
      <c r="K1724" s="404">
        <v>41317</v>
      </c>
      <c r="L1724" s="404">
        <v>41320</v>
      </c>
      <c r="M1724" s="403" t="s">
        <v>115</v>
      </c>
      <c r="N1724" s="403" t="s">
        <v>109</v>
      </c>
      <c r="O1724" s="403">
        <v>2</v>
      </c>
      <c r="P1724" s="403" t="s">
        <v>3175</v>
      </c>
      <c r="Q1724" s="403">
        <v>3</v>
      </c>
    </row>
    <row r="1725" spans="1:17" x14ac:dyDescent="0.2">
      <c r="A1725" s="403">
        <v>130537</v>
      </c>
      <c r="B1725" s="403">
        <v>107157</v>
      </c>
      <c r="C1725" s="403">
        <v>10003189</v>
      </c>
      <c r="D1725" s="403" t="s">
        <v>3796</v>
      </c>
      <c r="E1725" s="403" t="s">
        <v>113</v>
      </c>
      <c r="F1725" s="403" t="s">
        <v>12</v>
      </c>
      <c r="G1725" s="403" t="s">
        <v>867</v>
      </c>
      <c r="H1725" s="403" t="s">
        <v>2054</v>
      </c>
      <c r="I1725" s="403" t="s">
        <v>95</v>
      </c>
      <c r="J1725" s="403" t="s">
        <v>3797</v>
      </c>
      <c r="K1725" s="404">
        <v>41218</v>
      </c>
      <c r="L1725" s="404">
        <v>41222</v>
      </c>
      <c r="M1725" s="403" t="s">
        <v>232</v>
      </c>
      <c r="N1725" s="403" t="s">
        <v>109</v>
      </c>
      <c r="O1725" s="403">
        <v>2</v>
      </c>
      <c r="P1725" s="403" t="s">
        <v>3175</v>
      </c>
      <c r="Q1725" s="403">
        <v>4</v>
      </c>
    </row>
    <row r="1726" spans="1:17" x14ac:dyDescent="0.2">
      <c r="A1726" s="403">
        <v>130542</v>
      </c>
      <c r="B1726" s="403">
        <v>107582</v>
      </c>
      <c r="C1726" s="403">
        <v>10003855</v>
      </c>
      <c r="D1726" s="403" t="s">
        <v>2880</v>
      </c>
      <c r="E1726" s="403" t="s">
        <v>113</v>
      </c>
      <c r="F1726" s="403" t="s">
        <v>12</v>
      </c>
      <c r="G1726" s="403" t="s">
        <v>222</v>
      </c>
      <c r="H1726" s="403" t="s">
        <v>2054</v>
      </c>
      <c r="I1726" s="403" t="s">
        <v>95</v>
      </c>
      <c r="J1726" s="403" t="s">
        <v>3799</v>
      </c>
      <c r="K1726" s="404">
        <v>41302</v>
      </c>
      <c r="L1726" s="404">
        <v>41306</v>
      </c>
      <c r="M1726" s="403" t="s">
        <v>115</v>
      </c>
      <c r="N1726" s="403" t="s">
        <v>109</v>
      </c>
      <c r="O1726" s="403">
        <v>3</v>
      </c>
      <c r="P1726" s="403" t="s">
        <v>3175</v>
      </c>
      <c r="Q1726" s="403">
        <v>2</v>
      </c>
    </row>
    <row r="1727" spans="1:17" x14ac:dyDescent="0.2">
      <c r="A1727" s="403">
        <v>130555</v>
      </c>
      <c r="B1727" s="403">
        <v>107121</v>
      </c>
      <c r="C1727" s="403">
        <v>10005999</v>
      </c>
      <c r="D1727" s="403" t="s">
        <v>1353</v>
      </c>
      <c r="E1727" s="403" t="s">
        <v>113</v>
      </c>
      <c r="F1727" s="403" t="s">
        <v>12</v>
      </c>
      <c r="G1727" s="403" t="s">
        <v>241</v>
      </c>
      <c r="H1727" s="403" t="s">
        <v>94</v>
      </c>
      <c r="I1727" s="403" t="s">
        <v>95</v>
      </c>
      <c r="J1727" s="403" t="s">
        <v>3801</v>
      </c>
      <c r="K1727" s="404">
        <v>41197</v>
      </c>
      <c r="L1727" s="404">
        <v>41201</v>
      </c>
      <c r="M1727" s="403" t="s">
        <v>115</v>
      </c>
      <c r="N1727" s="403" t="s">
        <v>109</v>
      </c>
      <c r="O1727" s="403">
        <v>2</v>
      </c>
      <c r="P1727" s="403" t="s">
        <v>3175</v>
      </c>
      <c r="Q1727" s="403">
        <v>3</v>
      </c>
    </row>
    <row r="1728" spans="1:17" x14ac:dyDescent="0.2">
      <c r="A1728" s="403">
        <v>130558</v>
      </c>
      <c r="B1728" s="403">
        <v>105154</v>
      </c>
      <c r="C1728" s="403">
        <v>10001465</v>
      </c>
      <c r="D1728" s="403" t="s">
        <v>3803</v>
      </c>
      <c r="E1728" s="403" t="s">
        <v>113</v>
      </c>
      <c r="F1728" s="403" t="s">
        <v>12</v>
      </c>
      <c r="G1728" s="403" t="s">
        <v>2892</v>
      </c>
      <c r="H1728" s="403" t="s">
        <v>166</v>
      </c>
      <c r="I1728" s="403" t="s">
        <v>166</v>
      </c>
      <c r="J1728" s="403" t="s">
        <v>3804</v>
      </c>
      <c r="K1728" s="404">
        <v>41302</v>
      </c>
      <c r="L1728" s="404">
        <v>41306</v>
      </c>
      <c r="M1728" s="403" t="s">
        <v>115</v>
      </c>
      <c r="N1728" s="403" t="s">
        <v>109</v>
      </c>
      <c r="O1728" s="403">
        <v>2</v>
      </c>
      <c r="P1728" s="403" t="s">
        <v>3175</v>
      </c>
      <c r="Q1728" s="403">
        <v>3</v>
      </c>
    </row>
    <row r="1729" spans="1:17" x14ac:dyDescent="0.2">
      <c r="A1729" s="403">
        <v>130559</v>
      </c>
      <c r="B1729" s="403" t="s">
        <v>99</v>
      </c>
      <c r="C1729" s="403">
        <v>10004771</v>
      </c>
      <c r="D1729" s="403" t="s">
        <v>2891</v>
      </c>
      <c r="E1729" s="403" t="s">
        <v>113</v>
      </c>
      <c r="F1729" s="403" t="s">
        <v>12</v>
      </c>
      <c r="G1729" s="403" t="s">
        <v>2892</v>
      </c>
      <c r="H1729" s="403" t="s">
        <v>166</v>
      </c>
      <c r="I1729" s="403" t="s">
        <v>166</v>
      </c>
      <c r="J1729" s="403" t="s">
        <v>3806</v>
      </c>
      <c r="K1729" s="404">
        <v>41233</v>
      </c>
      <c r="L1729" s="404">
        <v>41236</v>
      </c>
      <c r="M1729" s="403" t="s">
        <v>115</v>
      </c>
      <c r="N1729" s="403" t="s">
        <v>109</v>
      </c>
      <c r="O1729" s="403">
        <v>3</v>
      </c>
      <c r="P1729" s="403" t="s">
        <v>3175</v>
      </c>
      <c r="Q1729" s="403">
        <v>3</v>
      </c>
    </row>
    <row r="1730" spans="1:17" x14ac:dyDescent="0.2">
      <c r="A1730" s="403">
        <v>130563</v>
      </c>
      <c r="B1730" s="403">
        <v>108361</v>
      </c>
      <c r="C1730" s="403">
        <v>10006130</v>
      </c>
      <c r="D1730" s="403" t="s">
        <v>306</v>
      </c>
      <c r="E1730" s="403" t="s">
        <v>105</v>
      </c>
      <c r="F1730" s="403" t="s">
        <v>12</v>
      </c>
      <c r="G1730" s="403" t="s">
        <v>279</v>
      </c>
      <c r="H1730" s="403" t="s">
        <v>166</v>
      </c>
      <c r="I1730" s="403" t="s">
        <v>166</v>
      </c>
      <c r="J1730" s="403" t="s">
        <v>308</v>
      </c>
      <c r="K1730" s="404">
        <v>41198</v>
      </c>
      <c r="L1730" s="404">
        <v>41201</v>
      </c>
      <c r="M1730" s="403" t="s">
        <v>108</v>
      </c>
      <c r="N1730" s="403" t="s">
        <v>109</v>
      </c>
      <c r="O1730" s="403">
        <v>2</v>
      </c>
      <c r="P1730" s="403" t="s">
        <v>3175</v>
      </c>
      <c r="Q1730" s="403">
        <v>2</v>
      </c>
    </row>
    <row r="1731" spans="1:17" x14ac:dyDescent="0.2">
      <c r="A1731" s="403">
        <v>130567</v>
      </c>
      <c r="B1731" s="403">
        <v>107069</v>
      </c>
      <c r="C1731" s="403">
        <v>10002917</v>
      </c>
      <c r="D1731" s="403" t="s">
        <v>2899</v>
      </c>
      <c r="E1731" s="403" t="s">
        <v>113</v>
      </c>
      <c r="F1731" s="403" t="s">
        <v>12</v>
      </c>
      <c r="G1731" s="403" t="s">
        <v>1356</v>
      </c>
      <c r="H1731" s="403" t="s">
        <v>94</v>
      </c>
      <c r="I1731" s="403" t="s">
        <v>95</v>
      </c>
      <c r="J1731" s="403" t="s">
        <v>3809</v>
      </c>
      <c r="K1731" s="404">
        <v>41330</v>
      </c>
      <c r="L1731" s="404">
        <v>41334</v>
      </c>
      <c r="M1731" s="403" t="s">
        <v>115</v>
      </c>
      <c r="N1731" s="403" t="s">
        <v>109</v>
      </c>
      <c r="O1731" s="403">
        <v>3</v>
      </c>
      <c r="P1731" s="403" t="s">
        <v>3175</v>
      </c>
      <c r="Q1731" s="403">
        <v>2</v>
      </c>
    </row>
    <row r="1732" spans="1:17" x14ac:dyDescent="0.2">
      <c r="A1732" s="403">
        <v>130573</v>
      </c>
      <c r="B1732" s="403">
        <v>107079</v>
      </c>
      <c r="C1732" s="403">
        <v>10005414</v>
      </c>
      <c r="D1732" s="403" t="s">
        <v>1358</v>
      </c>
      <c r="E1732" s="403" t="s">
        <v>113</v>
      </c>
      <c r="F1732" s="403" t="s">
        <v>12</v>
      </c>
      <c r="G1732" s="403" t="s">
        <v>1359</v>
      </c>
      <c r="H1732" s="403" t="s">
        <v>94</v>
      </c>
      <c r="I1732" s="403" t="s">
        <v>95</v>
      </c>
      <c r="J1732" s="403" t="s">
        <v>3811</v>
      </c>
      <c r="K1732" s="404">
        <v>41289</v>
      </c>
      <c r="L1732" s="404">
        <v>41292</v>
      </c>
      <c r="M1732" s="403" t="s">
        <v>115</v>
      </c>
      <c r="N1732" s="403" t="s">
        <v>109</v>
      </c>
      <c r="O1732" s="403">
        <v>3</v>
      </c>
      <c r="P1732" s="403" t="s">
        <v>3175</v>
      </c>
      <c r="Q1732" s="403">
        <v>2</v>
      </c>
    </row>
    <row r="1733" spans="1:17" x14ac:dyDescent="0.2">
      <c r="A1733" s="403">
        <v>130576</v>
      </c>
      <c r="B1733" s="403">
        <v>107083</v>
      </c>
      <c r="C1733" s="403">
        <v>10006341</v>
      </c>
      <c r="D1733" s="403" t="s">
        <v>2906</v>
      </c>
      <c r="E1733" s="403" t="s">
        <v>113</v>
      </c>
      <c r="F1733" s="403" t="s">
        <v>12</v>
      </c>
      <c r="G1733" s="403" t="s">
        <v>829</v>
      </c>
      <c r="H1733" s="403" t="s">
        <v>94</v>
      </c>
      <c r="I1733" s="403" t="s">
        <v>95</v>
      </c>
      <c r="J1733" s="403" t="s">
        <v>3813</v>
      </c>
      <c r="K1733" s="404">
        <v>41225</v>
      </c>
      <c r="L1733" s="404">
        <v>41229</v>
      </c>
      <c r="M1733" s="403" t="s">
        <v>115</v>
      </c>
      <c r="N1733" s="403" t="s">
        <v>109</v>
      </c>
      <c r="O1733" s="403">
        <v>3</v>
      </c>
      <c r="P1733" s="403" t="s">
        <v>3175</v>
      </c>
      <c r="Q1733" s="403">
        <v>3</v>
      </c>
    </row>
    <row r="1734" spans="1:17" x14ac:dyDescent="0.2">
      <c r="A1734" s="403">
        <v>130577</v>
      </c>
      <c r="B1734" s="403">
        <v>108386</v>
      </c>
      <c r="C1734" s="403">
        <v>10006342</v>
      </c>
      <c r="D1734" s="403" t="s">
        <v>2909</v>
      </c>
      <c r="E1734" s="403" t="s">
        <v>105</v>
      </c>
      <c r="F1734" s="403" t="s">
        <v>12</v>
      </c>
      <c r="G1734" s="403" t="s">
        <v>829</v>
      </c>
      <c r="H1734" s="403" t="s">
        <v>94</v>
      </c>
      <c r="I1734" s="403" t="s">
        <v>95</v>
      </c>
      <c r="J1734" s="403" t="s">
        <v>3815</v>
      </c>
      <c r="K1734" s="404">
        <v>41198</v>
      </c>
      <c r="L1734" s="404">
        <v>41201</v>
      </c>
      <c r="M1734" s="403" t="s">
        <v>108</v>
      </c>
      <c r="N1734" s="403" t="s">
        <v>109</v>
      </c>
      <c r="O1734" s="403">
        <v>3</v>
      </c>
      <c r="P1734" s="403" t="s">
        <v>3175</v>
      </c>
      <c r="Q1734" s="403">
        <v>3</v>
      </c>
    </row>
    <row r="1735" spans="1:17" x14ac:dyDescent="0.2">
      <c r="A1735" s="403">
        <v>130586</v>
      </c>
      <c r="B1735" s="403">
        <v>108335</v>
      </c>
      <c r="C1735" s="403">
        <v>10002570</v>
      </c>
      <c r="D1735" s="403" t="s">
        <v>557</v>
      </c>
      <c r="E1735" s="403" t="s">
        <v>105</v>
      </c>
      <c r="F1735" s="403" t="s">
        <v>12</v>
      </c>
      <c r="G1735" s="403" t="s">
        <v>376</v>
      </c>
      <c r="H1735" s="403" t="s">
        <v>2054</v>
      </c>
      <c r="I1735" s="403" t="s">
        <v>95</v>
      </c>
      <c r="J1735" s="403" t="s">
        <v>558</v>
      </c>
      <c r="K1735" s="404">
        <v>41387</v>
      </c>
      <c r="L1735" s="404">
        <v>41390</v>
      </c>
      <c r="M1735" s="403" t="s">
        <v>559</v>
      </c>
      <c r="N1735" s="403" t="s">
        <v>109</v>
      </c>
      <c r="O1735" s="403">
        <v>2</v>
      </c>
      <c r="P1735" s="403" t="s">
        <v>3175</v>
      </c>
      <c r="Q1735" s="403">
        <v>4</v>
      </c>
    </row>
    <row r="1736" spans="1:17" x14ac:dyDescent="0.2">
      <c r="A1736" s="403">
        <v>130588</v>
      </c>
      <c r="B1736" s="403">
        <v>108415</v>
      </c>
      <c r="C1736" s="403">
        <v>10003491</v>
      </c>
      <c r="D1736" s="403" t="s">
        <v>2924</v>
      </c>
      <c r="E1736" s="403" t="s">
        <v>105</v>
      </c>
      <c r="F1736" s="403" t="s">
        <v>12</v>
      </c>
      <c r="G1736" s="403" t="s">
        <v>1007</v>
      </c>
      <c r="H1736" s="403" t="s">
        <v>2054</v>
      </c>
      <c r="I1736" s="403" t="s">
        <v>95</v>
      </c>
      <c r="J1736" s="403" t="s">
        <v>3818</v>
      </c>
      <c r="K1736" s="404">
        <v>41317</v>
      </c>
      <c r="L1736" s="404">
        <v>41320</v>
      </c>
      <c r="M1736" s="403" t="s">
        <v>559</v>
      </c>
      <c r="N1736" s="403" t="s">
        <v>109</v>
      </c>
      <c r="O1736" s="403">
        <v>3</v>
      </c>
      <c r="P1736" s="403" t="s">
        <v>3175</v>
      </c>
      <c r="Q1736" s="403">
        <v>4</v>
      </c>
    </row>
    <row r="1737" spans="1:17" x14ac:dyDescent="0.2">
      <c r="A1737" s="403">
        <v>130604</v>
      </c>
      <c r="B1737" s="403">
        <v>107745</v>
      </c>
      <c r="C1737" s="403">
        <v>10002107</v>
      </c>
      <c r="D1737" s="403" t="s">
        <v>415</v>
      </c>
      <c r="E1737" s="403" t="s">
        <v>113</v>
      </c>
      <c r="F1737" s="403" t="s">
        <v>12</v>
      </c>
      <c r="G1737" s="403" t="s">
        <v>416</v>
      </c>
      <c r="H1737" s="403" t="s">
        <v>190</v>
      </c>
      <c r="I1737" s="403" t="s">
        <v>190</v>
      </c>
      <c r="J1737" s="403" t="s">
        <v>417</v>
      </c>
      <c r="K1737" s="404">
        <v>41330</v>
      </c>
      <c r="L1737" s="404">
        <v>41334</v>
      </c>
      <c r="M1737" s="403" t="s">
        <v>115</v>
      </c>
      <c r="N1737" s="403" t="s">
        <v>109</v>
      </c>
      <c r="O1737" s="403">
        <v>2</v>
      </c>
      <c r="P1737" s="403" t="s">
        <v>3175</v>
      </c>
      <c r="Q1737" s="403">
        <v>2</v>
      </c>
    </row>
    <row r="1738" spans="1:17" x14ac:dyDescent="0.2">
      <c r="A1738" s="403">
        <v>130607</v>
      </c>
      <c r="B1738" s="403">
        <v>108983</v>
      </c>
      <c r="C1738" s="403">
        <v>10000473</v>
      </c>
      <c r="D1738" s="403" t="s">
        <v>3821</v>
      </c>
      <c r="E1738" s="403" t="s">
        <v>113</v>
      </c>
      <c r="F1738" s="403" t="s">
        <v>12</v>
      </c>
      <c r="G1738" s="403" t="s">
        <v>189</v>
      </c>
      <c r="H1738" s="403" t="s">
        <v>190</v>
      </c>
      <c r="I1738" s="403" t="s">
        <v>190</v>
      </c>
      <c r="J1738" s="403" t="s">
        <v>3822</v>
      </c>
      <c r="K1738" s="404">
        <v>41407</v>
      </c>
      <c r="L1738" s="404">
        <v>41411</v>
      </c>
      <c r="M1738" s="403" t="s">
        <v>115</v>
      </c>
      <c r="N1738" s="403" t="s">
        <v>109</v>
      </c>
      <c r="O1738" s="403">
        <v>2</v>
      </c>
      <c r="P1738" s="403" t="s">
        <v>3175</v>
      </c>
      <c r="Q1738" s="403">
        <v>3</v>
      </c>
    </row>
    <row r="1739" spans="1:17" x14ac:dyDescent="0.2">
      <c r="A1739" s="403">
        <v>130608</v>
      </c>
      <c r="B1739" s="403">
        <v>105019</v>
      </c>
      <c r="C1739" s="403">
        <v>10000275</v>
      </c>
      <c r="D1739" s="403" t="s">
        <v>188</v>
      </c>
      <c r="E1739" s="403" t="s">
        <v>113</v>
      </c>
      <c r="F1739" s="403" t="s">
        <v>12</v>
      </c>
      <c r="G1739" s="403" t="s">
        <v>189</v>
      </c>
      <c r="H1739" s="403" t="s">
        <v>190</v>
      </c>
      <c r="I1739" s="403" t="s">
        <v>190</v>
      </c>
      <c r="J1739" s="403" t="s">
        <v>3824</v>
      </c>
      <c r="K1739" s="404">
        <v>41428</v>
      </c>
      <c r="L1739" s="404">
        <v>41432</v>
      </c>
      <c r="M1739" s="403" t="s">
        <v>115</v>
      </c>
      <c r="N1739" s="403" t="s">
        <v>109</v>
      </c>
      <c r="O1739" s="403">
        <v>3</v>
      </c>
      <c r="P1739" s="403" t="s">
        <v>3175</v>
      </c>
      <c r="Q1739" s="403">
        <v>3</v>
      </c>
    </row>
    <row r="1740" spans="1:17" x14ac:dyDescent="0.2">
      <c r="A1740" s="403">
        <v>130610</v>
      </c>
      <c r="B1740" s="403">
        <v>108527</v>
      </c>
      <c r="C1740" s="403">
        <v>10001116</v>
      </c>
      <c r="D1740" s="403" t="s">
        <v>568</v>
      </c>
      <c r="E1740" s="403" t="s">
        <v>113</v>
      </c>
      <c r="F1740" s="403" t="s">
        <v>12</v>
      </c>
      <c r="G1740" s="403" t="s">
        <v>106</v>
      </c>
      <c r="H1740" s="403" t="s">
        <v>107</v>
      </c>
      <c r="I1740" s="403" t="s">
        <v>107</v>
      </c>
      <c r="J1740" s="403" t="s">
        <v>569</v>
      </c>
      <c r="K1740" s="404">
        <v>41204</v>
      </c>
      <c r="L1740" s="404">
        <v>41208</v>
      </c>
      <c r="M1740" s="403" t="s">
        <v>115</v>
      </c>
      <c r="N1740" s="403" t="s">
        <v>109</v>
      </c>
      <c r="O1740" s="403">
        <v>2</v>
      </c>
      <c r="P1740" s="403" t="s">
        <v>3175</v>
      </c>
      <c r="Q1740" s="403">
        <v>2</v>
      </c>
    </row>
    <row r="1741" spans="1:17" x14ac:dyDescent="0.2">
      <c r="A1741" s="403">
        <v>130612</v>
      </c>
      <c r="B1741" s="403">
        <v>106402</v>
      </c>
      <c r="C1741" s="403">
        <v>10007949</v>
      </c>
      <c r="D1741" s="403" t="s">
        <v>575</v>
      </c>
      <c r="E1741" s="403" t="s">
        <v>113</v>
      </c>
      <c r="F1741" s="403" t="s">
        <v>12</v>
      </c>
      <c r="G1741" s="403" t="s">
        <v>106</v>
      </c>
      <c r="H1741" s="403" t="s">
        <v>107</v>
      </c>
      <c r="I1741" s="403" t="s">
        <v>107</v>
      </c>
      <c r="J1741" s="403" t="s">
        <v>3827</v>
      </c>
      <c r="K1741" s="404">
        <v>41429</v>
      </c>
      <c r="L1741" s="404">
        <v>41432</v>
      </c>
      <c r="M1741" s="403" t="s">
        <v>115</v>
      </c>
      <c r="N1741" s="403" t="s">
        <v>109</v>
      </c>
      <c r="O1741" s="403">
        <v>3</v>
      </c>
      <c r="P1741" s="403" t="s">
        <v>3175</v>
      </c>
      <c r="Q1741" s="403">
        <v>3</v>
      </c>
    </row>
    <row r="1742" spans="1:17" x14ac:dyDescent="0.2">
      <c r="A1742" s="403">
        <v>130621</v>
      </c>
      <c r="B1742" s="403">
        <v>108345</v>
      </c>
      <c r="C1742" s="403">
        <v>10004144</v>
      </c>
      <c r="D1742" s="403" t="s">
        <v>1380</v>
      </c>
      <c r="E1742" s="403" t="s">
        <v>113</v>
      </c>
      <c r="F1742" s="403" t="s">
        <v>12</v>
      </c>
      <c r="G1742" s="403" t="s">
        <v>1377</v>
      </c>
      <c r="H1742" s="403" t="s">
        <v>140</v>
      </c>
      <c r="I1742" s="403" t="s">
        <v>140</v>
      </c>
      <c r="J1742" s="403" t="s">
        <v>3829</v>
      </c>
      <c r="K1742" s="404">
        <v>41415</v>
      </c>
      <c r="L1742" s="404">
        <v>41418</v>
      </c>
      <c r="M1742" s="403" t="s">
        <v>232</v>
      </c>
      <c r="N1742" s="403" t="s">
        <v>109</v>
      </c>
      <c r="O1742" s="403">
        <v>2</v>
      </c>
      <c r="P1742" s="403" t="s">
        <v>3175</v>
      </c>
      <c r="Q1742" s="403">
        <v>4</v>
      </c>
    </row>
    <row r="1743" spans="1:17" x14ac:dyDescent="0.2">
      <c r="A1743" s="403">
        <v>130649</v>
      </c>
      <c r="B1743" s="403">
        <v>108499</v>
      </c>
      <c r="C1743" s="403">
        <v>10005128</v>
      </c>
      <c r="D1743" s="403" t="s">
        <v>1395</v>
      </c>
      <c r="E1743" s="403" t="s">
        <v>113</v>
      </c>
      <c r="F1743" s="403" t="s">
        <v>12</v>
      </c>
      <c r="G1743" s="403" t="s">
        <v>780</v>
      </c>
      <c r="H1743" s="403" t="s">
        <v>166</v>
      </c>
      <c r="I1743" s="403" t="s">
        <v>166</v>
      </c>
      <c r="J1743" s="403" t="s">
        <v>3831</v>
      </c>
      <c r="K1743" s="404">
        <v>41183</v>
      </c>
      <c r="L1743" s="404">
        <v>41187</v>
      </c>
      <c r="M1743" s="403" t="s">
        <v>115</v>
      </c>
      <c r="N1743" s="403" t="s">
        <v>109</v>
      </c>
      <c r="O1743" s="403">
        <v>2</v>
      </c>
      <c r="P1743" s="403" t="s">
        <v>3175</v>
      </c>
      <c r="Q1743" s="403">
        <v>3</v>
      </c>
    </row>
    <row r="1744" spans="1:17" x14ac:dyDescent="0.2">
      <c r="A1744" s="403">
        <v>130650</v>
      </c>
      <c r="B1744" s="403">
        <v>106513</v>
      </c>
      <c r="C1744" s="403">
        <v>10005127</v>
      </c>
      <c r="D1744" s="403" t="s">
        <v>3833</v>
      </c>
      <c r="E1744" s="403" t="s">
        <v>2216</v>
      </c>
      <c r="F1744" s="403" t="s">
        <v>18</v>
      </c>
      <c r="G1744" s="403" t="s">
        <v>780</v>
      </c>
      <c r="H1744" s="403" t="s">
        <v>166</v>
      </c>
      <c r="I1744" s="403" t="s">
        <v>166</v>
      </c>
      <c r="J1744" s="403" t="s">
        <v>3834</v>
      </c>
      <c r="K1744" s="404">
        <v>41394</v>
      </c>
      <c r="L1744" s="404">
        <v>41397</v>
      </c>
      <c r="M1744" s="403" t="s">
        <v>115</v>
      </c>
      <c r="N1744" s="403" t="s">
        <v>109</v>
      </c>
      <c r="O1744" s="403">
        <v>2</v>
      </c>
      <c r="P1744" s="403" t="s">
        <v>3175</v>
      </c>
      <c r="Q1744" s="403">
        <v>2</v>
      </c>
    </row>
    <row r="1745" spans="1:17" x14ac:dyDescent="0.2">
      <c r="A1745" s="403">
        <v>130651</v>
      </c>
      <c r="B1745" s="403" t="s">
        <v>99</v>
      </c>
      <c r="C1745" s="403">
        <v>10000683</v>
      </c>
      <c r="D1745" s="403" t="s">
        <v>3836</v>
      </c>
      <c r="E1745" s="403" t="s">
        <v>293</v>
      </c>
      <c r="F1745" s="403" t="s">
        <v>12</v>
      </c>
      <c r="G1745" s="403" t="s">
        <v>270</v>
      </c>
      <c r="H1745" s="403" t="s">
        <v>166</v>
      </c>
      <c r="I1745" s="403" t="s">
        <v>166</v>
      </c>
      <c r="J1745" s="403" t="s">
        <v>3837</v>
      </c>
      <c r="K1745" s="404">
        <v>41198</v>
      </c>
      <c r="L1745" s="404">
        <v>41232</v>
      </c>
      <c r="M1745" s="403" t="s">
        <v>115</v>
      </c>
      <c r="N1745" s="403" t="s">
        <v>109</v>
      </c>
      <c r="O1745" s="403">
        <v>2</v>
      </c>
      <c r="P1745" s="403" t="s">
        <v>3175</v>
      </c>
      <c r="Q1745" s="403">
        <v>3</v>
      </c>
    </row>
    <row r="1746" spans="1:17" x14ac:dyDescent="0.2">
      <c r="A1746" s="403">
        <v>130653</v>
      </c>
      <c r="B1746" s="403">
        <v>106540</v>
      </c>
      <c r="C1746" s="403">
        <v>10007469</v>
      </c>
      <c r="D1746" s="403" t="s">
        <v>1399</v>
      </c>
      <c r="E1746" s="403" t="s">
        <v>113</v>
      </c>
      <c r="F1746" s="403" t="s">
        <v>12</v>
      </c>
      <c r="G1746" s="403" t="s">
        <v>597</v>
      </c>
      <c r="H1746" s="403" t="s">
        <v>166</v>
      </c>
      <c r="I1746" s="403" t="s">
        <v>166</v>
      </c>
      <c r="J1746" s="403" t="s">
        <v>3839</v>
      </c>
      <c r="K1746" s="404">
        <v>41429</v>
      </c>
      <c r="L1746" s="404">
        <v>41432</v>
      </c>
      <c r="M1746" s="403" t="s">
        <v>115</v>
      </c>
      <c r="N1746" s="403" t="s">
        <v>109</v>
      </c>
      <c r="O1746" s="403">
        <v>3</v>
      </c>
      <c r="P1746" s="403" t="s">
        <v>3175</v>
      </c>
      <c r="Q1746" s="403">
        <v>3</v>
      </c>
    </row>
    <row r="1747" spans="1:17" x14ac:dyDescent="0.2">
      <c r="A1747" s="403">
        <v>130655</v>
      </c>
      <c r="B1747" s="403">
        <v>106536</v>
      </c>
      <c r="C1747" s="403">
        <v>10003676</v>
      </c>
      <c r="D1747" s="403" t="s">
        <v>2135</v>
      </c>
      <c r="E1747" s="403" t="s">
        <v>293</v>
      </c>
      <c r="F1747" s="403" t="s">
        <v>12</v>
      </c>
      <c r="G1747" s="403" t="s">
        <v>597</v>
      </c>
      <c r="H1747" s="403" t="s">
        <v>166</v>
      </c>
      <c r="I1747" s="403" t="s">
        <v>166</v>
      </c>
      <c r="J1747" s="403" t="s">
        <v>3841</v>
      </c>
      <c r="K1747" s="404">
        <v>41394</v>
      </c>
      <c r="L1747" s="404">
        <v>41397</v>
      </c>
      <c r="M1747" s="403" t="s">
        <v>115</v>
      </c>
      <c r="N1747" s="403" t="s">
        <v>109</v>
      </c>
      <c r="O1747" s="403">
        <v>3</v>
      </c>
      <c r="P1747" s="403" t="s">
        <v>3175</v>
      </c>
      <c r="Q1747" s="403">
        <v>2</v>
      </c>
    </row>
    <row r="1748" spans="1:17" x14ac:dyDescent="0.2">
      <c r="A1748" s="403">
        <v>130665</v>
      </c>
      <c r="B1748" s="403">
        <v>107520</v>
      </c>
      <c r="C1748" s="403">
        <v>10002923</v>
      </c>
      <c r="D1748" s="403" t="s">
        <v>2953</v>
      </c>
      <c r="E1748" s="403" t="s">
        <v>113</v>
      </c>
      <c r="F1748" s="403" t="s">
        <v>12</v>
      </c>
      <c r="G1748" s="403" t="s">
        <v>1410</v>
      </c>
      <c r="H1748" s="403" t="s">
        <v>190</v>
      </c>
      <c r="I1748" s="403" t="s">
        <v>190</v>
      </c>
      <c r="J1748" s="403" t="s">
        <v>3843</v>
      </c>
      <c r="K1748" s="404">
        <v>41295</v>
      </c>
      <c r="L1748" s="404">
        <v>41299</v>
      </c>
      <c r="M1748" s="403" t="s">
        <v>232</v>
      </c>
      <c r="N1748" s="403" t="s">
        <v>109</v>
      </c>
      <c r="O1748" s="403">
        <v>3</v>
      </c>
      <c r="P1748" s="403" t="s">
        <v>3175</v>
      </c>
      <c r="Q1748" s="403">
        <v>4</v>
      </c>
    </row>
    <row r="1749" spans="1:17" x14ac:dyDescent="0.2">
      <c r="A1749" s="403">
        <v>130668</v>
      </c>
      <c r="B1749" s="403">
        <v>108380</v>
      </c>
      <c r="C1749" s="403">
        <v>10007212</v>
      </c>
      <c r="D1749" s="403" t="s">
        <v>637</v>
      </c>
      <c r="E1749" s="403" t="s">
        <v>105</v>
      </c>
      <c r="F1749" s="403" t="s">
        <v>12</v>
      </c>
      <c r="G1749" s="403" t="s">
        <v>261</v>
      </c>
      <c r="H1749" s="403" t="s">
        <v>190</v>
      </c>
      <c r="I1749" s="403" t="s">
        <v>190</v>
      </c>
      <c r="J1749" s="403" t="s">
        <v>638</v>
      </c>
      <c r="K1749" s="404">
        <v>41177</v>
      </c>
      <c r="L1749" s="404">
        <v>41180</v>
      </c>
      <c r="M1749" s="403" t="s">
        <v>108</v>
      </c>
      <c r="N1749" s="403" t="s">
        <v>109</v>
      </c>
      <c r="O1749" s="403">
        <v>2</v>
      </c>
      <c r="P1749" s="403" t="s">
        <v>3175</v>
      </c>
      <c r="Q1749" s="403">
        <v>2</v>
      </c>
    </row>
    <row r="1750" spans="1:17" x14ac:dyDescent="0.2">
      <c r="A1750" s="403">
        <v>130669</v>
      </c>
      <c r="B1750" s="403">
        <v>108432</v>
      </c>
      <c r="C1750" s="403">
        <v>10000887</v>
      </c>
      <c r="D1750" s="403" t="s">
        <v>3846</v>
      </c>
      <c r="E1750" s="403" t="s">
        <v>105</v>
      </c>
      <c r="F1750" s="403" t="s">
        <v>12</v>
      </c>
      <c r="G1750" s="403" t="s">
        <v>261</v>
      </c>
      <c r="H1750" s="403" t="s">
        <v>190</v>
      </c>
      <c r="I1750" s="403" t="s">
        <v>190</v>
      </c>
      <c r="J1750" s="403" t="s">
        <v>3847</v>
      </c>
      <c r="K1750" s="404">
        <v>41191</v>
      </c>
      <c r="L1750" s="404">
        <v>41194</v>
      </c>
      <c r="M1750" s="403" t="s">
        <v>108</v>
      </c>
      <c r="N1750" s="403" t="s">
        <v>109</v>
      </c>
      <c r="O1750" s="403">
        <v>1</v>
      </c>
      <c r="P1750" s="403" t="s">
        <v>3175</v>
      </c>
      <c r="Q1750" s="403">
        <v>2</v>
      </c>
    </row>
    <row r="1751" spans="1:17" x14ac:dyDescent="0.2">
      <c r="A1751" s="403">
        <v>130677</v>
      </c>
      <c r="B1751" s="403">
        <v>108461</v>
      </c>
      <c r="C1751" s="403">
        <v>10002297</v>
      </c>
      <c r="D1751" s="403" t="s">
        <v>177</v>
      </c>
      <c r="E1751" s="403" t="s">
        <v>113</v>
      </c>
      <c r="F1751" s="403" t="s">
        <v>12</v>
      </c>
      <c r="G1751" s="403" t="s">
        <v>178</v>
      </c>
      <c r="H1751" s="403" t="s">
        <v>107</v>
      </c>
      <c r="I1751" s="403" t="s">
        <v>107</v>
      </c>
      <c r="J1751" s="403" t="s">
        <v>3849</v>
      </c>
      <c r="K1751" s="404">
        <v>41407</v>
      </c>
      <c r="L1751" s="404">
        <v>41411</v>
      </c>
      <c r="M1751" s="403" t="s">
        <v>115</v>
      </c>
      <c r="N1751" s="403" t="s">
        <v>109</v>
      </c>
      <c r="O1751" s="403">
        <v>3</v>
      </c>
      <c r="P1751" s="403" t="s">
        <v>3175</v>
      </c>
      <c r="Q1751" s="403">
        <v>3</v>
      </c>
    </row>
    <row r="1752" spans="1:17" x14ac:dyDescent="0.2">
      <c r="A1752" s="403">
        <v>130680</v>
      </c>
      <c r="B1752" s="403">
        <v>108395</v>
      </c>
      <c r="C1752" s="403">
        <v>10005881</v>
      </c>
      <c r="D1752" s="403" t="s">
        <v>3851</v>
      </c>
      <c r="E1752" s="403" t="s">
        <v>105</v>
      </c>
      <c r="F1752" s="403" t="s">
        <v>12</v>
      </c>
      <c r="G1752" s="403" t="s">
        <v>178</v>
      </c>
      <c r="H1752" s="403" t="s">
        <v>107</v>
      </c>
      <c r="I1752" s="403" t="s">
        <v>107</v>
      </c>
      <c r="J1752" s="403" t="s">
        <v>3852</v>
      </c>
      <c r="K1752" s="404">
        <v>41310</v>
      </c>
      <c r="L1752" s="404">
        <v>41313</v>
      </c>
      <c r="M1752" s="403" t="s">
        <v>108</v>
      </c>
      <c r="N1752" s="403" t="s">
        <v>109</v>
      </c>
      <c r="O1752" s="403">
        <v>2</v>
      </c>
      <c r="P1752" s="403" t="s">
        <v>3175</v>
      </c>
      <c r="Q1752" s="403">
        <v>1</v>
      </c>
    </row>
    <row r="1753" spans="1:17" x14ac:dyDescent="0.2">
      <c r="A1753" s="403">
        <v>130681</v>
      </c>
      <c r="B1753" s="403">
        <v>108340</v>
      </c>
      <c r="C1753" s="403">
        <v>10005736</v>
      </c>
      <c r="D1753" s="403" t="s">
        <v>342</v>
      </c>
      <c r="E1753" s="403" t="s">
        <v>113</v>
      </c>
      <c r="F1753" s="403" t="s">
        <v>12</v>
      </c>
      <c r="G1753" s="403" t="s">
        <v>178</v>
      </c>
      <c r="H1753" s="403" t="s">
        <v>107</v>
      </c>
      <c r="I1753" s="403" t="s">
        <v>107</v>
      </c>
      <c r="J1753" s="403" t="s">
        <v>3854</v>
      </c>
      <c r="K1753" s="404">
        <v>41379</v>
      </c>
      <c r="L1753" s="404">
        <v>41383</v>
      </c>
      <c r="M1753" s="403" t="s">
        <v>115</v>
      </c>
      <c r="N1753" s="403" t="s">
        <v>109</v>
      </c>
      <c r="O1753" s="403">
        <v>3</v>
      </c>
      <c r="P1753" s="403" t="s">
        <v>3175</v>
      </c>
      <c r="Q1753" s="403">
        <v>2</v>
      </c>
    </row>
    <row r="1754" spans="1:17" x14ac:dyDescent="0.2">
      <c r="A1754" s="403">
        <v>130683</v>
      </c>
      <c r="B1754" s="403">
        <v>106583</v>
      </c>
      <c r="C1754" s="403">
        <v>10002696</v>
      </c>
      <c r="D1754" s="403" t="s">
        <v>604</v>
      </c>
      <c r="E1754" s="403" t="s">
        <v>113</v>
      </c>
      <c r="F1754" s="403" t="s">
        <v>12</v>
      </c>
      <c r="G1754" s="403" t="s">
        <v>362</v>
      </c>
      <c r="H1754" s="403" t="s">
        <v>166</v>
      </c>
      <c r="I1754" s="403" t="s">
        <v>166</v>
      </c>
      <c r="J1754" s="403" t="s">
        <v>605</v>
      </c>
      <c r="K1754" s="404">
        <v>41351</v>
      </c>
      <c r="L1754" s="404">
        <v>41355</v>
      </c>
      <c r="M1754" s="403" t="s">
        <v>115</v>
      </c>
      <c r="N1754" s="403" t="s">
        <v>109</v>
      </c>
      <c r="O1754" s="403">
        <v>2</v>
      </c>
      <c r="P1754" s="403" t="s">
        <v>3175</v>
      </c>
      <c r="Q1754" s="403">
        <v>2</v>
      </c>
    </row>
    <row r="1755" spans="1:17" x14ac:dyDescent="0.2">
      <c r="A1755" s="403">
        <v>130688</v>
      </c>
      <c r="B1755" s="403">
        <v>106596</v>
      </c>
      <c r="C1755" s="403">
        <v>10000560</v>
      </c>
      <c r="D1755" s="403" t="s">
        <v>1421</v>
      </c>
      <c r="E1755" s="403" t="s">
        <v>113</v>
      </c>
      <c r="F1755" s="403" t="s">
        <v>12</v>
      </c>
      <c r="G1755" s="403" t="s">
        <v>234</v>
      </c>
      <c r="H1755" s="403" t="s">
        <v>190</v>
      </c>
      <c r="I1755" s="403" t="s">
        <v>190</v>
      </c>
      <c r="J1755" s="403" t="s">
        <v>3857</v>
      </c>
      <c r="K1755" s="404">
        <v>41414</v>
      </c>
      <c r="L1755" s="404">
        <v>41418</v>
      </c>
      <c r="M1755" s="403" t="s">
        <v>115</v>
      </c>
      <c r="N1755" s="403" t="s">
        <v>109</v>
      </c>
      <c r="O1755" s="403">
        <v>2</v>
      </c>
      <c r="P1755" s="403" t="s">
        <v>3175</v>
      </c>
      <c r="Q1755" s="403">
        <v>3</v>
      </c>
    </row>
    <row r="1756" spans="1:17" x14ac:dyDescent="0.2">
      <c r="A1756" s="403">
        <v>130693</v>
      </c>
      <c r="B1756" s="403">
        <v>108459</v>
      </c>
      <c r="C1756" s="403">
        <v>10007928</v>
      </c>
      <c r="D1756" s="403" t="s">
        <v>3859</v>
      </c>
      <c r="E1756" s="403" t="s">
        <v>113</v>
      </c>
      <c r="F1756" s="403" t="s">
        <v>12</v>
      </c>
      <c r="G1756" s="403" t="s">
        <v>234</v>
      </c>
      <c r="H1756" s="403" t="s">
        <v>190</v>
      </c>
      <c r="I1756" s="403" t="s">
        <v>190</v>
      </c>
      <c r="J1756" s="403" t="s">
        <v>3860</v>
      </c>
      <c r="K1756" s="404">
        <v>41393</v>
      </c>
      <c r="L1756" s="404">
        <v>41397</v>
      </c>
      <c r="M1756" s="403" t="s">
        <v>115</v>
      </c>
      <c r="N1756" s="403" t="s">
        <v>109</v>
      </c>
      <c r="O1756" s="403">
        <v>2</v>
      </c>
      <c r="P1756" s="403" t="s">
        <v>3175</v>
      </c>
      <c r="Q1756" s="403">
        <v>3</v>
      </c>
    </row>
    <row r="1757" spans="1:17" x14ac:dyDescent="0.2">
      <c r="A1757" s="403">
        <v>130699</v>
      </c>
      <c r="B1757" s="403">
        <v>108382</v>
      </c>
      <c r="C1757" s="403">
        <v>10006958</v>
      </c>
      <c r="D1757" s="403" t="s">
        <v>2148</v>
      </c>
      <c r="E1757" s="403" t="s">
        <v>105</v>
      </c>
      <c r="F1757" s="403" t="s">
        <v>12</v>
      </c>
      <c r="G1757" s="403" t="s">
        <v>234</v>
      </c>
      <c r="H1757" s="403" t="s">
        <v>190</v>
      </c>
      <c r="I1757" s="403" t="s">
        <v>190</v>
      </c>
      <c r="J1757" s="403" t="s">
        <v>3862</v>
      </c>
      <c r="K1757" s="404">
        <v>41219</v>
      </c>
      <c r="L1757" s="404">
        <v>41222</v>
      </c>
      <c r="M1757" s="403" t="s">
        <v>559</v>
      </c>
      <c r="N1757" s="403" t="s">
        <v>109</v>
      </c>
      <c r="O1757" s="403">
        <v>3</v>
      </c>
      <c r="P1757" s="403" t="s">
        <v>3175</v>
      </c>
      <c r="Q1757" s="403">
        <v>4</v>
      </c>
    </row>
    <row r="1758" spans="1:17" x14ac:dyDescent="0.2">
      <c r="A1758" s="403">
        <v>130702</v>
      </c>
      <c r="B1758" s="403">
        <v>108422</v>
      </c>
      <c r="C1758" s="403">
        <v>10002929</v>
      </c>
      <c r="D1758" s="403" t="s">
        <v>1427</v>
      </c>
      <c r="E1758" s="403" t="s">
        <v>105</v>
      </c>
      <c r="F1758" s="403" t="s">
        <v>12</v>
      </c>
      <c r="G1758" s="403" t="s">
        <v>234</v>
      </c>
      <c r="H1758" s="403" t="s">
        <v>190</v>
      </c>
      <c r="I1758" s="403" t="s">
        <v>190</v>
      </c>
      <c r="J1758" s="403" t="s">
        <v>3864</v>
      </c>
      <c r="K1758" s="404">
        <v>41338</v>
      </c>
      <c r="L1758" s="404">
        <v>41341</v>
      </c>
      <c r="M1758" s="403" t="s">
        <v>108</v>
      </c>
      <c r="N1758" s="403" t="s">
        <v>109</v>
      </c>
      <c r="O1758" s="403">
        <v>2</v>
      </c>
      <c r="P1758" s="403" t="s">
        <v>3175</v>
      </c>
      <c r="Q1758" s="403">
        <v>3</v>
      </c>
    </row>
    <row r="1759" spans="1:17" x14ac:dyDescent="0.2">
      <c r="A1759" s="403">
        <v>130705</v>
      </c>
      <c r="B1759" s="403">
        <v>108387</v>
      </c>
      <c r="C1759" s="403">
        <v>10006268</v>
      </c>
      <c r="D1759" s="403" t="s">
        <v>1429</v>
      </c>
      <c r="E1759" s="403" t="s">
        <v>105</v>
      </c>
      <c r="F1759" s="403" t="s">
        <v>12</v>
      </c>
      <c r="G1759" s="403" t="s">
        <v>234</v>
      </c>
      <c r="H1759" s="403" t="s">
        <v>190</v>
      </c>
      <c r="I1759" s="403" t="s">
        <v>190</v>
      </c>
      <c r="J1759" s="403" t="s">
        <v>3866</v>
      </c>
      <c r="K1759" s="404">
        <v>41345</v>
      </c>
      <c r="L1759" s="404">
        <v>41348</v>
      </c>
      <c r="M1759" s="403" t="s">
        <v>108</v>
      </c>
      <c r="N1759" s="403" t="s">
        <v>109</v>
      </c>
      <c r="O1759" s="403">
        <v>3</v>
      </c>
      <c r="P1759" s="403" t="s">
        <v>3175</v>
      </c>
      <c r="Q1759" s="403">
        <v>3</v>
      </c>
    </row>
    <row r="1760" spans="1:17" x14ac:dyDescent="0.2">
      <c r="A1760" s="403">
        <v>130706</v>
      </c>
      <c r="B1760" s="403">
        <v>108402</v>
      </c>
      <c r="C1760" s="403">
        <v>10005158</v>
      </c>
      <c r="D1760" s="403" t="s">
        <v>3868</v>
      </c>
      <c r="E1760" s="403" t="s">
        <v>105</v>
      </c>
      <c r="F1760" s="403" t="s">
        <v>12</v>
      </c>
      <c r="G1760" s="403" t="s">
        <v>1036</v>
      </c>
      <c r="H1760" s="403" t="s">
        <v>190</v>
      </c>
      <c r="I1760" s="403" t="s">
        <v>190</v>
      </c>
      <c r="J1760" s="403" t="s">
        <v>3869</v>
      </c>
      <c r="K1760" s="404">
        <v>41345</v>
      </c>
      <c r="L1760" s="404">
        <v>41348</v>
      </c>
      <c r="M1760" s="403" t="s">
        <v>108</v>
      </c>
      <c r="N1760" s="403" t="s">
        <v>109</v>
      </c>
      <c r="O1760" s="403">
        <v>2</v>
      </c>
      <c r="P1760" s="403" t="s">
        <v>3175</v>
      </c>
      <c r="Q1760" s="403">
        <v>3</v>
      </c>
    </row>
    <row r="1761" spans="1:17" x14ac:dyDescent="0.2">
      <c r="A1761" s="403">
        <v>130709</v>
      </c>
      <c r="B1761" s="403">
        <v>109884</v>
      </c>
      <c r="C1761" s="403">
        <v>10002356</v>
      </c>
      <c r="D1761" s="403" t="s">
        <v>2975</v>
      </c>
      <c r="E1761" s="403" t="s">
        <v>113</v>
      </c>
      <c r="F1761" s="403" t="s">
        <v>12</v>
      </c>
      <c r="G1761" s="403" t="s">
        <v>409</v>
      </c>
      <c r="H1761" s="403" t="s">
        <v>172</v>
      </c>
      <c r="I1761" s="403" t="s">
        <v>172</v>
      </c>
      <c r="J1761" s="403" t="s">
        <v>3871</v>
      </c>
      <c r="K1761" s="404">
        <v>41205</v>
      </c>
      <c r="L1761" s="404">
        <v>41208</v>
      </c>
      <c r="M1761" s="403" t="s">
        <v>115</v>
      </c>
      <c r="N1761" s="403" t="s">
        <v>109</v>
      </c>
      <c r="O1761" s="403">
        <v>4</v>
      </c>
      <c r="P1761" s="403" t="s">
        <v>3175</v>
      </c>
      <c r="Q1761" s="403">
        <v>3</v>
      </c>
    </row>
    <row r="1762" spans="1:17" x14ac:dyDescent="0.2">
      <c r="A1762" s="403">
        <v>130713</v>
      </c>
      <c r="B1762" s="403">
        <v>106641</v>
      </c>
      <c r="C1762" s="403">
        <v>10007977</v>
      </c>
      <c r="D1762" s="403" t="s">
        <v>1434</v>
      </c>
      <c r="E1762" s="403" t="s">
        <v>113</v>
      </c>
      <c r="F1762" s="403" t="s">
        <v>12</v>
      </c>
      <c r="G1762" s="403" t="s">
        <v>409</v>
      </c>
      <c r="H1762" s="403" t="s">
        <v>172</v>
      </c>
      <c r="I1762" s="403" t="s">
        <v>172</v>
      </c>
      <c r="J1762" s="403" t="s">
        <v>3873</v>
      </c>
      <c r="K1762" s="404">
        <v>41435</v>
      </c>
      <c r="L1762" s="404">
        <v>41439</v>
      </c>
      <c r="M1762" s="403" t="s">
        <v>115</v>
      </c>
      <c r="N1762" s="403" t="s">
        <v>109</v>
      </c>
      <c r="O1762" s="403">
        <v>3</v>
      </c>
      <c r="P1762" s="403" t="s">
        <v>3175</v>
      </c>
      <c r="Q1762" s="403">
        <v>2</v>
      </c>
    </row>
    <row r="1763" spans="1:17" x14ac:dyDescent="0.2">
      <c r="A1763" s="403">
        <v>130719</v>
      </c>
      <c r="B1763" s="403">
        <v>108377</v>
      </c>
      <c r="C1763" s="403">
        <v>10008025</v>
      </c>
      <c r="D1763" s="403" t="s">
        <v>1436</v>
      </c>
      <c r="E1763" s="403" t="s">
        <v>105</v>
      </c>
      <c r="F1763" s="403" t="s">
        <v>12</v>
      </c>
      <c r="G1763" s="403" t="s">
        <v>409</v>
      </c>
      <c r="H1763" s="403" t="s">
        <v>172</v>
      </c>
      <c r="I1763" s="403" t="s">
        <v>172</v>
      </c>
      <c r="J1763" s="403" t="s">
        <v>3875</v>
      </c>
      <c r="K1763" s="404">
        <v>41191</v>
      </c>
      <c r="L1763" s="404">
        <v>41194</v>
      </c>
      <c r="M1763" s="403" t="s">
        <v>108</v>
      </c>
      <c r="N1763" s="403" t="s">
        <v>109</v>
      </c>
      <c r="O1763" s="403">
        <v>2</v>
      </c>
      <c r="P1763" s="403" t="s">
        <v>3175</v>
      </c>
      <c r="Q1763" s="403">
        <v>2</v>
      </c>
    </row>
    <row r="1764" spans="1:17" x14ac:dyDescent="0.2">
      <c r="A1764" s="403">
        <v>130722</v>
      </c>
      <c r="B1764" s="403">
        <v>106658</v>
      </c>
      <c r="C1764" s="403">
        <v>10003035</v>
      </c>
      <c r="D1764" s="403" t="s">
        <v>1440</v>
      </c>
      <c r="E1764" s="403" t="s">
        <v>113</v>
      </c>
      <c r="F1764" s="403" t="s">
        <v>12</v>
      </c>
      <c r="G1764" s="403" t="s">
        <v>785</v>
      </c>
      <c r="H1764" s="403" t="s">
        <v>107</v>
      </c>
      <c r="I1764" s="403" t="s">
        <v>107</v>
      </c>
      <c r="J1764" s="403" t="s">
        <v>3877</v>
      </c>
      <c r="K1764" s="404">
        <v>41393</v>
      </c>
      <c r="L1764" s="404">
        <v>41397</v>
      </c>
      <c r="M1764" s="403" t="s">
        <v>115</v>
      </c>
      <c r="N1764" s="403" t="s">
        <v>109</v>
      </c>
      <c r="O1764" s="403">
        <v>2</v>
      </c>
      <c r="P1764" s="403" t="s">
        <v>3175</v>
      </c>
      <c r="Q1764" s="403">
        <v>3</v>
      </c>
    </row>
    <row r="1765" spans="1:17" x14ac:dyDescent="0.2">
      <c r="A1765" s="403">
        <v>130728</v>
      </c>
      <c r="B1765" s="403">
        <v>106743</v>
      </c>
      <c r="C1765" s="403">
        <v>10006570</v>
      </c>
      <c r="D1765" s="403" t="s">
        <v>236</v>
      </c>
      <c r="E1765" s="403" t="s">
        <v>113</v>
      </c>
      <c r="F1765" s="403" t="s">
        <v>12</v>
      </c>
      <c r="G1765" s="403" t="s">
        <v>237</v>
      </c>
      <c r="H1765" s="403" t="s">
        <v>190</v>
      </c>
      <c r="I1765" s="403" t="s">
        <v>190</v>
      </c>
      <c r="J1765" s="403" t="s">
        <v>238</v>
      </c>
      <c r="K1765" s="404">
        <v>41337</v>
      </c>
      <c r="L1765" s="404">
        <v>41341</v>
      </c>
      <c r="M1765" s="403" t="s">
        <v>115</v>
      </c>
      <c r="N1765" s="403" t="s">
        <v>109</v>
      </c>
      <c r="O1765" s="403">
        <v>2</v>
      </c>
      <c r="P1765" s="403" t="s">
        <v>3175</v>
      </c>
      <c r="Q1765" s="403">
        <v>3</v>
      </c>
    </row>
    <row r="1766" spans="1:17" x14ac:dyDescent="0.2">
      <c r="A1766" s="403">
        <v>130737</v>
      </c>
      <c r="B1766" s="403">
        <v>106466</v>
      </c>
      <c r="C1766" s="403">
        <v>10003768</v>
      </c>
      <c r="D1766" s="403" t="s">
        <v>1446</v>
      </c>
      <c r="E1766" s="403" t="s">
        <v>113</v>
      </c>
      <c r="F1766" s="403" t="s">
        <v>12</v>
      </c>
      <c r="G1766" s="403" t="s">
        <v>422</v>
      </c>
      <c r="H1766" s="403" t="s">
        <v>140</v>
      </c>
      <c r="I1766" s="403" t="s">
        <v>140</v>
      </c>
      <c r="J1766" s="403" t="s">
        <v>3880</v>
      </c>
      <c r="K1766" s="404">
        <v>41253</v>
      </c>
      <c r="L1766" s="404">
        <v>41257</v>
      </c>
      <c r="M1766" s="403" t="s">
        <v>115</v>
      </c>
      <c r="N1766" s="403" t="s">
        <v>109</v>
      </c>
      <c r="O1766" s="403">
        <v>2</v>
      </c>
      <c r="P1766" s="403" t="s">
        <v>3175</v>
      </c>
      <c r="Q1766" s="403">
        <v>3</v>
      </c>
    </row>
    <row r="1767" spans="1:17" x14ac:dyDescent="0.2">
      <c r="A1767" s="403">
        <v>130743</v>
      </c>
      <c r="B1767" s="403">
        <v>106924</v>
      </c>
      <c r="C1767" s="403">
        <v>10004478</v>
      </c>
      <c r="D1767" s="403" t="s">
        <v>3882</v>
      </c>
      <c r="E1767" s="403" t="s">
        <v>293</v>
      </c>
      <c r="F1767" s="403" t="s">
        <v>12</v>
      </c>
      <c r="G1767" s="403" t="s">
        <v>422</v>
      </c>
      <c r="H1767" s="403" t="s">
        <v>140</v>
      </c>
      <c r="I1767" s="403" t="s">
        <v>140</v>
      </c>
      <c r="J1767" s="403" t="s">
        <v>3883</v>
      </c>
      <c r="K1767" s="404">
        <v>41428</v>
      </c>
      <c r="L1767" s="404">
        <v>41432</v>
      </c>
      <c r="M1767" s="403" t="s">
        <v>115</v>
      </c>
      <c r="N1767" s="403" t="s">
        <v>109</v>
      </c>
      <c r="O1767" s="403">
        <v>2</v>
      </c>
      <c r="P1767" s="403" t="s">
        <v>3175</v>
      </c>
      <c r="Q1767" s="403">
        <v>3</v>
      </c>
    </row>
    <row r="1768" spans="1:17" x14ac:dyDescent="0.2">
      <c r="A1768" s="403">
        <v>130748</v>
      </c>
      <c r="B1768" s="403">
        <v>109293</v>
      </c>
      <c r="C1768" s="403">
        <v>10004112</v>
      </c>
      <c r="D1768" s="403" t="s">
        <v>3885</v>
      </c>
      <c r="E1768" s="403" t="s">
        <v>113</v>
      </c>
      <c r="F1768" s="403" t="s">
        <v>12</v>
      </c>
      <c r="G1768" s="403" t="s">
        <v>413</v>
      </c>
      <c r="H1768" s="403" t="s">
        <v>161</v>
      </c>
      <c r="I1768" s="403" t="s">
        <v>161</v>
      </c>
      <c r="J1768" s="403" t="s">
        <v>3886</v>
      </c>
      <c r="K1768" s="404">
        <v>41330</v>
      </c>
      <c r="L1768" s="404">
        <v>41334</v>
      </c>
      <c r="M1768" s="403" t="s">
        <v>115</v>
      </c>
      <c r="N1768" s="403" t="s">
        <v>109</v>
      </c>
      <c r="O1768" s="403">
        <v>2</v>
      </c>
      <c r="P1768" s="403" t="s">
        <v>3175</v>
      </c>
      <c r="Q1768" s="403">
        <v>2</v>
      </c>
    </row>
    <row r="1769" spans="1:17" x14ac:dyDescent="0.2">
      <c r="A1769" s="403">
        <v>130750</v>
      </c>
      <c r="B1769" s="403">
        <v>106775</v>
      </c>
      <c r="C1769" s="403">
        <v>10005989</v>
      </c>
      <c r="D1769" s="403" t="s">
        <v>2155</v>
      </c>
      <c r="E1769" s="403" t="s">
        <v>113</v>
      </c>
      <c r="F1769" s="403" t="s">
        <v>12</v>
      </c>
      <c r="G1769" s="403" t="s">
        <v>413</v>
      </c>
      <c r="H1769" s="403" t="s">
        <v>161</v>
      </c>
      <c r="I1769" s="403" t="s">
        <v>161</v>
      </c>
      <c r="J1769" s="403" t="s">
        <v>3888</v>
      </c>
      <c r="K1769" s="404">
        <v>41435</v>
      </c>
      <c r="L1769" s="404">
        <v>41439</v>
      </c>
      <c r="M1769" s="403" t="s">
        <v>115</v>
      </c>
      <c r="N1769" s="403" t="s">
        <v>109</v>
      </c>
      <c r="O1769" s="403">
        <v>3</v>
      </c>
      <c r="P1769" s="403" t="s">
        <v>3175</v>
      </c>
      <c r="Q1769" s="403">
        <v>3</v>
      </c>
    </row>
    <row r="1770" spans="1:17" x14ac:dyDescent="0.2">
      <c r="A1770" s="403">
        <v>130754</v>
      </c>
      <c r="B1770" s="403">
        <v>106763</v>
      </c>
      <c r="C1770" s="403">
        <v>10000952</v>
      </c>
      <c r="D1770" s="403" t="s">
        <v>535</v>
      </c>
      <c r="E1770" s="403" t="s">
        <v>293</v>
      </c>
      <c r="F1770" s="403" t="s">
        <v>12</v>
      </c>
      <c r="G1770" s="403" t="s">
        <v>413</v>
      </c>
      <c r="H1770" s="403" t="s">
        <v>161</v>
      </c>
      <c r="I1770" s="403" t="s">
        <v>161</v>
      </c>
      <c r="J1770" s="403" t="s">
        <v>536</v>
      </c>
      <c r="K1770" s="404">
        <v>41226</v>
      </c>
      <c r="L1770" s="404">
        <v>41229</v>
      </c>
      <c r="M1770" s="403" t="s">
        <v>115</v>
      </c>
      <c r="N1770" s="403" t="s">
        <v>109</v>
      </c>
      <c r="O1770" s="403">
        <v>2</v>
      </c>
      <c r="P1770" s="403" t="s">
        <v>3175</v>
      </c>
      <c r="Q1770" s="403">
        <v>3</v>
      </c>
    </row>
    <row r="1771" spans="1:17" x14ac:dyDescent="0.2">
      <c r="A1771" s="403">
        <v>130755</v>
      </c>
      <c r="B1771" s="403">
        <v>108425</v>
      </c>
      <c r="C1771" s="403">
        <v>10002642</v>
      </c>
      <c r="D1771" s="403" t="s">
        <v>296</v>
      </c>
      <c r="E1771" s="403" t="s">
        <v>105</v>
      </c>
      <c r="F1771" s="403" t="s">
        <v>12</v>
      </c>
      <c r="G1771" s="403" t="s">
        <v>297</v>
      </c>
      <c r="H1771" s="403" t="s">
        <v>161</v>
      </c>
      <c r="I1771" s="403" t="s">
        <v>161</v>
      </c>
      <c r="J1771" s="403" t="s">
        <v>3891</v>
      </c>
      <c r="K1771" s="404">
        <v>41177</v>
      </c>
      <c r="L1771" s="404">
        <v>41180</v>
      </c>
      <c r="M1771" s="403" t="s">
        <v>108</v>
      </c>
      <c r="N1771" s="403" t="s">
        <v>109</v>
      </c>
      <c r="O1771" s="403">
        <v>3</v>
      </c>
      <c r="P1771" s="403" t="s">
        <v>3175</v>
      </c>
      <c r="Q1771" s="403">
        <v>3</v>
      </c>
    </row>
    <row r="1772" spans="1:17" x14ac:dyDescent="0.2">
      <c r="A1772" s="403">
        <v>130757</v>
      </c>
      <c r="B1772" s="403">
        <v>108327</v>
      </c>
      <c r="C1772" s="403">
        <v>10005429</v>
      </c>
      <c r="D1772" s="403" t="s">
        <v>1450</v>
      </c>
      <c r="E1772" s="403" t="s">
        <v>105</v>
      </c>
      <c r="F1772" s="403" t="s">
        <v>12</v>
      </c>
      <c r="G1772" s="403" t="s">
        <v>297</v>
      </c>
      <c r="H1772" s="403" t="s">
        <v>161</v>
      </c>
      <c r="I1772" s="403" t="s">
        <v>161</v>
      </c>
      <c r="J1772" s="403" t="s">
        <v>3893</v>
      </c>
      <c r="K1772" s="404">
        <v>41352</v>
      </c>
      <c r="L1772" s="404">
        <v>41355</v>
      </c>
      <c r="M1772" s="403" t="s">
        <v>108</v>
      </c>
      <c r="N1772" s="403" t="s">
        <v>109</v>
      </c>
      <c r="O1772" s="403">
        <v>2</v>
      </c>
      <c r="P1772" s="403" t="s">
        <v>3175</v>
      </c>
      <c r="Q1772" s="403">
        <v>3</v>
      </c>
    </row>
    <row r="1773" spans="1:17" x14ac:dyDescent="0.2">
      <c r="A1773" s="403">
        <v>130761</v>
      </c>
      <c r="B1773" s="403">
        <v>107641</v>
      </c>
      <c r="C1773" s="403">
        <v>10000812</v>
      </c>
      <c r="D1773" s="403" t="s">
        <v>3007</v>
      </c>
      <c r="E1773" s="403" t="s">
        <v>113</v>
      </c>
      <c r="F1773" s="403" t="s">
        <v>12</v>
      </c>
      <c r="G1773" s="403" t="s">
        <v>239</v>
      </c>
      <c r="H1773" s="403" t="s">
        <v>161</v>
      </c>
      <c r="I1773" s="403" t="s">
        <v>161</v>
      </c>
      <c r="J1773" s="403" t="s">
        <v>3895</v>
      </c>
      <c r="K1773" s="404">
        <v>41302</v>
      </c>
      <c r="L1773" s="404">
        <v>41306</v>
      </c>
      <c r="M1773" s="403" t="s">
        <v>115</v>
      </c>
      <c r="N1773" s="403" t="s">
        <v>109</v>
      </c>
      <c r="O1773" s="403">
        <v>3</v>
      </c>
      <c r="P1773" s="403" t="s">
        <v>3175</v>
      </c>
      <c r="Q1773" s="403">
        <v>2</v>
      </c>
    </row>
    <row r="1774" spans="1:17" x14ac:dyDescent="0.2">
      <c r="A1774" s="403">
        <v>130763</v>
      </c>
      <c r="B1774" s="403">
        <v>105939</v>
      </c>
      <c r="C1774" s="403">
        <v>10007916</v>
      </c>
      <c r="D1774" s="403" t="s">
        <v>214</v>
      </c>
      <c r="E1774" s="403" t="s">
        <v>113</v>
      </c>
      <c r="F1774" s="403" t="s">
        <v>12</v>
      </c>
      <c r="G1774" s="403" t="s">
        <v>114</v>
      </c>
      <c r="H1774" s="403" t="s">
        <v>107</v>
      </c>
      <c r="I1774" s="403" t="s">
        <v>107</v>
      </c>
      <c r="J1774" s="403" t="s">
        <v>215</v>
      </c>
      <c r="K1774" s="404">
        <v>41288</v>
      </c>
      <c r="L1774" s="404">
        <v>41292</v>
      </c>
      <c r="M1774" s="403" t="s">
        <v>115</v>
      </c>
      <c r="N1774" s="403" t="s">
        <v>109</v>
      </c>
      <c r="O1774" s="403">
        <v>2</v>
      </c>
      <c r="P1774" s="403" t="s">
        <v>3175</v>
      </c>
      <c r="Q1774" s="403">
        <v>1</v>
      </c>
    </row>
    <row r="1775" spans="1:17" x14ac:dyDescent="0.2">
      <c r="A1775" s="403">
        <v>130764</v>
      </c>
      <c r="B1775" s="403">
        <v>106947</v>
      </c>
      <c r="C1775" s="403">
        <v>10004772</v>
      </c>
      <c r="D1775" s="403" t="s">
        <v>112</v>
      </c>
      <c r="E1775" s="403" t="s">
        <v>113</v>
      </c>
      <c r="F1775" s="403" t="s">
        <v>12</v>
      </c>
      <c r="G1775" s="403" t="s">
        <v>114</v>
      </c>
      <c r="H1775" s="403" t="s">
        <v>107</v>
      </c>
      <c r="I1775" s="403" t="s">
        <v>107</v>
      </c>
      <c r="J1775" s="403" t="s">
        <v>116</v>
      </c>
      <c r="K1775" s="404">
        <v>41351</v>
      </c>
      <c r="L1775" s="404">
        <v>41355</v>
      </c>
      <c r="M1775" s="403" t="s">
        <v>115</v>
      </c>
      <c r="N1775" s="403" t="s">
        <v>109</v>
      </c>
      <c r="O1775" s="403">
        <v>2</v>
      </c>
      <c r="P1775" s="403" t="s">
        <v>3175</v>
      </c>
      <c r="Q1775" s="403">
        <v>3</v>
      </c>
    </row>
    <row r="1776" spans="1:17" x14ac:dyDescent="0.2">
      <c r="A1776" s="403">
        <v>130769</v>
      </c>
      <c r="B1776" s="403">
        <v>106970</v>
      </c>
      <c r="C1776" s="403">
        <v>10007011</v>
      </c>
      <c r="D1776" s="403" t="s">
        <v>3899</v>
      </c>
      <c r="E1776" s="403" t="s">
        <v>113</v>
      </c>
      <c r="F1776" s="403" t="s">
        <v>12</v>
      </c>
      <c r="G1776" s="403" t="s">
        <v>255</v>
      </c>
      <c r="H1776" s="403" t="s">
        <v>161</v>
      </c>
      <c r="I1776" s="403" t="s">
        <v>161</v>
      </c>
      <c r="J1776" s="403" t="s">
        <v>3900</v>
      </c>
      <c r="K1776" s="404">
        <v>41309</v>
      </c>
      <c r="L1776" s="404">
        <v>41313</v>
      </c>
      <c r="M1776" s="403" t="s">
        <v>115</v>
      </c>
      <c r="N1776" s="403" t="s">
        <v>109</v>
      </c>
      <c r="O1776" s="403">
        <v>2</v>
      </c>
      <c r="P1776" s="403" t="s">
        <v>3175</v>
      </c>
      <c r="Q1776" s="403">
        <v>3</v>
      </c>
    </row>
    <row r="1777" spans="1:17" x14ac:dyDescent="0.2">
      <c r="A1777" s="403">
        <v>130773</v>
      </c>
      <c r="B1777" s="403">
        <v>107495</v>
      </c>
      <c r="C1777" s="403">
        <v>10004760</v>
      </c>
      <c r="D1777" s="403" t="s">
        <v>3902</v>
      </c>
      <c r="E1777" s="403" t="s">
        <v>113</v>
      </c>
      <c r="F1777" s="403" t="s">
        <v>12</v>
      </c>
      <c r="G1777" s="403" t="s">
        <v>1246</v>
      </c>
      <c r="H1777" s="403" t="s">
        <v>94</v>
      </c>
      <c r="I1777" s="403" t="s">
        <v>95</v>
      </c>
      <c r="J1777" s="403" t="s">
        <v>3903</v>
      </c>
      <c r="K1777" s="404">
        <v>41302</v>
      </c>
      <c r="L1777" s="404">
        <v>41306</v>
      </c>
      <c r="M1777" s="403" t="s">
        <v>115</v>
      </c>
      <c r="N1777" s="403" t="s">
        <v>109</v>
      </c>
      <c r="O1777" s="403">
        <v>2</v>
      </c>
      <c r="P1777" s="403" t="s">
        <v>3175</v>
      </c>
      <c r="Q1777" s="403">
        <v>3</v>
      </c>
    </row>
    <row r="1778" spans="1:17" x14ac:dyDescent="0.2">
      <c r="A1778" s="403">
        <v>130776</v>
      </c>
      <c r="B1778" s="403">
        <v>106985</v>
      </c>
      <c r="C1778" s="403">
        <v>10004577</v>
      </c>
      <c r="D1778" s="403" t="s">
        <v>1461</v>
      </c>
      <c r="E1778" s="403" t="s">
        <v>113</v>
      </c>
      <c r="F1778" s="403" t="s">
        <v>12</v>
      </c>
      <c r="G1778" s="403" t="s">
        <v>217</v>
      </c>
      <c r="H1778" s="403" t="s">
        <v>161</v>
      </c>
      <c r="I1778" s="403" t="s">
        <v>161</v>
      </c>
      <c r="J1778" s="403" t="s">
        <v>3905</v>
      </c>
      <c r="K1778" s="404">
        <v>41295</v>
      </c>
      <c r="L1778" s="404">
        <v>41299</v>
      </c>
      <c r="M1778" s="403" t="s">
        <v>115</v>
      </c>
      <c r="N1778" s="403" t="s">
        <v>109</v>
      </c>
      <c r="O1778" s="403">
        <v>3</v>
      </c>
      <c r="P1778" s="403" t="s">
        <v>3175</v>
      </c>
      <c r="Q1778" s="403">
        <v>2</v>
      </c>
    </row>
    <row r="1779" spans="1:17" x14ac:dyDescent="0.2">
      <c r="A1779" s="403">
        <v>130779</v>
      </c>
      <c r="B1779" s="403">
        <v>107949</v>
      </c>
      <c r="C1779" s="403">
        <v>10004705</v>
      </c>
      <c r="D1779" s="403" t="s">
        <v>3907</v>
      </c>
      <c r="E1779" s="403" t="s">
        <v>113</v>
      </c>
      <c r="F1779" s="403" t="s">
        <v>12</v>
      </c>
      <c r="G1779" s="403" t="s">
        <v>160</v>
      </c>
      <c r="H1779" s="403" t="s">
        <v>161</v>
      </c>
      <c r="I1779" s="403" t="s">
        <v>161</v>
      </c>
      <c r="J1779" s="403" t="s">
        <v>3908</v>
      </c>
      <c r="K1779" s="404">
        <v>41253</v>
      </c>
      <c r="L1779" s="404">
        <v>41257</v>
      </c>
      <c r="M1779" s="403" t="s">
        <v>115</v>
      </c>
      <c r="N1779" s="403" t="s">
        <v>109</v>
      </c>
      <c r="O1779" s="403">
        <v>2</v>
      </c>
      <c r="P1779" s="403" t="s">
        <v>3175</v>
      </c>
      <c r="Q1779" s="403">
        <v>3</v>
      </c>
    </row>
    <row r="1780" spans="1:17" x14ac:dyDescent="0.2">
      <c r="A1780" s="403">
        <v>130783</v>
      </c>
      <c r="B1780" s="403">
        <v>108485</v>
      </c>
      <c r="C1780" s="403">
        <v>10005991</v>
      </c>
      <c r="D1780" s="403" t="s">
        <v>1463</v>
      </c>
      <c r="E1780" s="403" t="s">
        <v>113</v>
      </c>
      <c r="F1780" s="403" t="s">
        <v>12</v>
      </c>
      <c r="G1780" s="403" t="s">
        <v>160</v>
      </c>
      <c r="H1780" s="403" t="s">
        <v>161</v>
      </c>
      <c r="I1780" s="403" t="s">
        <v>161</v>
      </c>
      <c r="J1780" s="403" t="s">
        <v>3910</v>
      </c>
      <c r="K1780" s="404">
        <v>41414</v>
      </c>
      <c r="L1780" s="404">
        <v>41418</v>
      </c>
      <c r="M1780" s="403" t="s">
        <v>115</v>
      </c>
      <c r="N1780" s="403" t="s">
        <v>109</v>
      </c>
      <c r="O1780" s="403">
        <v>3</v>
      </c>
      <c r="P1780" s="403" t="s">
        <v>3175</v>
      </c>
      <c r="Q1780" s="403">
        <v>2</v>
      </c>
    </row>
    <row r="1781" spans="1:17" x14ac:dyDescent="0.2">
      <c r="A1781" s="403">
        <v>130794</v>
      </c>
      <c r="B1781" s="403">
        <v>108348</v>
      </c>
      <c r="C1781" s="403">
        <v>10005583</v>
      </c>
      <c r="D1781" s="403" t="s">
        <v>630</v>
      </c>
      <c r="E1781" s="403" t="s">
        <v>2059</v>
      </c>
      <c r="F1781" s="403" t="s">
        <v>15</v>
      </c>
      <c r="G1781" s="403" t="s">
        <v>364</v>
      </c>
      <c r="H1781" s="403" t="s">
        <v>190</v>
      </c>
      <c r="I1781" s="403" t="s">
        <v>190</v>
      </c>
      <c r="J1781" s="403" t="s">
        <v>632</v>
      </c>
      <c r="K1781" s="404">
        <v>41233</v>
      </c>
      <c r="L1781" s="404">
        <v>41236</v>
      </c>
      <c r="M1781" s="403" t="s">
        <v>152</v>
      </c>
      <c r="N1781" s="403" t="s">
        <v>109</v>
      </c>
      <c r="O1781" s="403">
        <v>2</v>
      </c>
      <c r="P1781" s="403" t="s">
        <v>3175</v>
      </c>
      <c r="Q1781" s="403">
        <v>2</v>
      </c>
    </row>
    <row r="1782" spans="1:17" x14ac:dyDescent="0.2">
      <c r="A1782" s="403">
        <v>130797</v>
      </c>
      <c r="B1782" s="403">
        <v>108452</v>
      </c>
      <c r="C1782" s="403">
        <v>10007299</v>
      </c>
      <c r="D1782" s="403" t="s">
        <v>424</v>
      </c>
      <c r="E1782" s="403" t="s">
        <v>113</v>
      </c>
      <c r="F1782" s="403" t="s">
        <v>12</v>
      </c>
      <c r="G1782" s="403" t="s">
        <v>425</v>
      </c>
      <c r="H1782" s="403" t="s">
        <v>172</v>
      </c>
      <c r="I1782" s="403" t="s">
        <v>172</v>
      </c>
      <c r="J1782" s="403" t="s">
        <v>3913</v>
      </c>
      <c r="K1782" s="404">
        <v>41394</v>
      </c>
      <c r="L1782" s="404">
        <v>41397</v>
      </c>
      <c r="M1782" s="403" t="s">
        <v>115</v>
      </c>
      <c r="N1782" s="403" t="s">
        <v>109</v>
      </c>
      <c r="O1782" s="403">
        <v>3</v>
      </c>
      <c r="P1782" s="403" t="s">
        <v>3175</v>
      </c>
      <c r="Q1782" s="403">
        <v>3</v>
      </c>
    </row>
    <row r="1783" spans="1:17" x14ac:dyDescent="0.2">
      <c r="A1783" s="403">
        <v>130801</v>
      </c>
      <c r="B1783" s="403">
        <v>108408</v>
      </c>
      <c r="C1783" s="403">
        <v>10004580</v>
      </c>
      <c r="D1783" s="403" t="s">
        <v>394</v>
      </c>
      <c r="E1783" s="403" t="s">
        <v>105</v>
      </c>
      <c r="F1783" s="403" t="s">
        <v>12</v>
      </c>
      <c r="G1783" s="403" t="s">
        <v>352</v>
      </c>
      <c r="H1783" s="403" t="s">
        <v>172</v>
      </c>
      <c r="I1783" s="403" t="s">
        <v>172</v>
      </c>
      <c r="J1783" s="403" t="s">
        <v>3915</v>
      </c>
      <c r="K1783" s="404">
        <v>41352</v>
      </c>
      <c r="L1783" s="404">
        <v>41355</v>
      </c>
      <c r="M1783" s="403" t="s">
        <v>108</v>
      </c>
      <c r="N1783" s="403" t="s">
        <v>109</v>
      </c>
      <c r="O1783" s="403">
        <v>2</v>
      </c>
      <c r="P1783" s="403" t="s">
        <v>3175</v>
      </c>
      <c r="Q1783" s="403">
        <v>3</v>
      </c>
    </row>
    <row r="1784" spans="1:17" x14ac:dyDescent="0.2">
      <c r="A1784" s="403">
        <v>130813</v>
      </c>
      <c r="B1784" s="403">
        <v>105114</v>
      </c>
      <c r="C1784" s="403">
        <v>10006293</v>
      </c>
      <c r="D1784" s="403" t="s">
        <v>1472</v>
      </c>
      <c r="E1784" s="403" t="s">
        <v>113</v>
      </c>
      <c r="F1784" s="403" t="s">
        <v>12</v>
      </c>
      <c r="G1784" s="403" t="s">
        <v>171</v>
      </c>
      <c r="H1784" s="403" t="s">
        <v>172</v>
      </c>
      <c r="I1784" s="403" t="s">
        <v>172</v>
      </c>
      <c r="J1784" s="403" t="s">
        <v>3917</v>
      </c>
      <c r="K1784" s="404">
        <v>41379</v>
      </c>
      <c r="L1784" s="404">
        <v>41383</v>
      </c>
      <c r="M1784" s="403" t="s">
        <v>232</v>
      </c>
      <c r="N1784" s="403" t="s">
        <v>109</v>
      </c>
      <c r="O1784" s="403">
        <v>3</v>
      </c>
      <c r="P1784" s="403" t="s">
        <v>3175</v>
      </c>
      <c r="Q1784" s="403">
        <v>4</v>
      </c>
    </row>
    <row r="1785" spans="1:17" x14ac:dyDescent="0.2">
      <c r="A1785" s="403">
        <v>130817</v>
      </c>
      <c r="B1785" s="403">
        <v>108338</v>
      </c>
      <c r="C1785" s="403">
        <v>10001474</v>
      </c>
      <c r="D1785" s="403" t="s">
        <v>2172</v>
      </c>
      <c r="E1785" s="403" t="s">
        <v>105</v>
      </c>
      <c r="F1785" s="403" t="s">
        <v>12</v>
      </c>
      <c r="G1785" s="403" t="s">
        <v>585</v>
      </c>
      <c r="H1785" s="403" t="s">
        <v>172</v>
      </c>
      <c r="I1785" s="403" t="s">
        <v>172</v>
      </c>
      <c r="J1785" s="403" t="s">
        <v>3919</v>
      </c>
      <c r="K1785" s="404">
        <v>41184</v>
      </c>
      <c r="L1785" s="404">
        <v>41187</v>
      </c>
      <c r="M1785" s="403" t="s">
        <v>108</v>
      </c>
      <c r="N1785" s="403" t="s">
        <v>109</v>
      </c>
      <c r="O1785" s="403">
        <v>3</v>
      </c>
      <c r="P1785" s="403" t="s">
        <v>3175</v>
      </c>
      <c r="Q1785" s="403">
        <v>3</v>
      </c>
    </row>
    <row r="1786" spans="1:17" x14ac:dyDescent="0.2">
      <c r="A1786" s="403">
        <v>130819</v>
      </c>
      <c r="B1786" s="403">
        <v>107462</v>
      </c>
      <c r="C1786" s="403">
        <v>10004116</v>
      </c>
      <c r="D1786" s="403" t="s">
        <v>1476</v>
      </c>
      <c r="E1786" s="403" t="s">
        <v>113</v>
      </c>
      <c r="F1786" s="403" t="s">
        <v>12</v>
      </c>
      <c r="G1786" s="403" t="s">
        <v>854</v>
      </c>
      <c r="H1786" s="403" t="s">
        <v>107</v>
      </c>
      <c r="I1786" s="403" t="s">
        <v>107</v>
      </c>
      <c r="J1786" s="403" t="s">
        <v>3921</v>
      </c>
      <c r="K1786" s="404">
        <v>41435</v>
      </c>
      <c r="L1786" s="404">
        <v>41439</v>
      </c>
      <c r="M1786" s="403" t="s">
        <v>115</v>
      </c>
      <c r="N1786" s="403" t="s">
        <v>109</v>
      </c>
      <c r="O1786" s="403">
        <v>3</v>
      </c>
      <c r="P1786" s="403" t="s">
        <v>3175</v>
      </c>
      <c r="Q1786" s="403">
        <v>3</v>
      </c>
    </row>
    <row r="1787" spans="1:17" x14ac:dyDescent="0.2">
      <c r="A1787" s="403">
        <v>130845</v>
      </c>
      <c r="B1787" s="403">
        <v>108375</v>
      </c>
      <c r="C1787" s="403">
        <v>10007643</v>
      </c>
      <c r="D1787" s="403" t="s">
        <v>1484</v>
      </c>
      <c r="E1787" s="403" t="s">
        <v>113</v>
      </c>
      <c r="F1787" s="403" t="s">
        <v>12</v>
      </c>
      <c r="G1787" s="403" t="s">
        <v>274</v>
      </c>
      <c r="H1787" s="403" t="s">
        <v>190</v>
      </c>
      <c r="I1787" s="403" t="s">
        <v>190</v>
      </c>
      <c r="J1787" s="403" t="s">
        <v>3923</v>
      </c>
      <c r="K1787" s="404">
        <v>41387</v>
      </c>
      <c r="L1787" s="404">
        <v>41390</v>
      </c>
      <c r="M1787" s="403" t="s">
        <v>115</v>
      </c>
      <c r="N1787" s="403" t="s">
        <v>109</v>
      </c>
      <c r="O1787" s="403">
        <v>3</v>
      </c>
      <c r="P1787" s="403" t="s">
        <v>3175</v>
      </c>
      <c r="Q1787" s="403">
        <v>3</v>
      </c>
    </row>
    <row r="1788" spans="1:17" x14ac:dyDescent="0.2">
      <c r="A1788" s="403">
        <v>130849</v>
      </c>
      <c r="B1788" s="403">
        <v>109044</v>
      </c>
      <c r="C1788" s="403">
        <v>10006463</v>
      </c>
      <c r="D1788" s="403" t="s">
        <v>3925</v>
      </c>
      <c r="E1788" s="403" t="s">
        <v>113</v>
      </c>
      <c r="F1788" s="403" t="s">
        <v>12</v>
      </c>
      <c r="G1788" s="403" t="s">
        <v>460</v>
      </c>
      <c r="H1788" s="403" t="s">
        <v>166</v>
      </c>
      <c r="I1788" s="403" t="s">
        <v>166</v>
      </c>
      <c r="J1788" s="403" t="s">
        <v>3926</v>
      </c>
      <c r="K1788" s="404">
        <v>41330</v>
      </c>
      <c r="L1788" s="404">
        <v>41334</v>
      </c>
      <c r="M1788" s="403" t="s">
        <v>115</v>
      </c>
      <c r="N1788" s="403" t="s">
        <v>109</v>
      </c>
      <c r="O1788" s="403">
        <v>1</v>
      </c>
      <c r="P1788" s="403" t="s">
        <v>3175</v>
      </c>
      <c r="Q1788" s="403">
        <v>3</v>
      </c>
    </row>
    <row r="1789" spans="1:17" x14ac:dyDescent="0.2">
      <c r="A1789" s="403">
        <v>131094</v>
      </c>
      <c r="B1789" s="403">
        <v>105156</v>
      </c>
      <c r="C1789" s="403">
        <v>10001467</v>
      </c>
      <c r="D1789" s="403" t="s">
        <v>1486</v>
      </c>
      <c r="E1789" s="403" t="s">
        <v>113</v>
      </c>
      <c r="F1789" s="403" t="s">
        <v>12</v>
      </c>
      <c r="G1789" s="403" t="s">
        <v>279</v>
      </c>
      <c r="H1789" s="403" t="s">
        <v>166</v>
      </c>
      <c r="I1789" s="403" t="s">
        <v>166</v>
      </c>
      <c r="J1789" s="403" t="s">
        <v>3928</v>
      </c>
      <c r="K1789" s="404">
        <v>41323</v>
      </c>
      <c r="L1789" s="404">
        <v>41327</v>
      </c>
      <c r="M1789" s="403" t="s">
        <v>115</v>
      </c>
      <c r="N1789" s="403" t="s">
        <v>109</v>
      </c>
      <c r="O1789" s="403">
        <v>4</v>
      </c>
      <c r="P1789" s="403" t="s">
        <v>3175</v>
      </c>
      <c r="Q1789" s="403">
        <v>2</v>
      </c>
    </row>
    <row r="1790" spans="1:17" x14ac:dyDescent="0.2">
      <c r="A1790" s="403">
        <v>131857</v>
      </c>
      <c r="B1790" s="403">
        <v>117294</v>
      </c>
      <c r="C1790" s="403">
        <v>10009120</v>
      </c>
      <c r="D1790" s="403" t="s">
        <v>3049</v>
      </c>
      <c r="E1790" s="403" t="s">
        <v>2053</v>
      </c>
      <c r="F1790" s="403" t="s">
        <v>13</v>
      </c>
      <c r="G1790" s="403" t="s">
        <v>425</v>
      </c>
      <c r="H1790" s="403" t="s">
        <v>172</v>
      </c>
      <c r="I1790" s="403" t="s">
        <v>172</v>
      </c>
      <c r="J1790" s="403" t="s">
        <v>3930</v>
      </c>
      <c r="K1790" s="404">
        <v>41198</v>
      </c>
      <c r="L1790" s="404">
        <v>41200</v>
      </c>
      <c r="M1790" s="403" t="s">
        <v>136</v>
      </c>
      <c r="N1790" s="403" t="s">
        <v>109</v>
      </c>
      <c r="O1790" s="403">
        <v>3</v>
      </c>
      <c r="P1790" s="403" t="s">
        <v>3175</v>
      </c>
      <c r="Q1790" s="403">
        <v>3</v>
      </c>
    </row>
    <row r="1791" spans="1:17" x14ac:dyDescent="0.2">
      <c r="A1791" s="403">
        <v>131860</v>
      </c>
      <c r="B1791" s="403">
        <v>111827</v>
      </c>
      <c r="C1791" s="403">
        <v>10001867</v>
      </c>
      <c r="D1791" s="403" t="s">
        <v>3932</v>
      </c>
      <c r="E1791" s="403" t="s">
        <v>2053</v>
      </c>
      <c r="F1791" s="403" t="s">
        <v>13</v>
      </c>
      <c r="G1791" s="403" t="s">
        <v>1377</v>
      </c>
      <c r="H1791" s="403" t="s">
        <v>140</v>
      </c>
      <c r="I1791" s="403" t="s">
        <v>140</v>
      </c>
      <c r="J1791" s="403" t="s">
        <v>3933</v>
      </c>
      <c r="K1791" s="404">
        <v>41353</v>
      </c>
      <c r="L1791" s="404">
        <v>41355</v>
      </c>
      <c r="M1791" s="403" t="s">
        <v>136</v>
      </c>
      <c r="N1791" s="403" t="s">
        <v>109</v>
      </c>
      <c r="O1791" s="403">
        <v>1</v>
      </c>
      <c r="P1791" s="403" t="s">
        <v>3175</v>
      </c>
      <c r="Q1791" s="403">
        <v>2</v>
      </c>
    </row>
    <row r="1792" spans="1:17" x14ac:dyDescent="0.2">
      <c r="A1792" s="403">
        <v>131864</v>
      </c>
      <c r="B1792" s="403">
        <v>108767</v>
      </c>
      <c r="C1792" s="403">
        <v>10002907</v>
      </c>
      <c r="D1792" s="403" t="s">
        <v>1494</v>
      </c>
      <c r="E1792" s="403" t="s">
        <v>113</v>
      </c>
      <c r="F1792" s="403" t="s">
        <v>12</v>
      </c>
      <c r="G1792" s="403" t="s">
        <v>231</v>
      </c>
      <c r="H1792" s="403" t="s">
        <v>122</v>
      </c>
      <c r="I1792" s="403" t="s">
        <v>122</v>
      </c>
      <c r="J1792" s="403" t="s">
        <v>3935</v>
      </c>
      <c r="K1792" s="404">
        <v>41386</v>
      </c>
      <c r="L1792" s="404">
        <v>41390</v>
      </c>
      <c r="M1792" s="403" t="s">
        <v>115</v>
      </c>
      <c r="N1792" s="403" t="s">
        <v>109</v>
      </c>
      <c r="O1792" s="403">
        <v>2</v>
      </c>
      <c r="P1792" s="403" t="s">
        <v>3175</v>
      </c>
      <c r="Q1792" s="403">
        <v>3</v>
      </c>
    </row>
    <row r="1793" spans="1:17" x14ac:dyDescent="0.2">
      <c r="A1793" s="403">
        <v>131868</v>
      </c>
      <c r="B1793" s="403">
        <v>114848</v>
      </c>
      <c r="C1793" s="403">
        <v>10012822</v>
      </c>
      <c r="D1793" s="403" t="s">
        <v>3937</v>
      </c>
      <c r="E1793" s="403" t="s">
        <v>2053</v>
      </c>
      <c r="F1793" s="403" t="s">
        <v>13</v>
      </c>
      <c r="G1793" s="403" t="s">
        <v>1246</v>
      </c>
      <c r="H1793" s="403" t="s">
        <v>94</v>
      </c>
      <c r="I1793" s="403" t="s">
        <v>95</v>
      </c>
      <c r="J1793" s="403" t="s">
        <v>3938</v>
      </c>
      <c r="K1793" s="404">
        <v>41290</v>
      </c>
      <c r="L1793" s="404">
        <v>41292</v>
      </c>
      <c r="M1793" s="403" t="s">
        <v>136</v>
      </c>
      <c r="N1793" s="403" t="s">
        <v>109</v>
      </c>
      <c r="O1793" s="403">
        <v>2</v>
      </c>
      <c r="P1793" s="403" t="s">
        <v>3175</v>
      </c>
      <c r="Q1793" s="403">
        <v>2</v>
      </c>
    </row>
    <row r="1794" spans="1:17" x14ac:dyDescent="0.2">
      <c r="A1794" s="403">
        <v>131878</v>
      </c>
      <c r="B1794" s="403">
        <v>114892</v>
      </c>
      <c r="C1794" s="403">
        <v>10002409</v>
      </c>
      <c r="D1794" s="403" t="s">
        <v>1498</v>
      </c>
      <c r="E1794" s="403" t="s">
        <v>2053</v>
      </c>
      <c r="F1794" s="403" t="s">
        <v>13</v>
      </c>
      <c r="G1794" s="403" t="s">
        <v>469</v>
      </c>
      <c r="H1794" s="403" t="s">
        <v>166</v>
      </c>
      <c r="I1794" s="403" t="s">
        <v>166</v>
      </c>
      <c r="J1794" s="403" t="s">
        <v>3940</v>
      </c>
      <c r="K1794" s="404">
        <v>41345</v>
      </c>
      <c r="L1794" s="404">
        <v>41347</v>
      </c>
      <c r="M1794" s="403" t="s">
        <v>136</v>
      </c>
      <c r="N1794" s="403" t="s">
        <v>109</v>
      </c>
      <c r="O1794" s="403">
        <v>2</v>
      </c>
      <c r="P1794" s="403" t="s">
        <v>3175</v>
      </c>
      <c r="Q1794" s="403">
        <v>2</v>
      </c>
    </row>
    <row r="1795" spans="1:17" x14ac:dyDescent="0.2">
      <c r="A1795" s="403">
        <v>131892</v>
      </c>
      <c r="B1795" s="403">
        <v>114855</v>
      </c>
      <c r="C1795" s="403">
        <v>10002560</v>
      </c>
      <c r="D1795" s="403" t="s">
        <v>3942</v>
      </c>
      <c r="E1795" s="403" t="s">
        <v>2053</v>
      </c>
      <c r="F1795" s="403" t="s">
        <v>13</v>
      </c>
      <c r="G1795" s="403" t="s">
        <v>469</v>
      </c>
      <c r="H1795" s="403" t="s">
        <v>166</v>
      </c>
      <c r="I1795" s="403" t="s">
        <v>166</v>
      </c>
      <c r="J1795" s="403" t="s">
        <v>3943</v>
      </c>
      <c r="K1795" s="404">
        <v>41408</v>
      </c>
      <c r="L1795" s="404">
        <v>41410</v>
      </c>
      <c r="M1795" s="403" t="s">
        <v>136</v>
      </c>
      <c r="N1795" s="403" t="s">
        <v>109</v>
      </c>
      <c r="O1795" s="403">
        <v>1</v>
      </c>
      <c r="P1795" s="403" t="s">
        <v>3175</v>
      </c>
      <c r="Q1795" s="403">
        <v>1</v>
      </c>
    </row>
    <row r="1796" spans="1:17" x14ac:dyDescent="0.2">
      <c r="A1796" s="403">
        <v>131900</v>
      </c>
      <c r="B1796" s="403">
        <v>114861</v>
      </c>
      <c r="C1796" s="403">
        <v>10003774</v>
      </c>
      <c r="D1796" s="403" t="s">
        <v>3062</v>
      </c>
      <c r="E1796" s="403" t="s">
        <v>2053</v>
      </c>
      <c r="F1796" s="403" t="s">
        <v>13</v>
      </c>
      <c r="G1796" s="403" t="s">
        <v>731</v>
      </c>
      <c r="H1796" s="403" t="s">
        <v>161</v>
      </c>
      <c r="I1796" s="403" t="s">
        <v>161</v>
      </c>
      <c r="J1796" s="403" t="s">
        <v>3945</v>
      </c>
      <c r="K1796" s="404">
        <v>41310</v>
      </c>
      <c r="L1796" s="404">
        <v>41312</v>
      </c>
      <c r="M1796" s="403" t="s">
        <v>136</v>
      </c>
      <c r="N1796" s="403" t="s">
        <v>109</v>
      </c>
      <c r="O1796" s="403">
        <v>3</v>
      </c>
      <c r="P1796" s="403" t="s">
        <v>3175</v>
      </c>
      <c r="Q1796" s="403">
        <v>3</v>
      </c>
    </row>
    <row r="1797" spans="1:17" x14ac:dyDescent="0.2">
      <c r="A1797" s="403">
        <v>131910</v>
      </c>
      <c r="B1797" s="403">
        <v>114889</v>
      </c>
      <c r="C1797" s="403">
        <v>10003775</v>
      </c>
      <c r="D1797" s="403" t="s">
        <v>1502</v>
      </c>
      <c r="E1797" s="403" t="s">
        <v>2053</v>
      </c>
      <c r="F1797" s="403" t="s">
        <v>13</v>
      </c>
      <c r="G1797" s="403" t="s">
        <v>1339</v>
      </c>
      <c r="H1797" s="403" t="s">
        <v>140</v>
      </c>
      <c r="I1797" s="403" t="s">
        <v>140</v>
      </c>
      <c r="J1797" s="403" t="s">
        <v>3947</v>
      </c>
      <c r="K1797" s="404">
        <v>41436</v>
      </c>
      <c r="L1797" s="404">
        <v>41438</v>
      </c>
      <c r="M1797" s="403" t="s">
        <v>136</v>
      </c>
      <c r="N1797" s="403" t="s">
        <v>109</v>
      </c>
      <c r="O1797" s="403">
        <v>2</v>
      </c>
      <c r="P1797" s="403" t="s">
        <v>3175</v>
      </c>
      <c r="Q1797" s="403">
        <v>2</v>
      </c>
    </row>
    <row r="1798" spans="1:17" x14ac:dyDescent="0.2">
      <c r="A1798" s="403">
        <v>131912</v>
      </c>
      <c r="B1798" s="403">
        <v>114862</v>
      </c>
      <c r="C1798" s="403">
        <v>10012811</v>
      </c>
      <c r="D1798" s="403" t="s">
        <v>3949</v>
      </c>
      <c r="E1798" s="403" t="s">
        <v>2053</v>
      </c>
      <c r="F1798" s="403" t="s">
        <v>13</v>
      </c>
      <c r="G1798" s="403" t="s">
        <v>532</v>
      </c>
      <c r="H1798" s="403" t="s">
        <v>140</v>
      </c>
      <c r="I1798" s="403" t="s">
        <v>140</v>
      </c>
      <c r="J1798" s="403" t="s">
        <v>3950</v>
      </c>
      <c r="K1798" s="404">
        <v>41443</v>
      </c>
      <c r="L1798" s="404">
        <v>41445</v>
      </c>
      <c r="M1798" s="403" t="s">
        <v>136</v>
      </c>
      <c r="N1798" s="403" t="s">
        <v>109</v>
      </c>
      <c r="O1798" s="403">
        <v>3</v>
      </c>
      <c r="P1798" s="403" t="s">
        <v>3175</v>
      </c>
      <c r="Q1798" s="403">
        <v>3</v>
      </c>
    </row>
    <row r="1799" spans="1:17" x14ac:dyDescent="0.2">
      <c r="A1799" s="403">
        <v>131913</v>
      </c>
      <c r="B1799" s="403">
        <v>116139</v>
      </c>
      <c r="C1799" s="403">
        <v>10003940</v>
      </c>
      <c r="D1799" s="403" t="s">
        <v>426</v>
      </c>
      <c r="E1799" s="403" t="s">
        <v>2053</v>
      </c>
      <c r="F1799" s="403" t="s">
        <v>13</v>
      </c>
      <c r="G1799" s="403" t="s">
        <v>376</v>
      </c>
      <c r="H1799" s="403" t="s">
        <v>2054</v>
      </c>
      <c r="I1799" s="403" t="s">
        <v>95</v>
      </c>
      <c r="J1799" s="403" t="s">
        <v>428</v>
      </c>
      <c r="K1799" s="404">
        <v>41311</v>
      </c>
      <c r="L1799" s="404">
        <v>41313</v>
      </c>
      <c r="M1799" s="403" t="s">
        <v>136</v>
      </c>
      <c r="N1799" s="403" t="s">
        <v>109</v>
      </c>
      <c r="O1799" s="403">
        <v>2</v>
      </c>
      <c r="P1799" s="403" t="s">
        <v>3175</v>
      </c>
      <c r="Q1799" s="403">
        <v>1</v>
      </c>
    </row>
    <row r="1800" spans="1:17" x14ac:dyDescent="0.2">
      <c r="A1800" s="403">
        <v>131924</v>
      </c>
      <c r="B1800" s="403">
        <v>114867</v>
      </c>
      <c r="C1800" s="403">
        <v>10012810</v>
      </c>
      <c r="D1800" s="403" t="s">
        <v>1506</v>
      </c>
      <c r="E1800" s="403" t="s">
        <v>2053</v>
      </c>
      <c r="F1800" s="403" t="s">
        <v>13</v>
      </c>
      <c r="G1800" s="403" t="s">
        <v>449</v>
      </c>
      <c r="H1800" s="403" t="s">
        <v>122</v>
      </c>
      <c r="I1800" s="403" t="s">
        <v>122</v>
      </c>
      <c r="J1800" s="403" t="s">
        <v>3953</v>
      </c>
      <c r="K1800" s="404">
        <v>41338</v>
      </c>
      <c r="L1800" s="404">
        <v>41340</v>
      </c>
      <c r="M1800" s="403" t="s">
        <v>136</v>
      </c>
      <c r="N1800" s="403" t="s">
        <v>109</v>
      </c>
      <c r="O1800" s="403">
        <v>2</v>
      </c>
      <c r="P1800" s="403" t="s">
        <v>3175</v>
      </c>
      <c r="Q1800" s="403">
        <v>3</v>
      </c>
    </row>
    <row r="1801" spans="1:17" x14ac:dyDescent="0.2">
      <c r="A1801" s="403">
        <v>131935</v>
      </c>
      <c r="B1801" s="403">
        <v>114840</v>
      </c>
      <c r="C1801" s="403">
        <v>10000350</v>
      </c>
      <c r="D1801" s="403" t="s">
        <v>3070</v>
      </c>
      <c r="E1801" s="403" t="s">
        <v>2053</v>
      </c>
      <c r="F1801" s="403" t="s">
        <v>13</v>
      </c>
      <c r="G1801" s="403" t="s">
        <v>790</v>
      </c>
      <c r="H1801" s="403" t="s">
        <v>140</v>
      </c>
      <c r="I1801" s="403" t="s">
        <v>140</v>
      </c>
      <c r="J1801" s="403" t="s">
        <v>3955</v>
      </c>
      <c r="K1801" s="404">
        <v>41402</v>
      </c>
      <c r="L1801" s="404">
        <v>41404</v>
      </c>
      <c r="M1801" s="403" t="s">
        <v>136</v>
      </c>
      <c r="N1801" s="403" t="s">
        <v>109</v>
      </c>
      <c r="O1801" s="403">
        <v>3</v>
      </c>
      <c r="P1801" s="403" t="s">
        <v>3175</v>
      </c>
      <c r="Q1801" s="403">
        <v>3</v>
      </c>
    </row>
    <row r="1802" spans="1:17" x14ac:dyDescent="0.2">
      <c r="A1802" s="403">
        <v>131947</v>
      </c>
      <c r="B1802" s="403">
        <v>114869</v>
      </c>
      <c r="C1802" s="403">
        <v>10004841</v>
      </c>
      <c r="D1802" s="403" t="s">
        <v>1508</v>
      </c>
      <c r="E1802" s="403" t="s">
        <v>2053</v>
      </c>
      <c r="F1802" s="403" t="s">
        <v>13</v>
      </c>
      <c r="G1802" s="403" t="s">
        <v>270</v>
      </c>
      <c r="H1802" s="403" t="s">
        <v>166</v>
      </c>
      <c r="I1802" s="403" t="s">
        <v>166</v>
      </c>
      <c r="J1802" s="403" t="s">
        <v>3957</v>
      </c>
      <c r="K1802" s="404">
        <v>41227</v>
      </c>
      <c r="L1802" s="404">
        <v>41229</v>
      </c>
      <c r="M1802" s="403" t="s">
        <v>136</v>
      </c>
      <c r="N1802" s="403" t="s">
        <v>109</v>
      </c>
      <c r="O1802" s="403">
        <v>2</v>
      </c>
      <c r="P1802" s="403" t="s">
        <v>3175</v>
      </c>
      <c r="Q1802" s="403">
        <v>3</v>
      </c>
    </row>
    <row r="1803" spans="1:17" x14ac:dyDescent="0.2">
      <c r="A1803" s="403">
        <v>131959</v>
      </c>
      <c r="B1803" s="403">
        <v>114871</v>
      </c>
      <c r="C1803" s="403">
        <v>10005151</v>
      </c>
      <c r="D1803" s="403" t="s">
        <v>3079</v>
      </c>
      <c r="E1803" s="403" t="s">
        <v>2053</v>
      </c>
      <c r="F1803" s="403" t="s">
        <v>13</v>
      </c>
      <c r="G1803" s="403" t="s">
        <v>160</v>
      </c>
      <c r="H1803" s="403" t="s">
        <v>161</v>
      </c>
      <c r="I1803" s="403" t="s">
        <v>161</v>
      </c>
      <c r="J1803" s="403" t="s">
        <v>3959</v>
      </c>
      <c r="K1803" s="404">
        <v>41177</v>
      </c>
      <c r="L1803" s="404">
        <v>41179</v>
      </c>
      <c r="M1803" s="403" t="s">
        <v>136</v>
      </c>
      <c r="N1803" s="403" t="s">
        <v>109</v>
      </c>
      <c r="O1803" s="403">
        <v>3</v>
      </c>
      <c r="P1803" s="403" t="s">
        <v>3175</v>
      </c>
      <c r="Q1803" s="403">
        <v>2</v>
      </c>
    </row>
    <row r="1804" spans="1:17" x14ac:dyDescent="0.2">
      <c r="A1804" s="403">
        <v>132016</v>
      </c>
      <c r="B1804" s="403">
        <v>116895</v>
      </c>
      <c r="C1804" s="403">
        <v>10006199</v>
      </c>
      <c r="D1804" s="403" t="s">
        <v>260</v>
      </c>
      <c r="E1804" s="403" t="s">
        <v>2053</v>
      </c>
      <c r="F1804" s="403" t="s">
        <v>13</v>
      </c>
      <c r="G1804" s="403" t="s">
        <v>261</v>
      </c>
      <c r="H1804" s="403" t="s">
        <v>190</v>
      </c>
      <c r="I1804" s="403" t="s">
        <v>190</v>
      </c>
      <c r="J1804" s="403" t="s">
        <v>262</v>
      </c>
      <c r="K1804" s="404">
        <v>41206</v>
      </c>
      <c r="L1804" s="404">
        <v>41208</v>
      </c>
      <c r="M1804" s="403" t="s">
        <v>136</v>
      </c>
      <c r="N1804" s="403" t="s">
        <v>109</v>
      </c>
      <c r="O1804" s="403">
        <v>2</v>
      </c>
      <c r="P1804" s="403" t="s">
        <v>3175</v>
      </c>
      <c r="Q1804" s="403">
        <v>3</v>
      </c>
    </row>
    <row r="1805" spans="1:17" x14ac:dyDescent="0.2">
      <c r="A1805" s="403">
        <v>132980</v>
      </c>
      <c r="B1805" s="403">
        <v>114864</v>
      </c>
      <c r="C1805" s="403">
        <v>10007031</v>
      </c>
      <c r="D1805" s="403" t="s">
        <v>382</v>
      </c>
      <c r="E1805" s="403" t="s">
        <v>2053</v>
      </c>
      <c r="F1805" s="403" t="s">
        <v>13</v>
      </c>
      <c r="G1805" s="403" t="s">
        <v>234</v>
      </c>
      <c r="H1805" s="403" t="s">
        <v>190</v>
      </c>
      <c r="I1805" s="403" t="s">
        <v>190</v>
      </c>
      <c r="J1805" s="403" t="s">
        <v>383</v>
      </c>
      <c r="K1805" s="404">
        <v>41318</v>
      </c>
      <c r="L1805" s="404">
        <v>41320</v>
      </c>
      <c r="M1805" s="403" t="s">
        <v>384</v>
      </c>
      <c r="N1805" s="403" t="s">
        <v>109</v>
      </c>
      <c r="O1805" s="403">
        <v>2</v>
      </c>
      <c r="P1805" s="403" t="s">
        <v>3175</v>
      </c>
      <c r="Q1805" s="403">
        <v>4</v>
      </c>
    </row>
    <row r="1806" spans="1:17" x14ac:dyDescent="0.2">
      <c r="A1806" s="403">
        <v>133053</v>
      </c>
      <c r="B1806" s="403" t="s">
        <v>99</v>
      </c>
      <c r="C1806" s="403">
        <v>10003088</v>
      </c>
      <c r="D1806" s="403" t="s">
        <v>3101</v>
      </c>
      <c r="E1806" s="403" t="s">
        <v>391</v>
      </c>
      <c r="F1806" s="403" t="s">
        <v>15</v>
      </c>
      <c r="G1806" s="403" t="s">
        <v>1311</v>
      </c>
      <c r="H1806" s="403" t="s">
        <v>122</v>
      </c>
      <c r="I1806" s="403" t="s">
        <v>122</v>
      </c>
      <c r="J1806" s="403" t="s">
        <v>3963</v>
      </c>
      <c r="K1806" s="404">
        <v>41256</v>
      </c>
      <c r="L1806" s="404">
        <v>41260</v>
      </c>
      <c r="M1806" s="403" t="s">
        <v>152</v>
      </c>
      <c r="N1806" s="403" t="s">
        <v>109</v>
      </c>
      <c r="O1806" s="403">
        <v>4</v>
      </c>
      <c r="P1806" s="403" t="s">
        <v>3175</v>
      </c>
      <c r="Q1806" s="403">
        <v>2</v>
      </c>
    </row>
    <row r="1807" spans="1:17" x14ac:dyDescent="0.2">
      <c r="A1807" s="403">
        <v>133250</v>
      </c>
      <c r="B1807" s="403">
        <v>108271</v>
      </c>
      <c r="C1807" s="403">
        <v>10008640</v>
      </c>
      <c r="D1807" s="403" t="s">
        <v>3965</v>
      </c>
      <c r="E1807" s="403" t="s">
        <v>2216</v>
      </c>
      <c r="F1807" s="403" t="s">
        <v>18</v>
      </c>
      <c r="G1807" s="403" t="s">
        <v>870</v>
      </c>
      <c r="H1807" s="403" t="s">
        <v>166</v>
      </c>
      <c r="I1807" s="403" t="s">
        <v>166</v>
      </c>
      <c r="J1807" s="403" t="s">
        <v>3966</v>
      </c>
      <c r="K1807" s="404">
        <v>41331</v>
      </c>
      <c r="L1807" s="404">
        <v>41334</v>
      </c>
      <c r="M1807" s="403" t="s">
        <v>618</v>
      </c>
      <c r="N1807" s="403" t="s">
        <v>109</v>
      </c>
      <c r="O1807" s="403">
        <v>2</v>
      </c>
      <c r="P1807" s="403" t="s">
        <v>3175</v>
      </c>
      <c r="Q1807" s="403" t="s">
        <v>210</v>
      </c>
    </row>
    <row r="1808" spans="1:17" x14ac:dyDescent="0.2">
      <c r="A1808" s="403">
        <v>133435</v>
      </c>
      <c r="B1808" s="403">
        <v>111809</v>
      </c>
      <c r="C1808" s="403">
        <v>10006432</v>
      </c>
      <c r="D1808" s="403" t="s">
        <v>1532</v>
      </c>
      <c r="E1808" s="403" t="s">
        <v>113</v>
      </c>
      <c r="F1808" s="403" t="s">
        <v>12</v>
      </c>
      <c r="G1808" s="403" t="s">
        <v>1410</v>
      </c>
      <c r="H1808" s="403" t="s">
        <v>190</v>
      </c>
      <c r="I1808" s="403" t="s">
        <v>190</v>
      </c>
      <c r="J1808" s="403" t="s">
        <v>3968</v>
      </c>
      <c r="K1808" s="404">
        <v>41225</v>
      </c>
      <c r="L1808" s="404">
        <v>41229</v>
      </c>
      <c r="M1808" s="403" t="s">
        <v>115</v>
      </c>
      <c r="N1808" s="403" t="s">
        <v>109</v>
      </c>
      <c r="O1808" s="403">
        <v>3</v>
      </c>
      <c r="P1808" s="403" t="s">
        <v>3175</v>
      </c>
      <c r="Q1808" s="403">
        <v>2</v>
      </c>
    </row>
    <row r="1809" spans="1:17" x14ac:dyDescent="0.2">
      <c r="A1809" s="403">
        <v>133608</v>
      </c>
      <c r="B1809" s="403">
        <v>112729</v>
      </c>
      <c r="C1809" s="403">
        <v>10006813</v>
      </c>
      <c r="D1809" s="403" t="s">
        <v>1536</v>
      </c>
      <c r="E1809" s="403" t="s">
        <v>105</v>
      </c>
      <c r="F1809" s="403" t="s">
        <v>12</v>
      </c>
      <c r="G1809" s="403" t="s">
        <v>1267</v>
      </c>
      <c r="H1809" s="403" t="s">
        <v>122</v>
      </c>
      <c r="I1809" s="403" t="s">
        <v>122</v>
      </c>
      <c r="J1809" s="403" t="s">
        <v>3970</v>
      </c>
      <c r="K1809" s="404">
        <v>41352</v>
      </c>
      <c r="L1809" s="404">
        <v>41355</v>
      </c>
      <c r="M1809" s="403" t="s">
        <v>108</v>
      </c>
      <c r="N1809" s="403" t="s">
        <v>109</v>
      </c>
      <c r="O1809" s="403">
        <v>2</v>
      </c>
      <c r="P1809" s="403" t="s">
        <v>3175</v>
      </c>
      <c r="Q1809" s="403">
        <v>3</v>
      </c>
    </row>
    <row r="1810" spans="1:17" x14ac:dyDescent="0.2">
      <c r="A1810" s="403">
        <v>133797</v>
      </c>
      <c r="B1810" s="403">
        <v>108270</v>
      </c>
      <c r="C1810" s="403">
        <v>10005389</v>
      </c>
      <c r="D1810" s="403" t="s">
        <v>3972</v>
      </c>
      <c r="E1810" s="403" t="s">
        <v>2216</v>
      </c>
      <c r="F1810" s="403" t="s">
        <v>18</v>
      </c>
      <c r="G1810" s="403" t="s">
        <v>717</v>
      </c>
      <c r="H1810" s="403" t="s">
        <v>122</v>
      </c>
      <c r="I1810" s="403" t="s">
        <v>122</v>
      </c>
      <c r="J1810" s="403" t="s">
        <v>3973</v>
      </c>
      <c r="K1810" s="404">
        <v>41247</v>
      </c>
      <c r="L1810" s="404">
        <v>41250</v>
      </c>
      <c r="M1810" s="403" t="s">
        <v>618</v>
      </c>
      <c r="N1810" s="403" t="s">
        <v>109</v>
      </c>
      <c r="O1810" s="403">
        <v>2</v>
      </c>
      <c r="P1810" s="403" t="s">
        <v>3175</v>
      </c>
      <c r="Q1810" s="403" t="s">
        <v>210</v>
      </c>
    </row>
    <row r="1811" spans="1:17" x14ac:dyDescent="0.2">
      <c r="A1811" s="403">
        <v>133823</v>
      </c>
      <c r="B1811" s="403">
        <v>108245</v>
      </c>
      <c r="C1811" s="403">
        <v>10000975</v>
      </c>
      <c r="D1811" s="403" t="s">
        <v>3975</v>
      </c>
      <c r="E1811" s="403" t="s">
        <v>2216</v>
      </c>
      <c r="F1811" s="403" t="s">
        <v>18</v>
      </c>
      <c r="G1811" s="403" t="s">
        <v>189</v>
      </c>
      <c r="H1811" s="403" t="s">
        <v>190</v>
      </c>
      <c r="I1811" s="403" t="s">
        <v>190</v>
      </c>
      <c r="J1811" s="403" t="s">
        <v>3976</v>
      </c>
      <c r="K1811" s="404">
        <v>41205</v>
      </c>
      <c r="L1811" s="404">
        <v>41208</v>
      </c>
      <c r="M1811" s="403" t="s">
        <v>618</v>
      </c>
      <c r="N1811" s="403" t="s">
        <v>109</v>
      </c>
      <c r="O1811" s="403">
        <v>2</v>
      </c>
      <c r="P1811" s="403" t="s">
        <v>3175</v>
      </c>
      <c r="Q1811" s="403" t="s">
        <v>210</v>
      </c>
    </row>
    <row r="1812" spans="1:17" x14ac:dyDescent="0.2">
      <c r="A1812" s="403">
        <v>133834</v>
      </c>
      <c r="B1812" s="403">
        <v>108247</v>
      </c>
      <c r="C1812" s="403">
        <v>10004113</v>
      </c>
      <c r="D1812" s="403" t="s">
        <v>3978</v>
      </c>
      <c r="E1812" s="403" t="s">
        <v>2216</v>
      </c>
      <c r="F1812" s="403" t="s">
        <v>18</v>
      </c>
      <c r="G1812" s="403" t="s">
        <v>413</v>
      </c>
      <c r="H1812" s="403" t="s">
        <v>161</v>
      </c>
      <c r="I1812" s="403" t="s">
        <v>161</v>
      </c>
      <c r="J1812" s="403" t="s">
        <v>3979</v>
      </c>
      <c r="K1812" s="404">
        <v>41226</v>
      </c>
      <c r="L1812" s="404">
        <v>41229</v>
      </c>
      <c r="M1812" s="403" t="s">
        <v>618</v>
      </c>
      <c r="N1812" s="403" t="s">
        <v>109</v>
      </c>
      <c r="O1812" s="403">
        <v>2</v>
      </c>
      <c r="P1812" s="403" t="s">
        <v>3175</v>
      </c>
      <c r="Q1812" s="403" t="s">
        <v>210</v>
      </c>
    </row>
    <row r="1813" spans="1:17" x14ac:dyDescent="0.2">
      <c r="A1813" s="403">
        <v>133844</v>
      </c>
      <c r="B1813" s="403">
        <v>108252</v>
      </c>
      <c r="C1813" s="403">
        <v>10004180</v>
      </c>
      <c r="D1813" s="403" t="s">
        <v>3981</v>
      </c>
      <c r="E1813" s="403" t="s">
        <v>2216</v>
      </c>
      <c r="F1813" s="403" t="s">
        <v>18</v>
      </c>
      <c r="G1813" s="403" t="s">
        <v>285</v>
      </c>
      <c r="H1813" s="403" t="s">
        <v>140</v>
      </c>
      <c r="I1813" s="403" t="s">
        <v>140</v>
      </c>
      <c r="J1813" s="403" t="s">
        <v>3982</v>
      </c>
      <c r="K1813" s="404">
        <v>41247</v>
      </c>
      <c r="L1813" s="404">
        <v>41250</v>
      </c>
      <c r="M1813" s="403" t="s">
        <v>618</v>
      </c>
      <c r="N1813" s="403" t="s">
        <v>109</v>
      </c>
      <c r="O1813" s="403">
        <v>1</v>
      </c>
      <c r="P1813" s="403" t="s">
        <v>3175</v>
      </c>
      <c r="Q1813" s="403" t="s">
        <v>210</v>
      </c>
    </row>
    <row r="1814" spans="1:17" x14ac:dyDescent="0.2">
      <c r="A1814" s="403">
        <v>133855</v>
      </c>
      <c r="B1814" s="403">
        <v>108274</v>
      </c>
      <c r="C1814" s="403">
        <v>10004797</v>
      </c>
      <c r="D1814" s="403" t="s">
        <v>3127</v>
      </c>
      <c r="E1814" s="403" t="s">
        <v>2216</v>
      </c>
      <c r="F1814" s="403" t="s">
        <v>18</v>
      </c>
      <c r="G1814" s="403" t="s">
        <v>160</v>
      </c>
      <c r="H1814" s="403" t="s">
        <v>161</v>
      </c>
      <c r="I1814" s="403" t="s">
        <v>161</v>
      </c>
      <c r="J1814" s="403" t="s">
        <v>3984</v>
      </c>
      <c r="K1814" s="404">
        <v>41233</v>
      </c>
      <c r="L1814" s="404">
        <v>41236</v>
      </c>
      <c r="M1814" s="403" t="s">
        <v>618</v>
      </c>
      <c r="N1814" s="403" t="s">
        <v>109</v>
      </c>
      <c r="O1814" s="403">
        <v>3</v>
      </c>
      <c r="P1814" s="403" t="s">
        <v>3175</v>
      </c>
      <c r="Q1814" s="403" t="s">
        <v>210</v>
      </c>
    </row>
    <row r="1815" spans="1:17" x14ac:dyDescent="0.2">
      <c r="A1815" s="403">
        <v>133991</v>
      </c>
      <c r="B1815" s="403">
        <v>115686</v>
      </c>
      <c r="C1815" s="403">
        <v>10008655</v>
      </c>
      <c r="D1815" s="403" t="s">
        <v>1542</v>
      </c>
      <c r="E1815" s="403" t="s">
        <v>105</v>
      </c>
      <c r="F1815" s="403" t="s">
        <v>12</v>
      </c>
      <c r="G1815" s="403" t="s">
        <v>198</v>
      </c>
      <c r="H1815" s="403" t="s">
        <v>2054</v>
      </c>
      <c r="I1815" s="403" t="s">
        <v>95</v>
      </c>
      <c r="J1815" s="403" t="s">
        <v>3986</v>
      </c>
      <c r="K1815" s="404">
        <v>41345</v>
      </c>
      <c r="L1815" s="404">
        <v>41348</v>
      </c>
      <c r="M1815" s="403" t="s">
        <v>108</v>
      </c>
      <c r="N1815" s="403" t="s">
        <v>109</v>
      </c>
      <c r="O1815" s="403">
        <v>3</v>
      </c>
      <c r="P1815" s="403" t="s">
        <v>3175</v>
      </c>
      <c r="Q1815" s="403">
        <v>3</v>
      </c>
    </row>
    <row r="1816" spans="1:17" x14ac:dyDescent="0.2">
      <c r="A1816" s="403">
        <v>135658</v>
      </c>
      <c r="B1816" s="403">
        <v>118791</v>
      </c>
      <c r="C1816" s="403">
        <v>10023526</v>
      </c>
      <c r="D1816" s="403" t="s">
        <v>438</v>
      </c>
      <c r="E1816" s="403" t="s">
        <v>113</v>
      </c>
      <c r="F1816" s="403" t="s">
        <v>12</v>
      </c>
      <c r="G1816" s="403" t="s">
        <v>171</v>
      </c>
      <c r="H1816" s="403" t="s">
        <v>172</v>
      </c>
      <c r="I1816" s="403" t="s">
        <v>172</v>
      </c>
      <c r="J1816" s="403" t="s">
        <v>439</v>
      </c>
      <c r="K1816" s="404">
        <v>41379</v>
      </c>
      <c r="L1816" s="404">
        <v>41383</v>
      </c>
      <c r="M1816" s="403" t="s">
        <v>115</v>
      </c>
      <c r="N1816" s="403" t="s">
        <v>109</v>
      </c>
      <c r="O1816" s="403">
        <v>2</v>
      </c>
      <c r="P1816" s="403" t="s">
        <v>3175</v>
      </c>
      <c r="Q1816" s="403">
        <v>3</v>
      </c>
    </row>
    <row r="1817" spans="1:17" x14ac:dyDescent="0.2">
      <c r="A1817" s="403">
        <v>135659</v>
      </c>
      <c r="B1817" s="403">
        <v>118701</v>
      </c>
      <c r="C1817" s="403">
        <v>10023525</v>
      </c>
      <c r="D1817" s="403" t="s">
        <v>3989</v>
      </c>
      <c r="E1817" s="403" t="s">
        <v>105</v>
      </c>
      <c r="F1817" s="403" t="s">
        <v>12</v>
      </c>
      <c r="G1817" s="403" t="s">
        <v>456</v>
      </c>
      <c r="H1817" s="403" t="s">
        <v>140</v>
      </c>
      <c r="I1817" s="403" t="s">
        <v>140</v>
      </c>
      <c r="J1817" s="403" t="s">
        <v>3990</v>
      </c>
      <c r="K1817" s="404">
        <v>41338</v>
      </c>
      <c r="L1817" s="404">
        <v>41341</v>
      </c>
      <c r="M1817" s="403" t="s">
        <v>108</v>
      </c>
      <c r="N1817" s="403" t="s">
        <v>109</v>
      </c>
      <c r="O1817" s="403">
        <v>1</v>
      </c>
      <c r="P1817" s="403" t="s">
        <v>3175</v>
      </c>
      <c r="Q1817" s="403" t="s">
        <v>210</v>
      </c>
    </row>
    <row r="1818" spans="1:17" x14ac:dyDescent="0.2">
      <c r="A1818" s="403">
        <v>139218</v>
      </c>
      <c r="B1818" s="403">
        <v>118858</v>
      </c>
      <c r="C1818" s="403">
        <v>10024772</v>
      </c>
      <c r="D1818" s="403" t="s">
        <v>3992</v>
      </c>
      <c r="E1818" s="403" t="s">
        <v>2053</v>
      </c>
      <c r="F1818" s="403" t="s">
        <v>13</v>
      </c>
      <c r="G1818" s="403" t="s">
        <v>320</v>
      </c>
      <c r="H1818" s="403" t="s">
        <v>140</v>
      </c>
      <c r="I1818" s="403" t="s">
        <v>140</v>
      </c>
      <c r="J1818" s="403" t="s">
        <v>3993</v>
      </c>
      <c r="K1818" s="404">
        <v>41458</v>
      </c>
      <c r="L1818" s="404">
        <v>41460</v>
      </c>
      <c r="M1818" s="403" t="s">
        <v>136</v>
      </c>
      <c r="N1818" s="403" t="s">
        <v>109</v>
      </c>
      <c r="O1818" s="403">
        <v>1</v>
      </c>
      <c r="P1818" s="403" t="s">
        <v>3175</v>
      </c>
      <c r="Q1818" s="403">
        <v>2</v>
      </c>
    </row>
  </sheetData>
  <autoFilter ref="A4:Q1818"/>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815"/>
  <sheetViews>
    <sheetView zoomScaleNormal="100" workbookViewId="0"/>
  </sheetViews>
  <sheetFormatPr defaultRowHeight="12.75" x14ac:dyDescent="0.2"/>
  <cols>
    <col min="1" max="1" width="14.85546875" customWidth="1"/>
    <col min="2" max="2" width="72.140625" bestFit="1" customWidth="1"/>
    <col min="3" max="3" width="8" bestFit="1" customWidth="1"/>
    <col min="4" max="4" width="7" bestFit="1" customWidth="1"/>
    <col min="5" max="5" width="9" bestFit="1" customWidth="1"/>
    <col min="6" max="6" width="30.85546875" bestFit="1" customWidth="1"/>
    <col min="7" max="7" width="53.28515625" bestFit="1" customWidth="1"/>
    <col min="8" max="8" width="26.42578125" bestFit="1" customWidth="1"/>
    <col min="9" max="9" width="23.28515625" bestFit="1" customWidth="1"/>
    <col min="10" max="10" width="33.28515625" bestFit="1" customWidth="1"/>
    <col min="11" max="11" width="16.42578125" bestFit="1" customWidth="1"/>
    <col min="12" max="12" width="19.28515625" style="172" bestFit="1" customWidth="1"/>
    <col min="13" max="13" width="19.140625" style="172" bestFit="1" customWidth="1"/>
    <col min="14" max="14" width="78.7109375" bestFit="1" customWidth="1"/>
    <col min="15" max="15" width="28.42578125" bestFit="1" customWidth="1"/>
    <col min="16" max="16" width="18.28515625" bestFit="1" customWidth="1"/>
    <col min="17" max="17" width="13.28515625" bestFit="1" customWidth="1"/>
    <col min="18" max="18" width="25.7109375" bestFit="1" customWidth="1"/>
  </cols>
  <sheetData>
    <row r="1" spans="1:18" x14ac:dyDescent="0.2">
      <c r="A1" t="s">
        <v>5158</v>
      </c>
      <c r="B1" t="s">
        <v>57</v>
      </c>
      <c r="C1" t="s">
        <v>704</v>
      </c>
      <c r="D1" t="s">
        <v>705</v>
      </c>
      <c r="E1" t="s">
        <v>706</v>
      </c>
      <c r="F1" t="s">
        <v>58</v>
      </c>
      <c r="G1" t="s">
        <v>59</v>
      </c>
      <c r="H1" t="s">
        <v>60</v>
      </c>
      <c r="I1" t="s">
        <v>61</v>
      </c>
      <c r="J1" t="s">
        <v>707</v>
      </c>
      <c r="K1" t="s">
        <v>63</v>
      </c>
      <c r="L1" s="172" t="s">
        <v>67</v>
      </c>
      <c r="M1" s="172" t="s">
        <v>68</v>
      </c>
      <c r="N1" t="s">
        <v>64</v>
      </c>
      <c r="O1" t="s">
        <v>65</v>
      </c>
      <c r="P1" t="s">
        <v>70</v>
      </c>
      <c r="Q1" t="s">
        <v>708</v>
      </c>
      <c r="R1" t="s">
        <v>85</v>
      </c>
    </row>
    <row r="2" spans="1:18" x14ac:dyDescent="0.2">
      <c r="A2" t="s">
        <v>5159</v>
      </c>
      <c r="B2" t="s">
        <v>211</v>
      </c>
      <c r="C2">
        <v>50098</v>
      </c>
      <c r="D2">
        <v>106945</v>
      </c>
      <c r="E2">
        <v>10000941</v>
      </c>
      <c r="F2" t="s">
        <v>170</v>
      </c>
      <c r="G2" t="s">
        <v>15</v>
      </c>
      <c r="H2" t="s">
        <v>114</v>
      </c>
      <c r="I2" t="s">
        <v>107</v>
      </c>
      <c r="J2" t="s">
        <v>107</v>
      </c>
      <c r="K2">
        <v>10022597</v>
      </c>
      <c r="L2" s="172">
        <v>42759</v>
      </c>
      <c r="M2" s="172">
        <v>42762</v>
      </c>
      <c r="N2" t="s">
        <v>212</v>
      </c>
      <c r="O2" t="s">
        <v>109</v>
      </c>
      <c r="P2">
        <v>2</v>
      </c>
      <c r="Q2" t="s">
        <v>5146</v>
      </c>
      <c r="R2">
        <v>3</v>
      </c>
    </row>
    <row r="3" spans="1:18" x14ac:dyDescent="0.2">
      <c r="A3" t="s">
        <v>5160</v>
      </c>
      <c r="B3" t="s">
        <v>351</v>
      </c>
      <c r="C3">
        <v>50103</v>
      </c>
      <c r="D3">
        <v>116968</v>
      </c>
      <c r="E3">
        <v>10001055</v>
      </c>
      <c r="F3" t="s">
        <v>92</v>
      </c>
      <c r="G3" t="s">
        <v>14</v>
      </c>
      <c r="H3" t="s">
        <v>352</v>
      </c>
      <c r="I3" t="s">
        <v>172</v>
      </c>
      <c r="J3" t="s">
        <v>172</v>
      </c>
      <c r="K3">
        <v>10022588</v>
      </c>
      <c r="L3" s="172">
        <v>42745</v>
      </c>
      <c r="M3" s="172">
        <v>42748</v>
      </c>
      <c r="N3" t="s">
        <v>145</v>
      </c>
      <c r="O3" t="s">
        <v>109</v>
      </c>
      <c r="P3">
        <v>2</v>
      </c>
      <c r="Q3" t="s">
        <v>5146</v>
      </c>
      <c r="R3">
        <v>2</v>
      </c>
    </row>
    <row r="4" spans="1:18" x14ac:dyDescent="0.2">
      <c r="A4" t="s">
        <v>5161</v>
      </c>
      <c r="B4" t="s">
        <v>5152</v>
      </c>
      <c r="C4">
        <v>50116</v>
      </c>
      <c r="D4">
        <v>116831</v>
      </c>
      <c r="E4">
        <v>10001927</v>
      </c>
      <c r="F4" t="s">
        <v>92</v>
      </c>
      <c r="G4" t="s">
        <v>14</v>
      </c>
      <c r="H4" t="s">
        <v>731</v>
      </c>
      <c r="I4" t="s">
        <v>161</v>
      </c>
      <c r="J4" t="s">
        <v>161</v>
      </c>
      <c r="K4">
        <v>10022564</v>
      </c>
      <c r="L4" s="172">
        <v>42906</v>
      </c>
      <c r="M4" s="172">
        <v>42909</v>
      </c>
      <c r="N4" t="s">
        <v>130</v>
      </c>
      <c r="O4" t="s">
        <v>109</v>
      </c>
      <c r="P4">
        <v>3</v>
      </c>
      <c r="Q4" t="s">
        <v>5146</v>
      </c>
      <c r="R4">
        <v>2</v>
      </c>
    </row>
    <row r="5" spans="1:18" x14ac:dyDescent="0.2">
      <c r="A5" t="s">
        <v>5162</v>
      </c>
      <c r="B5" t="s">
        <v>4169</v>
      </c>
      <c r="C5">
        <v>50120</v>
      </c>
      <c r="D5">
        <v>114813</v>
      </c>
      <c r="E5">
        <v>10002131</v>
      </c>
      <c r="F5" t="s">
        <v>170</v>
      </c>
      <c r="G5" t="s">
        <v>15</v>
      </c>
      <c r="H5" t="s">
        <v>1410</v>
      </c>
      <c r="I5" t="s">
        <v>190</v>
      </c>
      <c r="J5" t="s">
        <v>190</v>
      </c>
      <c r="K5">
        <v>10022519</v>
      </c>
      <c r="L5" s="172">
        <v>42872</v>
      </c>
      <c r="M5" s="172">
        <v>42872</v>
      </c>
      <c r="N5" t="s">
        <v>173</v>
      </c>
      <c r="O5" t="s">
        <v>97</v>
      </c>
      <c r="P5">
        <v>9</v>
      </c>
      <c r="Q5" t="s">
        <v>5146</v>
      </c>
      <c r="R5">
        <v>2</v>
      </c>
    </row>
    <row r="6" spans="1:18" x14ac:dyDescent="0.2">
      <c r="A6" t="s">
        <v>5163</v>
      </c>
      <c r="B6" t="s">
        <v>573</v>
      </c>
      <c r="C6">
        <v>50129</v>
      </c>
      <c r="D6">
        <v>106585</v>
      </c>
      <c r="E6">
        <v>10002704</v>
      </c>
      <c r="F6" t="s">
        <v>278</v>
      </c>
      <c r="G6" t="s">
        <v>15</v>
      </c>
      <c r="H6" t="s">
        <v>362</v>
      </c>
      <c r="I6" t="s">
        <v>166</v>
      </c>
      <c r="J6" t="s">
        <v>166</v>
      </c>
      <c r="K6">
        <v>10020151</v>
      </c>
      <c r="L6" s="172">
        <v>42647</v>
      </c>
      <c r="M6" s="172">
        <v>42650</v>
      </c>
      <c r="N6" t="s">
        <v>280</v>
      </c>
      <c r="O6" t="s">
        <v>109</v>
      </c>
      <c r="P6">
        <v>2</v>
      </c>
      <c r="Q6" t="s">
        <v>5146</v>
      </c>
      <c r="R6">
        <v>2</v>
      </c>
    </row>
    <row r="7" spans="1:18" x14ac:dyDescent="0.2">
      <c r="A7" t="s">
        <v>5164</v>
      </c>
      <c r="B7" t="s">
        <v>3999</v>
      </c>
      <c r="C7">
        <v>50133</v>
      </c>
      <c r="D7">
        <v>110147</v>
      </c>
      <c r="E7">
        <v>10003039</v>
      </c>
      <c r="F7" t="s">
        <v>170</v>
      </c>
      <c r="G7" t="s">
        <v>15</v>
      </c>
      <c r="H7" t="s">
        <v>785</v>
      </c>
      <c r="I7" t="s">
        <v>107</v>
      </c>
      <c r="J7" t="s">
        <v>107</v>
      </c>
      <c r="K7">
        <v>10030722</v>
      </c>
      <c r="L7" s="172">
        <v>42907</v>
      </c>
      <c r="M7" s="172">
        <v>42908</v>
      </c>
      <c r="N7" t="s">
        <v>173</v>
      </c>
      <c r="O7" t="s">
        <v>97</v>
      </c>
      <c r="P7" s="432">
        <v>9</v>
      </c>
      <c r="Q7" t="s">
        <v>5146</v>
      </c>
      <c r="R7">
        <v>2</v>
      </c>
    </row>
    <row r="8" spans="1:18" x14ac:dyDescent="0.2">
      <c r="A8" t="s">
        <v>5165</v>
      </c>
      <c r="B8" t="s">
        <v>542</v>
      </c>
      <c r="C8">
        <v>50165</v>
      </c>
      <c r="D8">
        <v>107736</v>
      </c>
      <c r="E8">
        <v>10005926</v>
      </c>
      <c r="F8" t="s">
        <v>92</v>
      </c>
      <c r="G8" t="s">
        <v>14</v>
      </c>
      <c r="H8" t="s">
        <v>543</v>
      </c>
      <c r="I8" t="s">
        <v>122</v>
      </c>
      <c r="J8" t="s">
        <v>122</v>
      </c>
      <c r="K8">
        <v>10011464</v>
      </c>
      <c r="L8" s="172">
        <v>42661</v>
      </c>
      <c r="M8" s="172">
        <v>42664</v>
      </c>
      <c r="N8" t="s">
        <v>145</v>
      </c>
      <c r="O8" t="s">
        <v>109</v>
      </c>
      <c r="P8">
        <v>3</v>
      </c>
      <c r="Q8" t="s">
        <v>5146</v>
      </c>
      <c r="R8">
        <v>2</v>
      </c>
    </row>
    <row r="9" spans="1:18" x14ac:dyDescent="0.2">
      <c r="A9" t="s">
        <v>5166</v>
      </c>
      <c r="B9" t="s">
        <v>643</v>
      </c>
      <c r="C9">
        <v>50169</v>
      </c>
      <c r="D9">
        <v>108148</v>
      </c>
      <c r="E9">
        <v>10004376</v>
      </c>
      <c r="F9" t="s">
        <v>170</v>
      </c>
      <c r="G9" t="s">
        <v>15</v>
      </c>
      <c r="H9" t="s">
        <v>644</v>
      </c>
      <c r="I9" t="s">
        <v>190</v>
      </c>
      <c r="J9" t="s">
        <v>190</v>
      </c>
      <c r="K9">
        <v>10020138</v>
      </c>
      <c r="L9" s="172">
        <v>42640</v>
      </c>
      <c r="M9" s="172">
        <v>42641</v>
      </c>
      <c r="N9" t="s">
        <v>173</v>
      </c>
      <c r="O9" t="s">
        <v>97</v>
      </c>
      <c r="P9" s="432">
        <v>9</v>
      </c>
      <c r="Q9" t="s">
        <v>5146</v>
      </c>
      <c r="R9">
        <v>2</v>
      </c>
    </row>
    <row r="10" spans="1:18" x14ac:dyDescent="0.2">
      <c r="A10" t="s">
        <v>5167</v>
      </c>
      <c r="B10" t="s">
        <v>2278</v>
      </c>
      <c r="C10">
        <v>50170</v>
      </c>
      <c r="D10">
        <v>105008</v>
      </c>
      <c r="E10">
        <v>10004486</v>
      </c>
      <c r="F10" t="s">
        <v>278</v>
      </c>
      <c r="G10" t="s">
        <v>15</v>
      </c>
      <c r="H10" t="s">
        <v>805</v>
      </c>
      <c r="I10" t="s">
        <v>122</v>
      </c>
      <c r="J10" t="s">
        <v>122</v>
      </c>
      <c r="K10">
        <v>10022545</v>
      </c>
      <c r="L10" s="172">
        <v>42864</v>
      </c>
      <c r="M10" s="172">
        <v>42867</v>
      </c>
      <c r="N10" t="s">
        <v>280</v>
      </c>
      <c r="O10" t="s">
        <v>109</v>
      </c>
      <c r="P10">
        <v>3</v>
      </c>
      <c r="Q10" t="s">
        <v>5146</v>
      </c>
      <c r="R10">
        <v>2</v>
      </c>
    </row>
    <row r="11" spans="1:18" x14ac:dyDescent="0.2">
      <c r="A11" t="s">
        <v>5168</v>
      </c>
      <c r="B11" t="s">
        <v>610</v>
      </c>
      <c r="C11">
        <v>50178</v>
      </c>
      <c r="D11">
        <v>110164</v>
      </c>
      <c r="E11">
        <v>10004733</v>
      </c>
      <c r="F11" t="s">
        <v>170</v>
      </c>
      <c r="G11" t="s">
        <v>15</v>
      </c>
      <c r="H11" t="s">
        <v>255</v>
      </c>
      <c r="I11" t="s">
        <v>161</v>
      </c>
      <c r="J11" t="s">
        <v>161</v>
      </c>
      <c r="K11">
        <v>10020183</v>
      </c>
      <c r="L11" s="172">
        <v>42640</v>
      </c>
      <c r="M11" s="172">
        <v>42641</v>
      </c>
      <c r="N11" t="s">
        <v>173</v>
      </c>
      <c r="O11" t="s">
        <v>97</v>
      </c>
      <c r="P11" s="432">
        <v>9</v>
      </c>
      <c r="Q11" t="s">
        <v>5146</v>
      </c>
      <c r="R11">
        <v>2</v>
      </c>
    </row>
    <row r="12" spans="1:18" x14ac:dyDescent="0.2">
      <c r="A12" t="s">
        <v>5169</v>
      </c>
      <c r="B12" t="s">
        <v>2281</v>
      </c>
      <c r="C12">
        <v>50193</v>
      </c>
      <c r="D12">
        <v>105498</v>
      </c>
      <c r="E12">
        <v>10005735</v>
      </c>
      <c r="F12" t="s">
        <v>92</v>
      </c>
      <c r="G12" t="s">
        <v>14</v>
      </c>
      <c r="H12" t="s">
        <v>178</v>
      </c>
      <c r="I12" t="s">
        <v>107</v>
      </c>
      <c r="J12" t="s">
        <v>107</v>
      </c>
      <c r="K12">
        <v>10030723</v>
      </c>
      <c r="L12" s="172">
        <v>42942</v>
      </c>
      <c r="M12" s="172">
        <v>42943</v>
      </c>
      <c r="N12" t="s">
        <v>167</v>
      </c>
      <c r="O12" t="s">
        <v>97</v>
      </c>
      <c r="P12" s="432">
        <v>9</v>
      </c>
      <c r="Q12" t="s">
        <v>5146</v>
      </c>
      <c r="R12">
        <v>2</v>
      </c>
    </row>
    <row r="13" spans="1:18" x14ac:dyDescent="0.2">
      <c r="A13" t="s">
        <v>5170</v>
      </c>
      <c r="B13" t="s">
        <v>273</v>
      </c>
      <c r="C13">
        <v>50208</v>
      </c>
      <c r="D13">
        <v>107962</v>
      </c>
      <c r="E13">
        <v>10007432</v>
      </c>
      <c r="F13" t="s">
        <v>170</v>
      </c>
      <c r="G13" t="s">
        <v>15</v>
      </c>
      <c r="H13" t="s">
        <v>274</v>
      </c>
      <c r="I13" t="s">
        <v>190</v>
      </c>
      <c r="J13" t="s">
        <v>190</v>
      </c>
      <c r="K13">
        <v>10022533</v>
      </c>
      <c r="L13" s="172">
        <v>42759</v>
      </c>
      <c r="M13" s="172">
        <v>42762</v>
      </c>
      <c r="N13" t="s">
        <v>275</v>
      </c>
      <c r="O13" t="s">
        <v>109</v>
      </c>
      <c r="P13">
        <v>2</v>
      </c>
      <c r="Q13" t="s">
        <v>5146</v>
      </c>
      <c r="R13">
        <v>4</v>
      </c>
    </row>
    <row r="14" spans="1:18" x14ac:dyDescent="0.2">
      <c r="A14" t="s">
        <v>5171</v>
      </c>
      <c r="B14" t="s">
        <v>4005</v>
      </c>
      <c r="C14">
        <v>50217</v>
      </c>
      <c r="D14">
        <v>112616</v>
      </c>
      <c r="E14">
        <v>10001928</v>
      </c>
      <c r="F14" t="s">
        <v>170</v>
      </c>
      <c r="G14" t="s">
        <v>15</v>
      </c>
      <c r="H14" t="s">
        <v>731</v>
      </c>
      <c r="I14" t="s">
        <v>161</v>
      </c>
      <c r="J14" t="s">
        <v>161</v>
      </c>
      <c r="K14">
        <v>10030706</v>
      </c>
      <c r="L14" s="172">
        <v>42907</v>
      </c>
      <c r="M14" s="172">
        <v>42908</v>
      </c>
      <c r="N14" t="s">
        <v>173</v>
      </c>
      <c r="O14" t="s">
        <v>97</v>
      </c>
      <c r="P14" s="432">
        <v>9</v>
      </c>
      <c r="Q14" t="s">
        <v>5146</v>
      </c>
      <c r="R14">
        <v>2</v>
      </c>
    </row>
    <row r="15" spans="1:18" x14ac:dyDescent="0.2">
      <c r="A15" t="s">
        <v>5172</v>
      </c>
      <c r="B15" t="s">
        <v>1603</v>
      </c>
      <c r="C15">
        <v>50229</v>
      </c>
      <c r="D15">
        <v>108029</v>
      </c>
      <c r="E15">
        <v>10004727</v>
      </c>
      <c r="F15" t="s">
        <v>170</v>
      </c>
      <c r="G15" t="s">
        <v>15</v>
      </c>
      <c r="H15" t="s">
        <v>602</v>
      </c>
      <c r="I15" t="s">
        <v>199</v>
      </c>
      <c r="J15" t="s">
        <v>95</v>
      </c>
      <c r="K15">
        <v>10022479</v>
      </c>
      <c r="L15" s="172">
        <v>42892</v>
      </c>
      <c r="M15" s="172">
        <v>42895</v>
      </c>
      <c r="N15" t="s">
        <v>276</v>
      </c>
      <c r="O15" t="s">
        <v>109</v>
      </c>
      <c r="P15" s="402">
        <v>3</v>
      </c>
      <c r="Q15" t="s">
        <v>5146</v>
      </c>
      <c r="R15">
        <v>2</v>
      </c>
    </row>
    <row r="16" spans="1:18" x14ac:dyDescent="0.2">
      <c r="A16" t="s">
        <v>5173</v>
      </c>
      <c r="B16" t="s">
        <v>624</v>
      </c>
      <c r="C16">
        <v>50230</v>
      </c>
      <c r="D16">
        <v>108012</v>
      </c>
      <c r="E16">
        <v>10000239</v>
      </c>
      <c r="F16" t="s">
        <v>278</v>
      </c>
      <c r="G16" t="s">
        <v>15</v>
      </c>
      <c r="H16" t="s">
        <v>150</v>
      </c>
      <c r="I16" t="s">
        <v>122</v>
      </c>
      <c r="J16" t="s">
        <v>122</v>
      </c>
      <c r="K16">
        <v>10011465</v>
      </c>
      <c r="L16" s="172">
        <v>42633</v>
      </c>
      <c r="M16" s="172">
        <v>42634</v>
      </c>
      <c r="N16" t="s">
        <v>476</v>
      </c>
      <c r="O16" t="s">
        <v>97</v>
      </c>
      <c r="P16" s="432">
        <v>9</v>
      </c>
      <c r="Q16" t="s">
        <v>5146</v>
      </c>
      <c r="R16">
        <v>2</v>
      </c>
    </row>
    <row r="17" spans="1:18" x14ac:dyDescent="0.2">
      <c r="A17" t="s">
        <v>5174</v>
      </c>
      <c r="B17" t="s">
        <v>2295</v>
      </c>
      <c r="C17">
        <v>50234</v>
      </c>
      <c r="D17">
        <v>106055</v>
      </c>
      <c r="E17">
        <v>10005535</v>
      </c>
      <c r="F17" t="s">
        <v>170</v>
      </c>
      <c r="G17" t="s">
        <v>15</v>
      </c>
      <c r="H17" t="s">
        <v>549</v>
      </c>
      <c r="I17" t="s">
        <v>199</v>
      </c>
      <c r="J17" t="s">
        <v>95</v>
      </c>
      <c r="K17">
        <v>10030663</v>
      </c>
      <c r="L17" s="172">
        <v>42906</v>
      </c>
      <c r="M17" s="172">
        <v>42909</v>
      </c>
      <c r="N17" t="s">
        <v>276</v>
      </c>
      <c r="O17" t="s">
        <v>109</v>
      </c>
      <c r="P17">
        <v>4</v>
      </c>
      <c r="Q17" t="s">
        <v>5146</v>
      </c>
      <c r="R17">
        <v>2</v>
      </c>
    </row>
    <row r="18" spans="1:18" x14ac:dyDescent="0.2">
      <c r="A18" t="s">
        <v>5175</v>
      </c>
      <c r="B18" t="s">
        <v>344</v>
      </c>
      <c r="C18">
        <v>50245</v>
      </c>
      <c r="D18">
        <v>110145</v>
      </c>
      <c r="E18">
        <v>10007528</v>
      </c>
      <c r="F18" t="s">
        <v>170</v>
      </c>
      <c r="G18" t="s">
        <v>15</v>
      </c>
      <c r="H18" t="s">
        <v>209</v>
      </c>
      <c r="I18" t="s">
        <v>166</v>
      </c>
      <c r="J18" t="s">
        <v>166</v>
      </c>
      <c r="K18">
        <v>10020100</v>
      </c>
      <c r="L18" s="172">
        <v>42661</v>
      </c>
      <c r="M18" s="172">
        <v>42664</v>
      </c>
      <c r="N18" t="s">
        <v>276</v>
      </c>
      <c r="O18" t="s">
        <v>109</v>
      </c>
      <c r="P18">
        <v>4</v>
      </c>
      <c r="Q18" t="s">
        <v>5146</v>
      </c>
      <c r="R18">
        <v>2</v>
      </c>
    </row>
    <row r="19" spans="1:18" x14ac:dyDescent="0.2">
      <c r="A19" t="s">
        <v>5176</v>
      </c>
      <c r="B19" t="s">
        <v>1608</v>
      </c>
      <c r="C19">
        <v>50262</v>
      </c>
      <c r="D19">
        <v>108702</v>
      </c>
      <c r="E19">
        <v>10000028</v>
      </c>
      <c r="F19" t="s">
        <v>92</v>
      </c>
      <c r="G19" t="s">
        <v>14</v>
      </c>
      <c r="H19" t="s">
        <v>867</v>
      </c>
      <c r="I19" t="s">
        <v>199</v>
      </c>
      <c r="J19" t="s">
        <v>95</v>
      </c>
      <c r="K19">
        <v>10040419</v>
      </c>
      <c r="L19" s="172">
        <v>42968</v>
      </c>
      <c r="M19" s="172">
        <v>42971</v>
      </c>
      <c r="N19" t="s">
        <v>145</v>
      </c>
      <c r="O19" t="s">
        <v>109</v>
      </c>
      <c r="P19">
        <v>3</v>
      </c>
      <c r="Q19" t="s">
        <v>5146</v>
      </c>
      <c r="R19">
        <v>2</v>
      </c>
    </row>
    <row r="20" spans="1:18" x14ac:dyDescent="0.2">
      <c r="A20" t="s">
        <v>5177</v>
      </c>
      <c r="B20" t="s">
        <v>91</v>
      </c>
      <c r="C20">
        <v>50315</v>
      </c>
      <c r="D20">
        <v>115666</v>
      </c>
      <c r="E20">
        <v>10000082</v>
      </c>
      <c r="F20" t="s">
        <v>92</v>
      </c>
      <c r="G20" t="s">
        <v>14</v>
      </c>
      <c r="H20" t="s">
        <v>93</v>
      </c>
      <c r="I20" t="s">
        <v>94</v>
      </c>
      <c r="J20" t="s">
        <v>95</v>
      </c>
      <c r="K20">
        <v>10030668</v>
      </c>
      <c r="L20" s="172">
        <v>42787</v>
      </c>
      <c r="M20" s="172">
        <v>42788</v>
      </c>
      <c r="N20" t="s">
        <v>96</v>
      </c>
      <c r="O20" t="s">
        <v>97</v>
      </c>
      <c r="P20" s="432">
        <v>9</v>
      </c>
      <c r="Q20" t="s">
        <v>5146</v>
      </c>
      <c r="R20">
        <v>2</v>
      </c>
    </row>
    <row r="21" spans="1:18" x14ac:dyDescent="0.2">
      <c r="A21" t="s">
        <v>5178</v>
      </c>
      <c r="B21" t="s">
        <v>3230</v>
      </c>
      <c r="C21">
        <v>50387</v>
      </c>
      <c r="D21">
        <v>105765</v>
      </c>
      <c r="E21">
        <v>10000238</v>
      </c>
      <c r="F21" t="s">
        <v>278</v>
      </c>
      <c r="G21" t="s">
        <v>15</v>
      </c>
      <c r="H21" t="s">
        <v>202</v>
      </c>
      <c r="I21" t="s">
        <v>140</v>
      </c>
      <c r="J21" t="s">
        <v>140</v>
      </c>
      <c r="K21">
        <v>10030728</v>
      </c>
      <c r="L21" s="172">
        <v>42878</v>
      </c>
      <c r="M21" s="172">
        <v>42879</v>
      </c>
      <c r="N21" t="s">
        <v>476</v>
      </c>
      <c r="O21" t="s">
        <v>97</v>
      </c>
      <c r="P21" s="432">
        <v>9</v>
      </c>
      <c r="Q21" t="s">
        <v>5146</v>
      </c>
      <c r="R21">
        <v>2</v>
      </c>
    </row>
    <row r="22" spans="1:18" x14ac:dyDescent="0.2">
      <c r="A22" t="s">
        <v>5179</v>
      </c>
      <c r="B22" t="s">
        <v>288</v>
      </c>
      <c r="C22">
        <v>50410</v>
      </c>
      <c r="D22">
        <v>118821</v>
      </c>
      <c r="E22">
        <v>10023918</v>
      </c>
      <c r="F22" t="s">
        <v>92</v>
      </c>
      <c r="G22" t="s">
        <v>14</v>
      </c>
      <c r="H22" t="s">
        <v>255</v>
      </c>
      <c r="I22" t="s">
        <v>161</v>
      </c>
      <c r="J22" t="s">
        <v>161</v>
      </c>
      <c r="K22">
        <v>10011469</v>
      </c>
      <c r="L22" s="172">
        <v>42759</v>
      </c>
      <c r="M22" s="172">
        <v>42762</v>
      </c>
      <c r="N22" t="s">
        <v>141</v>
      </c>
      <c r="O22" t="s">
        <v>109</v>
      </c>
      <c r="P22" s="402">
        <v>2</v>
      </c>
      <c r="Q22" t="s">
        <v>5146</v>
      </c>
      <c r="R22">
        <v>3</v>
      </c>
    </row>
    <row r="23" spans="1:18" x14ac:dyDescent="0.2">
      <c r="A23" t="s">
        <v>5180</v>
      </c>
      <c r="B23" t="s">
        <v>4194</v>
      </c>
      <c r="C23">
        <v>50411</v>
      </c>
      <c r="D23">
        <v>105859</v>
      </c>
      <c r="E23">
        <v>10000285</v>
      </c>
      <c r="F23" t="s">
        <v>92</v>
      </c>
      <c r="G23" t="s">
        <v>14</v>
      </c>
      <c r="H23" t="s">
        <v>139</v>
      </c>
      <c r="I23" t="s">
        <v>140</v>
      </c>
      <c r="J23" t="s">
        <v>140</v>
      </c>
      <c r="K23">
        <v>10030789</v>
      </c>
      <c r="L23" s="172">
        <v>42906</v>
      </c>
      <c r="M23" s="172">
        <v>42909</v>
      </c>
      <c r="N23" t="s">
        <v>130</v>
      </c>
      <c r="O23" t="s">
        <v>109</v>
      </c>
      <c r="P23">
        <v>2</v>
      </c>
      <c r="Q23" t="s">
        <v>5146</v>
      </c>
      <c r="R23">
        <v>1</v>
      </c>
    </row>
    <row r="24" spans="1:18" x14ac:dyDescent="0.2">
      <c r="A24" t="s">
        <v>5181</v>
      </c>
      <c r="B24" t="s">
        <v>1617</v>
      </c>
      <c r="C24">
        <v>50442</v>
      </c>
      <c r="D24">
        <v>116562</v>
      </c>
      <c r="E24">
        <v>10000348</v>
      </c>
      <c r="F24" t="s">
        <v>92</v>
      </c>
      <c r="G24" t="s">
        <v>14</v>
      </c>
      <c r="H24" t="s">
        <v>186</v>
      </c>
      <c r="I24" t="s">
        <v>172</v>
      </c>
      <c r="J24" t="s">
        <v>172</v>
      </c>
      <c r="K24">
        <v>10030711</v>
      </c>
      <c r="L24" s="172">
        <v>42913</v>
      </c>
      <c r="M24" s="172">
        <v>42916</v>
      </c>
      <c r="N24" t="s">
        <v>130</v>
      </c>
      <c r="O24" t="s">
        <v>109</v>
      </c>
      <c r="P24">
        <v>3</v>
      </c>
      <c r="Q24" t="s">
        <v>5146</v>
      </c>
      <c r="R24">
        <v>2</v>
      </c>
    </row>
    <row r="25" spans="1:18" x14ac:dyDescent="0.2">
      <c r="A25" t="s">
        <v>5182</v>
      </c>
      <c r="B25" t="s">
        <v>368</v>
      </c>
      <c r="C25">
        <v>50609</v>
      </c>
      <c r="D25">
        <v>107015</v>
      </c>
      <c r="E25">
        <v>10000538</v>
      </c>
      <c r="F25" t="s">
        <v>170</v>
      </c>
      <c r="G25" t="s">
        <v>15</v>
      </c>
      <c r="H25" t="s">
        <v>369</v>
      </c>
      <c r="I25" t="s">
        <v>199</v>
      </c>
      <c r="J25" t="s">
        <v>95</v>
      </c>
      <c r="K25">
        <v>10020192</v>
      </c>
      <c r="L25" s="172">
        <v>42710</v>
      </c>
      <c r="M25" s="172">
        <v>42713</v>
      </c>
      <c r="N25" t="s">
        <v>276</v>
      </c>
      <c r="O25" t="s">
        <v>109</v>
      </c>
      <c r="P25">
        <v>3</v>
      </c>
      <c r="Q25" t="s">
        <v>5146</v>
      </c>
      <c r="R25">
        <v>2</v>
      </c>
    </row>
    <row r="26" spans="1:18" x14ac:dyDescent="0.2">
      <c r="A26" t="s">
        <v>5183</v>
      </c>
      <c r="B26" t="s">
        <v>3241</v>
      </c>
      <c r="C26">
        <v>50621</v>
      </c>
      <c r="D26">
        <v>107690</v>
      </c>
      <c r="E26">
        <v>10000561</v>
      </c>
      <c r="F26" t="s">
        <v>278</v>
      </c>
      <c r="G26" t="s">
        <v>15</v>
      </c>
      <c r="H26" t="s">
        <v>234</v>
      </c>
      <c r="I26" t="s">
        <v>190</v>
      </c>
      <c r="J26" t="s">
        <v>190</v>
      </c>
      <c r="K26">
        <v>10030680</v>
      </c>
      <c r="L26" s="172">
        <v>42859</v>
      </c>
      <c r="M26" s="172">
        <v>42860</v>
      </c>
      <c r="N26" t="s">
        <v>476</v>
      </c>
      <c r="O26" t="s">
        <v>97</v>
      </c>
      <c r="P26" s="432">
        <v>9</v>
      </c>
      <c r="Q26" t="s">
        <v>5146</v>
      </c>
      <c r="R26">
        <v>2</v>
      </c>
    </row>
    <row r="27" spans="1:18" x14ac:dyDescent="0.2">
      <c r="A27" t="s">
        <v>5184</v>
      </c>
      <c r="B27" t="s">
        <v>263</v>
      </c>
      <c r="C27">
        <v>50656</v>
      </c>
      <c r="D27">
        <v>106343</v>
      </c>
      <c r="E27">
        <v>10000631</v>
      </c>
      <c r="F27" t="s">
        <v>92</v>
      </c>
      <c r="G27" t="s">
        <v>14</v>
      </c>
      <c r="H27" t="s">
        <v>186</v>
      </c>
      <c r="I27" t="s">
        <v>172</v>
      </c>
      <c r="J27" t="s">
        <v>172</v>
      </c>
      <c r="K27">
        <v>10022585</v>
      </c>
      <c r="L27" s="172">
        <v>42766</v>
      </c>
      <c r="M27" s="172">
        <v>42768</v>
      </c>
      <c r="N27" t="s">
        <v>130</v>
      </c>
      <c r="O27" t="s">
        <v>109</v>
      </c>
      <c r="P27">
        <v>2</v>
      </c>
      <c r="Q27" t="s">
        <v>5146</v>
      </c>
      <c r="R27">
        <v>2</v>
      </c>
    </row>
    <row r="28" spans="1:18" x14ac:dyDescent="0.2">
      <c r="A28" t="s">
        <v>5185</v>
      </c>
      <c r="B28" t="s">
        <v>581</v>
      </c>
      <c r="C28">
        <v>50729</v>
      </c>
      <c r="D28">
        <v>111994</v>
      </c>
      <c r="E28">
        <v>10006600</v>
      </c>
      <c r="F28" t="s">
        <v>92</v>
      </c>
      <c r="G28" t="s">
        <v>14</v>
      </c>
      <c r="H28" t="s">
        <v>582</v>
      </c>
      <c r="I28" t="s">
        <v>172</v>
      </c>
      <c r="J28" t="s">
        <v>172</v>
      </c>
      <c r="K28">
        <v>10020081</v>
      </c>
      <c r="L28" s="172">
        <v>42647</v>
      </c>
      <c r="M28" s="172">
        <v>42650</v>
      </c>
      <c r="N28" t="s">
        <v>145</v>
      </c>
      <c r="O28" t="s">
        <v>109</v>
      </c>
      <c r="P28">
        <v>3</v>
      </c>
      <c r="Q28" t="s">
        <v>5146</v>
      </c>
      <c r="R28">
        <v>2</v>
      </c>
    </row>
    <row r="29" spans="1:18" x14ac:dyDescent="0.2">
      <c r="A29" t="s">
        <v>5186</v>
      </c>
      <c r="B29" t="s">
        <v>3249</v>
      </c>
      <c r="C29">
        <v>50737</v>
      </c>
      <c r="D29">
        <v>115094</v>
      </c>
      <c r="E29">
        <v>10000755</v>
      </c>
      <c r="F29" t="s">
        <v>170</v>
      </c>
      <c r="G29" t="s">
        <v>15</v>
      </c>
      <c r="H29" t="s">
        <v>2996</v>
      </c>
      <c r="I29" t="s">
        <v>140</v>
      </c>
      <c r="J29" t="s">
        <v>140</v>
      </c>
      <c r="K29">
        <v>10022617</v>
      </c>
      <c r="L29" s="172">
        <v>42913</v>
      </c>
      <c r="M29" s="172">
        <v>42921</v>
      </c>
      <c r="N29" t="s">
        <v>276</v>
      </c>
      <c r="O29" t="s">
        <v>124</v>
      </c>
      <c r="P29">
        <v>3</v>
      </c>
      <c r="Q29" t="s">
        <v>5146</v>
      </c>
      <c r="R29">
        <v>2</v>
      </c>
    </row>
    <row r="30" spans="1:18" x14ac:dyDescent="0.2">
      <c r="A30" t="s">
        <v>5187</v>
      </c>
      <c r="B30" t="s">
        <v>149</v>
      </c>
      <c r="C30">
        <v>50743</v>
      </c>
      <c r="D30">
        <v>119224</v>
      </c>
      <c r="E30">
        <v>10030748</v>
      </c>
      <c r="F30" t="s">
        <v>92</v>
      </c>
      <c r="G30" t="s">
        <v>14</v>
      </c>
      <c r="H30" t="s">
        <v>150</v>
      </c>
      <c r="I30" t="s">
        <v>122</v>
      </c>
      <c r="J30" t="s">
        <v>122</v>
      </c>
      <c r="K30">
        <v>10020111</v>
      </c>
      <c r="L30" s="172">
        <v>42653</v>
      </c>
      <c r="M30" s="172">
        <v>42655</v>
      </c>
      <c r="N30" t="s">
        <v>130</v>
      </c>
      <c r="O30" t="s">
        <v>109</v>
      </c>
      <c r="P30">
        <v>4</v>
      </c>
      <c r="Q30" t="s">
        <v>5146</v>
      </c>
      <c r="R30">
        <v>2</v>
      </c>
    </row>
    <row r="31" spans="1:18" x14ac:dyDescent="0.2">
      <c r="A31" t="s">
        <v>5188</v>
      </c>
      <c r="B31" t="s">
        <v>440</v>
      </c>
      <c r="C31">
        <v>50766</v>
      </c>
      <c r="D31">
        <v>116165</v>
      </c>
      <c r="E31">
        <v>10000795</v>
      </c>
      <c r="F31" t="s">
        <v>170</v>
      </c>
      <c r="G31" t="s">
        <v>15</v>
      </c>
      <c r="H31" t="s">
        <v>202</v>
      </c>
      <c r="I31" t="s">
        <v>140</v>
      </c>
      <c r="J31" t="s">
        <v>140</v>
      </c>
      <c r="K31">
        <v>10022095</v>
      </c>
      <c r="L31" s="172">
        <v>42696</v>
      </c>
      <c r="M31" s="172">
        <v>42699</v>
      </c>
      <c r="N31" t="s">
        <v>276</v>
      </c>
      <c r="O31" t="s">
        <v>109</v>
      </c>
      <c r="P31" s="402">
        <v>3</v>
      </c>
      <c r="Q31" t="s">
        <v>5146</v>
      </c>
      <c r="R31">
        <v>2</v>
      </c>
    </row>
    <row r="32" spans="1:18" x14ac:dyDescent="0.2">
      <c r="A32" t="s">
        <v>5189</v>
      </c>
      <c r="B32" t="s">
        <v>814</v>
      </c>
      <c r="C32">
        <v>50827</v>
      </c>
      <c r="D32">
        <v>106578</v>
      </c>
      <c r="E32">
        <v>10000874</v>
      </c>
      <c r="F32" t="s">
        <v>92</v>
      </c>
      <c r="G32" t="s">
        <v>14</v>
      </c>
      <c r="H32" t="s">
        <v>362</v>
      </c>
      <c r="I32" t="s">
        <v>166</v>
      </c>
      <c r="J32" t="s">
        <v>166</v>
      </c>
      <c r="K32">
        <v>10030676</v>
      </c>
      <c r="L32" s="172">
        <v>42870</v>
      </c>
      <c r="M32" s="172">
        <v>42873</v>
      </c>
      <c r="N32" t="s">
        <v>410</v>
      </c>
      <c r="O32" t="s">
        <v>109</v>
      </c>
      <c r="P32" s="402">
        <v>2</v>
      </c>
      <c r="Q32" t="s">
        <v>5146</v>
      </c>
      <c r="R32">
        <v>3</v>
      </c>
    </row>
    <row r="33" spans="1:18" x14ac:dyDescent="0.2">
      <c r="A33" t="s">
        <v>5190</v>
      </c>
      <c r="B33" t="s">
        <v>2334</v>
      </c>
      <c r="C33">
        <v>50888</v>
      </c>
      <c r="D33">
        <v>108146</v>
      </c>
      <c r="E33">
        <v>10009063</v>
      </c>
      <c r="F33" t="s">
        <v>278</v>
      </c>
      <c r="G33" t="s">
        <v>15</v>
      </c>
      <c r="H33" t="s">
        <v>481</v>
      </c>
      <c r="I33" t="s">
        <v>122</v>
      </c>
      <c r="J33" t="s">
        <v>122</v>
      </c>
      <c r="K33">
        <v>10022550</v>
      </c>
      <c r="L33" s="172">
        <v>42899</v>
      </c>
      <c r="M33" s="172">
        <v>42900</v>
      </c>
      <c r="N33" t="s">
        <v>476</v>
      </c>
      <c r="O33" t="s">
        <v>97</v>
      </c>
      <c r="P33" s="432">
        <v>9</v>
      </c>
      <c r="Q33" t="s">
        <v>5146</v>
      </c>
      <c r="R33">
        <v>2</v>
      </c>
    </row>
    <row r="34" spans="1:18" x14ac:dyDescent="0.2">
      <c r="A34" t="s">
        <v>5191</v>
      </c>
      <c r="B34" t="s">
        <v>182</v>
      </c>
      <c r="C34">
        <v>50936</v>
      </c>
      <c r="D34">
        <v>119214</v>
      </c>
      <c r="E34">
        <v>10030637</v>
      </c>
      <c r="F34" t="s">
        <v>183</v>
      </c>
      <c r="G34" t="s">
        <v>14</v>
      </c>
      <c r="H34" t="s">
        <v>171</v>
      </c>
      <c r="I34" t="s">
        <v>172</v>
      </c>
      <c r="J34" t="s">
        <v>172</v>
      </c>
      <c r="K34">
        <v>10022580</v>
      </c>
      <c r="L34" s="172">
        <v>42767</v>
      </c>
      <c r="M34" s="172">
        <v>42775</v>
      </c>
      <c r="N34" t="s">
        <v>145</v>
      </c>
      <c r="O34" t="s">
        <v>124</v>
      </c>
      <c r="P34">
        <v>1</v>
      </c>
      <c r="Q34" t="s">
        <v>5146</v>
      </c>
      <c r="R34">
        <v>2</v>
      </c>
    </row>
    <row r="35" spans="1:18" x14ac:dyDescent="0.2">
      <c r="A35" t="s">
        <v>5192</v>
      </c>
      <c r="B35" t="s">
        <v>577</v>
      </c>
      <c r="C35">
        <v>50992</v>
      </c>
      <c r="D35">
        <v>108825</v>
      </c>
      <c r="E35">
        <v>10001145</v>
      </c>
      <c r="F35" t="s">
        <v>92</v>
      </c>
      <c r="G35" t="s">
        <v>14</v>
      </c>
      <c r="H35" t="s">
        <v>255</v>
      </c>
      <c r="I35" t="s">
        <v>161</v>
      </c>
      <c r="J35" t="s">
        <v>161</v>
      </c>
      <c r="K35">
        <v>10022565</v>
      </c>
      <c r="L35" s="172">
        <v>42654</v>
      </c>
      <c r="M35" s="172">
        <v>42656</v>
      </c>
      <c r="N35" t="s">
        <v>130</v>
      </c>
      <c r="O35" t="s">
        <v>109</v>
      </c>
      <c r="P35">
        <v>2</v>
      </c>
      <c r="Q35" t="s">
        <v>5146</v>
      </c>
      <c r="R35">
        <v>2</v>
      </c>
    </row>
    <row r="36" spans="1:18" x14ac:dyDescent="0.2">
      <c r="A36" t="s">
        <v>5193</v>
      </c>
      <c r="B36" t="s">
        <v>513</v>
      </c>
      <c r="C36">
        <v>51036</v>
      </c>
      <c r="D36">
        <v>109389</v>
      </c>
      <c r="E36">
        <v>10001193</v>
      </c>
      <c r="F36" t="s">
        <v>183</v>
      </c>
      <c r="G36" t="s">
        <v>14</v>
      </c>
      <c r="H36" t="s">
        <v>514</v>
      </c>
      <c r="I36" t="s">
        <v>190</v>
      </c>
      <c r="J36" t="s">
        <v>190</v>
      </c>
      <c r="K36">
        <v>10020124</v>
      </c>
      <c r="L36" s="172">
        <v>42669</v>
      </c>
      <c r="M36" s="172">
        <v>42676</v>
      </c>
      <c r="N36" t="s">
        <v>145</v>
      </c>
      <c r="O36" t="s">
        <v>124</v>
      </c>
      <c r="P36" s="402">
        <v>3</v>
      </c>
      <c r="Q36" t="s">
        <v>5146</v>
      </c>
      <c r="R36">
        <v>2</v>
      </c>
    </row>
    <row r="37" spans="1:18" x14ac:dyDescent="0.2">
      <c r="A37" t="s">
        <v>5194</v>
      </c>
      <c r="B37" t="s">
        <v>396</v>
      </c>
      <c r="C37">
        <v>51149</v>
      </c>
      <c r="D37">
        <v>106328</v>
      </c>
      <c r="E37">
        <v>10001394</v>
      </c>
      <c r="F37" t="s">
        <v>92</v>
      </c>
      <c r="G37" t="s">
        <v>14</v>
      </c>
      <c r="H37" t="s">
        <v>248</v>
      </c>
      <c r="I37" t="s">
        <v>190</v>
      </c>
      <c r="J37" t="s">
        <v>190</v>
      </c>
      <c r="K37">
        <v>10011474</v>
      </c>
      <c r="L37" s="172">
        <v>42710</v>
      </c>
      <c r="M37" s="172">
        <v>42711</v>
      </c>
      <c r="N37" t="s">
        <v>167</v>
      </c>
      <c r="O37" t="s">
        <v>97</v>
      </c>
      <c r="P37" s="432">
        <v>9</v>
      </c>
      <c r="Q37" t="s">
        <v>5146</v>
      </c>
      <c r="R37">
        <v>2</v>
      </c>
    </row>
    <row r="38" spans="1:18" x14ac:dyDescent="0.2">
      <c r="A38" t="s">
        <v>5195</v>
      </c>
      <c r="B38" t="s">
        <v>1638</v>
      </c>
      <c r="C38">
        <v>51259</v>
      </c>
      <c r="D38">
        <v>109908</v>
      </c>
      <c r="E38">
        <v>10001602</v>
      </c>
      <c r="F38" t="s">
        <v>92</v>
      </c>
      <c r="G38" t="s">
        <v>14</v>
      </c>
      <c r="H38" t="s">
        <v>198</v>
      </c>
      <c r="I38" t="s">
        <v>199</v>
      </c>
      <c r="J38" t="s">
        <v>95</v>
      </c>
      <c r="K38">
        <v>10022471</v>
      </c>
      <c r="L38" s="172">
        <v>42787</v>
      </c>
      <c r="M38" s="172">
        <v>42790</v>
      </c>
      <c r="N38" t="s">
        <v>145</v>
      </c>
      <c r="O38" t="s">
        <v>109</v>
      </c>
      <c r="P38">
        <v>3</v>
      </c>
      <c r="Q38" t="s">
        <v>5146</v>
      </c>
      <c r="R38">
        <v>2</v>
      </c>
    </row>
    <row r="39" spans="1:18" x14ac:dyDescent="0.2">
      <c r="A39" t="s">
        <v>5196</v>
      </c>
      <c r="B39" t="s">
        <v>2356</v>
      </c>
      <c r="C39">
        <v>51385</v>
      </c>
      <c r="D39">
        <v>108101</v>
      </c>
      <c r="E39">
        <v>10001723</v>
      </c>
      <c r="F39" t="s">
        <v>170</v>
      </c>
      <c r="G39" t="s">
        <v>15</v>
      </c>
      <c r="H39" t="s">
        <v>291</v>
      </c>
      <c r="I39" t="s">
        <v>172</v>
      </c>
      <c r="J39" t="s">
        <v>172</v>
      </c>
      <c r="K39">
        <v>10030626</v>
      </c>
      <c r="L39" s="172">
        <v>42802</v>
      </c>
      <c r="M39" s="172">
        <v>42803</v>
      </c>
      <c r="N39" t="s">
        <v>173</v>
      </c>
      <c r="O39" t="s">
        <v>97</v>
      </c>
      <c r="P39" s="432">
        <v>9</v>
      </c>
      <c r="Q39" t="s">
        <v>5146</v>
      </c>
      <c r="R39">
        <v>2</v>
      </c>
    </row>
    <row r="40" spans="1:18" x14ac:dyDescent="0.2">
      <c r="A40" t="s">
        <v>5197</v>
      </c>
      <c r="B40" t="s">
        <v>646</v>
      </c>
      <c r="C40">
        <v>51433</v>
      </c>
      <c r="D40">
        <v>116954</v>
      </c>
      <c r="E40">
        <v>10001786</v>
      </c>
      <c r="F40" t="s">
        <v>92</v>
      </c>
      <c r="G40" t="s">
        <v>14</v>
      </c>
      <c r="H40" t="s">
        <v>469</v>
      </c>
      <c r="I40" t="s">
        <v>166</v>
      </c>
      <c r="J40" t="s">
        <v>166</v>
      </c>
      <c r="K40">
        <v>10020135</v>
      </c>
      <c r="L40" s="172">
        <v>42626</v>
      </c>
      <c r="M40" s="172">
        <v>42629</v>
      </c>
      <c r="N40" t="s">
        <v>145</v>
      </c>
      <c r="O40" t="s">
        <v>109</v>
      </c>
      <c r="P40" s="402">
        <v>3</v>
      </c>
      <c r="Q40" t="s">
        <v>5146</v>
      </c>
      <c r="R40">
        <v>2</v>
      </c>
    </row>
    <row r="41" spans="1:18" x14ac:dyDescent="0.2">
      <c r="A41" t="s">
        <v>5198</v>
      </c>
      <c r="B41" t="s">
        <v>1644</v>
      </c>
      <c r="C41">
        <v>51525</v>
      </c>
      <c r="D41">
        <v>117534</v>
      </c>
      <c r="E41">
        <v>10007922</v>
      </c>
      <c r="F41" t="s">
        <v>278</v>
      </c>
      <c r="G41" t="s">
        <v>15</v>
      </c>
      <c r="H41" t="s">
        <v>325</v>
      </c>
      <c r="I41" t="s">
        <v>161</v>
      </c>
      <c r="J41" t="s">
        <v>161</v>
      </c>
      <c r="K41">
        <v>10030703</v>
      </c>
      <c r="L41" s="172">
        <v>42915</v>
      </c>
      <c r="M41" s="172">
        <v>42915</v>
      </c>
      <c r="N41" t="s">
        <v>476</v>
      </c>
      <c r="O41" t="s">
        <v>97</v>
      </c>
      <c r="P41" s="432">
        <v>9</v>
      </c>
      <c r="Q41" t="s">
        <v>5146</v>
      </c>
      <c r="R41">
        <v>2</v>
      </c>
    </row>
    <row r="42" spans="1:18" x14ac:dyDescent="0.2">
      <c r="A42" t="s">
        <v>5199</v>
      </c>
      <c r="B42" t="s">
        <v>3298</v>
      </c>
      <c r="C42">
        <v>51540</v>
      </c>
      <c r="D42">
        <v>110160</v>
      </c>
      <c r="E42">
        <v>10001951</v>
      </c>
      <c r="F42" t="s">
        <v>170</v>
      </c>
      <c r="G42" t="s">
        <v>15</v>
      </c>
      <c r="H42" t="s">
        <v>270</v>
      </c>
      <c r="I42" t="s">
        <v>166</v>
      </c>
      <c r="J42" t="s">
        <v>166</v>
      </c>
      <c r="K42">
        <v>10022508</v>
      </c>
      <c r="L42" s="172">
        <v>42794</v>
      </c>
      <c r="M42" s="172">
        <v>42795</v>
      </c>
      <c r="N42" t="s">
        <v>173</v>
      </c>
      <c r="O42" t="s">
        <v>97</v>
      </c>
      <c r="P42" s="432">
        <v>9</v>
      </c>
      <c r="Q42" t="s">
        <v>5146</v>
      </c>
      <c r="R42">
        <v>2</v>
      </c>
    </row>
    <row r="43" spans="1:18" x14ac:dyDescent="0.2">
      <c r="A43" t="s">
        <v>5200</v>
      </c>
      <c r="B43" t="s">
        <v>1650</v>
      </c>
      <c r="C43">
        <v>51573</v>
      </c>
      <c r="D43">
        <v>118936</v>
      </c>
      <c r="E43">
        <v>10028930</v>
      </c>
      <c r="F43" t="s">
        <v>183</v>
      </c>
      <c r="G43" t="s">
        <v>14</v>
      </c>
      <c r="H43" t="s">
        <v>186</v>
      </c>
      <c r="I43" t="s">
        <v>172</v>
      </c>
      <c r="J43" t="s">
        <v>172</v>
      </c>
      <c r="K43">
        <v>10030712</v>
      </c>
      <c r="L43" s="172">
        <v>42864</v>
      </c>
      <c r="M43" s="172">
        <v>42867</v>
      </c>
      <c r="N43" t="s">
        <v>141</v>
      </c>
      <c r="O43" t="s">
        <v>109</v>
      </c>
      <c r="P43">
        <v>3</v>
      </c>
      <c r="Q43" t="s">
        <v>5146</v>
      </c>
      <c r="R43">
        <v>3</v>
      </c>
    </row>
    <row r="44" spans="1:18" x14ac:dyDescent="0.2">
      <c r="A44" t="s">
        <v>5201</v>
      </c>
      <c r="B44" t="s">
        <v>1654</v>
      </c>
      <c r="C44">
        <v>51578</v>
      </c>
      <c r="D44">
        <v>107022</v>
      </c>
      <c r="E44">
        <v>10002008</v>
      </c>
      <c r="F44" t="s">
        <v>170</v>
      </c>
      <c r="G44" t="s">
        <v>15</v>
      </c>
      <c r="H44" t="s">
        <v>316</v>
      </c>
      <c r="I44" t="s">
        <v>199</v>
      </c>
      <c r="J44" t="s">
        <v>95</v>
      </c>
      <c r="K44">
        <v>10030658</v>
      </c>
      <c r="L44" s="172">
        <v>42878</v>
      </c>
      <c r="M44" s="172">
        <v>42881</v>
      </c>
      <c r="N44" t="s">
        <v>276</v>
      </c>
      <c r="O44" t="s">
        <v>109</v>
      </c>
      <c r="P44">
        <v>2</v>
      </c>
      <c r="Q44" t="s">
        <v>5146</v>
      </c>
      <c r="R44">
        <v>2</v>
      </c>
    </row>
    <row r="45" spans="1:18" x14ac:dyDescent="0.2">
      <c r="A45" t="s">
        <v>5202</v>
      </c>
      <c r="B45" t="s">
        <v>1657</v>
      </c>
      <c r="C45">
        <v>51619</v>
      </c>
      <c r="D45">
        <v>110017</v>
      </c>
      <c r="E45">
        <v>10002073</v>
      </c>
      <c r="F45" t="s">
        <v>92</v>
      </c>
      <c r="G45" t="s">
        <v>14</v>
      </c>
      <c r="H45" t="s">
        <v>430</v>
      </c>
      <c r="I45" t="s">
        <v>122</v>
      </c>
      <c r="J45" t="s">
        <v>122</v>
      </c>
      <c r="K45">
        <v>10022538</v>
      </c>
      <c r="L45" s="172">
        <v>42809</v>
      </c>
      <c r="M45" s="172">
        <v>42811</v>
      </c>
      <c r="N45" t="s">
        <v>331</v>
      </c>
      <c r="O45" t="s">
        <v>109</v>
      </c>
      <c r="P45">
        <v>2</v>
      </c>
      <c r="Q45" t="s">
        <v>5146</v>
      </c>
      <c r="R45">
        <v>3</v>
      </c>
    </row>
    <row r="46" spans="1:18" x14ac:dyDescent="0.2">
      <c r="A46" t="s">
        <v>5203</v>
      </c>
      <c r="B46" t="s">
        <v>3305</v>
      </c>
      <c r="C46">
        <v>51623</v>
      </c>
      <c r="D46">
        <v>107610</v>
      </c>
      <c r="E46">
        <v>10002085</v>
      </c>
      <c r="F46" t="s">
        <v>92</v>
      </c>
      <c r="G46" t="s">
        <v>14</v>
      </c>
      <c r="H46" t="s">
        <v>171</v>
      </c>
      <c r="I46" t="s">
        <v>172</v>
      </c>
      <c r="J46" t="s">
        <v>172</v>
      </c>
      <c r="K46">
        <v>10022595</v>
      </c>
      <c r="L46" s="172">
        <v>42809</v>
      </c>
      <c r="M46" s="172">
        <v>42810</v>
      </c>
      <c r="N46" t="s">
        <v>96</v>
      </c>
      <c r="O46" t="s">
        <v>97</v>
      </c>
      <c r="P46" s="432">
        <v>9</v>
      </c>
      <c r="Q46" t="s">
        <v>5146</v>
      </c>
      <c r="R46">
        <v>2</v>
      </c>
    </row>
    <row r="47" spans="1:18" x14ac:dyDescent="0.2">
      <c r="A47" t="s">
        <v>5204</v>
      </c>
      <c r="B47" t="s">
        <v>345</v>
      </c>
      <c r="C47">
        <v>51766</v>
      </c>
      <c r="D47">
        <v>110116</v>
      </c>
      <c r="E47">
        <v>10002327</v>
      </c>
      <c r="F47" t="s">
        <v>170</v>
      </c>
      <c r="G47" t="s">
        <v>15</v>
      </c>
      <c r="H47" t="s">
        <v>178</v>
      </c>
      <c r="I47" t="s">
        <v>107</v>
      </c>
      <c r="J47" t="s">
        <v>107</v>
      </c>
      <c r="K47">
        <v>10020145</v>
      </c>
      <c r="L47" s="172">
        <v>42710</v>
      </c>
      <c r="M47" s="172">
        <v>42713</v>
      </c>
      <c r="N47" t="s">
        <v>212</v>
      </c>
      <c r="O47" t="s">
        <v>109</v>
      </c>
      <c r="P47" s="402">
        <v>4</v>
      </c>
      <c r="Q47" t="s">
        <v>5146</v>
      </c>
      <c r="R47">
        <v>3</v>
      </c>
    </row>
    <row r="48" spans="1:18" x14ac:dyDescent="0.2">
      <c r="A48" t="s">
        <v>5205</v>
      </c>
      <c r="B48" t="s">
        <v>445</v>
      </c>
      <c r="C48">
        <v>51800</v>
      </c>
      <c r="D48">
        <v>116500</v>
      </c>
      <c r="E48">
        <v>10002375</v>
      </c>
      <c r="F48" t="s">
        <v>92</v>
      </c>
      <c r="G48" t="s">
        <v>14</v>
      </c>
      <c r="H48" t="s">
        <v>241</v>
      </c>
      <c r="I48" t="s">
        <v>94</v>
      </c>
      <c r="J48" t="s">
        <v>95</v>
      </c>
      <c r="K48">
        <v>10011479</v>
      </c>
      <c r="L48" s="172">
        <v>42696</v>
      </c>
      <c r="M48" s="172">
        <v>42699</v>
      </c>
      <c r="N48" t="s">
        <v>446</v>
      </c>
      <c r="O48" t="s">
        <v>109</v>
      </c>
      <c r="P48">
        <v>4</v>
      </c>
      <c r="Q48" t="s">
        <v>5146</v>
      </c>
      <c r="R48">
        <v>3</v>
      </c>
    </row>
    <row r="49" spans="1:18" x14ac:dyDescent="0.2">
      <c r="A49" t="s">
        <v>5206</v>
      </c>
      <c r="B49" t="s">
        <v>4141</v>
      </c>
      <c r="C49">
        <v>51835</v>
      </c>
      <c r="D49">
        <v>106661</v>
      </c>
      <c r="E49">
        <v>10002463</v>
      </c>
      <c r="F49" t="s">
        <v>183</v>
      </c>
      <c r="G49" t="s">
        <v>14</v>
      </c>
      <c r="H49" t="s">
        <v>171</v>
      </c>
      <c r="I49" t="s">
        <v>172</v>
      </c>
      <c r="J49" t="s">
        <v>172</v>
      </c>
      <c r="K49">
        <v>10030778</v>
      </c>
      <c r="L49" s="172">
        <v>42871</v>
      </c>
      <c r="M49" s="172">
        <v>42873</v>
      </c>
      <c r="N49" t="s">
        <v>130</v>
      </c>
      <c r="O49" t="s">
        <v>109</v>
      </c>
      <c r="P49">
        <v>2</v>
      </c>
      <c r="Q49" t="s">
        <v>5146</v>
      </c>
      <c r="R49">
        <v>1</v>
      </c>
    </row>
    <row r="50" spans="1:18" x14ac:dyDescent="0.2">
      <c r="A50" t="s">
        <v>5207</v>
      </c>
      <c r="B50" t="s">
        <v>418</v>
      </c>
      <c r="C50">
        <v>51850</v>
      </c>
      <c r="D50">
        <v>107942</v>
      </c>
      <c r="E50">
        <v>10002483</v>
      </c>
      <c r="F50" t="s">
        <v>278</v>
      </c>
      <c r="G50" t="s">
        <v>15</v>
      </c>
      <c r="H50" t="s">
        <v>419</v>
      </c>
      <c r="I50" t="s">
        <v>122</v>
      </c>
      <c r="J50" t="s">
        <v>122</v>
      </c>
      <c r="K50">
        <v>10017525</v>
      </c>
      <c r="L50" s="172">
        <v>42696</v>
      </c>
      <c r="M50" s="172">
        <v>42699</v>
      </c>
      <c r="N50" t="s">
        <v>280</v>
      </c>
      <c r="O50" t="s">
        <v>109</v>
      </c>
      <c r="P50" s="402">
        <v>2</v>
      </c>
      <c r="Q50" t="s">
        <v>5146</v>
      </c>
      <c r="R50">
        <v>2</v>
      </c>
    </row>
    <row r="51" spans="1:18" x14ac:dyDescent="0.2">
      <c r="A51" t="s">
        <v>5208</v>
      </c>
      <c r="B51" t="s">
        <v>4256</v>
      </c>
      <c r="C51">
        <v>51873</v>
      </c>
      <c r="D51">
        <v>118244</v>
      </c>
      <c r="E51">
        <v>10010401</v>
      </c>
      <c r="F51" t="s">
        <v>92</v>
      </c>
      <c r="G51" t="s">
        <v>14</v>
      </c>
      <c r="H51" t="s">
        <v>202</v>
      </c>
      <c r="I51" t="s">
        <v>140</v>
      </c>
      <c r="J51" t="s">
        <v>140</v>
      </c>
      <c r="K51">
        <v>10030760</v>
      </c>
      <c r="L51" s="172">
        <v>42845</v>
      </c>
      <c r="M51" s="172">
        <v>42851</v>
      </c>
      <c r="N51" t="s">
        <v>145</v>
      </c>
      <c r="O51" t="s">
        <v>124</v>
      </c>
      <c r="P51" s="402">
        <v>3</v>
      </c>
      <c r="Q51" t="s">
        <v>5146</v>
      </c>
      <c r="R51">
        <v>2</v>
      </c>
    </row>
    <row r="52" spans="1:18" x14ac:dyDescent="0.2">
      <c r="A52" t="s">
        <v>5209</v>
      </c>
      <c r="B52" t="s">
        <v>4030</v>
      </c>
      <c r="C52">
        <v>51895</v>
      </c>
      <c r="D52">
        <v>106024</v>
      </c>
      <c r="E52">
        <v>10002565</v>
      </c>
      <c r="F52" t="s">
        <v>92</v>
      </c>
      <c r="G52" t="s">
        <v>14</v>
      </c>
      <c r="H52" t="s">
        <v>171</v>
      </c>
      <c r="I52" t="s">
        <v>172</v>
      </c>
      <c r="J52" t="s">
        <v>172</v>
      </c>
      <c r="K52">
        <v>10022589</v>
      </c>
      <c r="L52" s="172">
        <v>42822</v>
      </c>
      <c r="M52" s="172">
        <v>42825</v>
      </c>
      <c r="N52" t="s">
        <v>145</v>
      </c>
      <c r="O52" t="s">
        <v>109</v>
      </c>
      <c r="P52" s="402">
        <v>3</v>
      </c>
      <c r="Q52" t="s">
        <v>5146</v>
      </c>
      <c r="R52">
        <v>2</v>
      </c>
    </row>
    <row r="53" spans="1:18" x14ac:dyDescent="0.2">
      <c r="A53" t="s">
        <v>5210</v>
      </c>
      <c r="B53" t="s">
        <v>299</v>
      </c>
      <c r="C53">
        <v>51905</v>
      </c>
      <c r="D53">
        <v>107983</v>
      </c>
      <c r="E53">
        <v>10002578</v>
      </c>
      <c r="F53" t="s">
        <v>278</v>
      </c>
      <c r="G53" t="s">
        <v>15</v>
      </c>
      <c r="H53" t="s">
        <v>261</v>
      </c>
      <c r="I53" t="s">
        <v>190</v>
      </c>
      <c r="J53" t="s">
        <v>190</v>
      </c>
      <c r="K53">
        <v>10022520</v>
      </c>
      <c r="L53" s="172">
        <v>42758</v>
      </c>
      <c r="M53" s="172">
        <v>42760</v>
      </c>
      <c r="N53" t="s">
        <v>300</v>
      </c>
      <c r="O53" t="s">
        <v>109</v>
      </c>
      <c r="P53">
        <v>2</v>
      </c>
      <c r="Q53" t="s">
        <v>5146</v>
      </c>
      <c r="R53">
        <v>3</v>
      </c>
    </row>
    <row r="54" spans="1:18" x14ac:dyDescent="0.2">
      <c r="A54" t="s">
        <v>5211</v>
      </c>
      <c r="B54" t="s">
        <v>3323</v>
      </c>
      <c r="C54">
        <v>52104</v>
      </c>
      <c r="D54">
        <v>106895</v>
      </c>
      <c r="E54">
        <v>10002861</v>
      </c>
      <c r="F54" t="s">
        <v>170</v>
      </c>
      <c r="G54" t="s">
        <v>15</v>
      </c>
      <c r="H54" t="s">
        <v>1383</v>
      </c>
      <c r="I54" t="s">
        <v>140</v>
      </c>
      <c r="J54" t="s">
        <v>140</v>
      </c>
      <c r="K54">
        <v>10023038</v>
      </c>
      <c r="L54" s="172">
        <v>42809</v>
      </c>
      <c r="M54" s="172">
        <v>42810</v>
      </c>
      <c r="N54" t="s">
        <v>173</v>
      </c>
      <c r="O54" t="s">
        <v>97</v>
      </c>
      <c r="P54" s="432">
        <v>9</v>
      </c>
      <c r="Q54" t="s">
        <v>5146</v>
      </c>
      <c r="R54">
        <v>2</v>
      </c>
    </row>
    <row r="55" spans="1:18" x14ac:dyDescent="0.2">
      <c r="A55" t="s">
        <v>5212</v>
      </c>
      <c r="B55" t="s">
        <v>4143</v>
      </c>
      <c r="C55">
        <v>52163</v>
      </c>
      <c r="D55">
        <v>105055</v>
      </c>
      <c r="E55">
        <v>10002976</v>
      </c>
      <c r="F55" t="s">
        <v>92</v>
      </c>
      <c r="G55" t="s">
        <v>14</v>
      </c>
      <c r="H55" t="s">
        <v>337</v>
      </c>
      <c r="I55" t="s">
        <v>172</v>
      </c>
      <c r="J55" t="s">
        <v>172</v>
      </c>
      <c r="K55">
        <v>10030779</v>
      </c>
      <c r="L55" s="172">
        <v>42913</v>
      </c>
      <c r="M55" s="172">
        <v>42916</v>
      </c>
      <c r="N55" t="s">
        <v>130</v>
      </c>
      <c r="O55" t="s">
        <v>109</v>
      </c>
      <c r="P55">
        <v>2</v>
      </c>
      <c r="Q55" t="s">
        <v>5146</v>
      </c>
      <c r="R55">
        <v>1</v>
      </c>
    </row>
    <row r="56" spans="1:18" x14ac:dyDescent="0.2">
      <c r="A56" t="s">
        <v>5213</v>
      </c>
      <c r="B56" t="s">
        <v>3330</v>
      </c>
      <c r="C56">
        <v>52165</v>
      </c>
      <c r="D56">
        <v>107733</v>
      </c>
      <c r="E56">
        <v>10002979</v>
      </c>
      <c r="F56" t="s">
        <v>92</v>
      </c>
      <c r="G56" t="s">
        <v>14</v>
      </c>
      <c r="H56" t="s">
        <v>1410</v>
      </c>
      <c r="I56" t="s">
        <v>190</v>
      </c>
      <c r="J56" t="s">
        <v>190</v>
      </c>
      <c r="K56">
        <v>10022521</v>
      </c>
      <c r="L56" s="172">
        <v>42942</v>
      </c>
      <c r="M56" s="172">
        <v>42943</v>
      </c>
      <c r="N56" t="s">
        <v>96</v>
      </c>
      <c r="O56" t="s">
        <v>97</v>
      </c>
      <c r="P56" s="432">
        <v>9</v>
      </c>
      <c r="Q56" t="s">
        <v>5146</v>
      </c>
      <c r="R56">
        <v>2</v>
      </c>
    </row>
    <row r="57" spans="1:18" x14ac:dyDescent="0.2">
      <c r="A57" t="s">
        <v>5214</v>
      </c>
      <c r="B57" t="s">
        <v>462</v>
      </c>
      <c r="C57">
        <v>52210</v>
      </c>
      <c r="D57">
        <v>116216</v>
      </c>
      <c r="E57">
        <v>10003085</v>
      </c>
      <c r="F57" t="s">
        <v>92</v>
      </c>
      <c r="G57" t="s">
        <v>14</v>
      </c>
      <c r="H57" t="s">
        <v>239</v>
      </c>
      <c r="I57" t="s">
        <v>161</v>
      </c>
      <c r="J57" t="s">
        <v>161</v>
      </c>
      <c r="K57">
        <v>10022566</v>
      </c>
      <c r="L57" s="172">
        <v>42703</v>
      </c>
      <c r="M57" s="172">
        <v>42705</v>
      </c>
      <c r="N57" t="s">
        <v>130</v>
      </c>
      <c r="O57" t="s">
        <v>109</v>
      </c>
      <c r="P57">
        <v>3</v>
      </c>
      <c r="Q57" t="s">
        <v>5146</v>
      </c>
      <c r="R57">
        <v>2</v>
      </c>
    </row>
    <row r="58" spans="1:18" x14ac:dyDescent="0.2">
      <c r="A58" t="s">
        <v>5215</v>
      </c>
      <c r="B58" t="s">
        <v>591</v>
      </c>
      <c r="C58">
        <v>52212</v>
      </c>
      <c r="D58">
        <v>116502</v>
      </c>
      <c r="E58">
        <v>10003093</v>
      </c>
      <c r="F58" t="s">
        <v>92</v>
      </c>
      <c r="G58" t="s">
        <v>14</v>
      </c>
      <c r="H58" t="s">
        <v>592</v>
      </c>
      <c r="I58" t="s">
        <v>122</v>
      </c>
      <c r="J58" t="s">
        <v>122</v>
      </c>
      <c r="K58">
        <v>10011566</v>
      </c>
      <c r="L58" s="172">
        <v>42654</v>
      </c>
      <c r="M58" s="172">
        <v>42657</v>
      </c>
      <c r="N58" t="s">
        <v>145</v>
      </c>
      <c r="O58" t="s">
        <v>109</v>
      </c>
      <c r="P58">
        <v>2</v>
      </c>
      <c r="Q58" t="s">
        <v>5146</v>
      </c>
      <c r="R58">
        <v>1</v>
      </c>
    </row>
    <row r="59" spans="1:18" x14ac:dyDescent="0.2">
      <c r="A59" t="s">
        <v>5216</v>
      </c>
      <c r="B59" t="s">
        <v>403</v>
      </c>
      <c r="C59">
        <v>52403</v>
      </c>
      <c r="D59">
        <v>108072</v>
      </c>
      <c r="E59">
        <v>10003198</v>
      </c>
      <c r="F59" t="s">
        <v>170</v>
      </c>
      <c r="G59" t="s">
        <v>15</v>
      </c>
      <c r="H59" t="s">
        <v>404</v>
      </c>
      <c r="I59" t="s">
        <v>199</v>
      </c>
      <c r="J59" t="s">
        <v>95</v>
      </c>
      <c r="K59">
        <v>10020163</v>
      </c>
      <c r="L59" s="172">
        <v>42703</v>
      </c>
      <c r="M59" s="172">
        <v>42706</v>
      </c>
      <c r="N59" t="s">
        <v>276</v>
      </c>
      <c r="O59" t="s">
        <v>109</v>
      </c>
      <c r="P59" s="402">
        <v>3</v>
      </c>
      <c r="Q59" t="s">
        <v>5146</v>
      </c>
      <c r="R59">
        <v>2</v>
      </c>
    </row>
    <row r="60" spans="1:18" x14ac:dyDescent="0.2">
      <c r="A60" t="s">
        <v>5217</v>
      </c>
      <c r="B60" t="s">
        <v>1678</v>
      </c>
      <c r="C60">
        <v>52418</v>
      </c>
      <c r="D60">
        <v>106695</v>
      </c>
      <c r="E60">
        <v>10003219</v>
      </c>
      <c r="F60" t="s">
        <v>92</v>
      </c>
      <c r="G60" t="s">
        <v>14</v>
      </c>
      <c r="H60" t="s">
        <v>404</v>
      </c>
      <c r="I60" t="s">
        <v>199</v>
      </c>
      <c r="J60" t="s">
        <v>95</v>
      </c>
      <c r="K60">
        <v>10030659</v>
      </c>
      <c r="L60" s="172">
        <v>42934</v>
      </c>
      <c r="M60" s="172">
        <v>42936</v>
      </c>
      <c r="N60" t="s">
        <v>130</v>
      </c>
      <c r="O60" t="s">
        <v>109</v>
      </c>
      <c r="P60">
        <v>2</v>
      </c>
      <c r="Q60" t="s">
        <v>5146</v>
      </c>
      <c r="R60">
        <v>2</v>
      </c>
    </row>
    <row r="61" spans="1:18" x14ac:dyDescent="0.2">
      <c r="A61" t="s">
        <v>5218</v>
      </c>
      <c r="B61" t="s">
        <v>336</v>
      </c>
      <c r="C61">
        <v>52487</v>
      </c>
      <c r="D61">
        <v>105188</v>
      </c>
      <c r="E61">
        <v>10003347</v>
      </c>
      <c r="F61" t="s">
        <v>92</v>
      </c>
      <c r="G61" t="s">
        <v>14</v>
      </c>
      <c r="H61" t="s">
        <v>337</v>
      </c>
      <c r="I61" t="s">
        <v>172</v>
      </c>
      <c r="J61" t="s">
        <v>172</v>
      </c>
      <c r="K61">
        <v>10022596</v>
      </c>
      <c r="L61" s="172">
        <v>42753</v>
      </c>
      <c r="M61" s="172">
        <v>42754</v>
      </c>
      <c r="N61" t="s">
        <v>167</v>
      </c>
      <c r="O61" t="s">
        <v>97</v>
      </c>
      <c r="P61" s="432">
        <v>9</v>
      </c>
      <c r="Q61" t="s">
        <v>5146</v>
      </c>
      <c r="R61">
        <v>2</v>
      </c>
    </row>
    <row r="62" spans="1:18" x14ac:dyDescent="0.2">
      <c r="A62" t="s">
        <v>5219</v>
      </c>
      <c r="B62" t="s">
        <v>3340</v>
      </c>
      <c r="C62">
        <v>52529</v>
      </c>
      <c r="D62">
        <v>119816</v>
      </c>
      <c r="E62">
        <v>10034022</v>
      </c>
      <c r="F62" t="s">
        <v>92</v>
      </c>
      <c r="G62" t="s">
        <v>14</v>
      </c>
      <c r="H62" t="s">
        <v>364</v>
      </c>
      <c r="I62" t="s">
        <v>190</v>
      </c>
      <c r="J62" t="s">
        <v>190</v>
      </c>
      <c r="K62">
        <v>10030683</v>
      </c>
      <c r="L62" s="172">
        <v>42906</v>
      </c>
      <c r="M62" s="172">
        <v>42907</v>
      </c>
      <c r="N62" t="s">
        <v>96</v>
      </c>
      <c r="O62" t="s">
        <v>97</v>
      </c>
      <c r="P62" s="432">
        <v>9</v>
      </c>
      <c r="Q62" t="s">
        <v>5146</v>
      </c>
      <c r="R62">
        <v>2</v>
      </c>
    </row>
    <row r="63" spans="1:18" x14ac:dyDescent="0.2">
      <c r="A63" t="s">
        <v>5220</v>
      </c>
      <c r="B63" t="s">
        <v>432</v>
      </c>
      <c r="C63">
        <v>52540</v>
      </c>
      <c r="D63">
        <v>107590</v>
      </c>
      <c r="E63">
        <v>10003402</v>
      </c>
      <c r="F63" t="s">
        <v>92</v>
      </c>
      <c r="G63" t="s">
        <v>14</v>
      </c>
      <c r="H63" t="s">
        <v>364</v>
      </c>
      <c r="I63" t="s">
        <v>190</v>
      </c>
      <c r="J63" t="s">
        <v>190</v>
      </c>
      <c r="K63">
        <v>10020143</v>
      </c>
      <c r="L63" s="172">
        <v>42703</v>
      </c>
      <c r="M63" s="172">
        <v>42704</v>
      </c>
      <c r="N63" t="s">
        <v>167</v>
      </c>
      <c r="O63" t="s">
        <v>97</v>
      </c>
      <c r="P63" s="432">
        <v>9</v>
      </c>
      <c r="Q63" t="s">
        <v>5146</v>
      </c>
      <c r="R63">
        <v>2</v>
      </c>
    </row>
    <row r="64" spans="1:18" x14ac:dyDescent="0.2">
      <c r="A64" t="s">
        <v>5221</v>
      </c>
      <c r="B64" t="s">
        <v>227</v>
      </c>
      <c r="C64">
        <v>52550</v>
      </c>
      <c r="D64">
        <v>110135</v>
      </c>
      <c r="E64">
        <v>10001710</v>
      </c>
      <c r="F64" t="s">
        <v>170</v>
      </c>
      <c r="G64" t="s">
        <v>15</v>
      </c>
      <c r="H64" t="s">
        <v>228</v>
      </c>
      <c r="I64" t="s">
        <v>166</v>
      </c>
      <c r="J64" t="s">
        <v>166</v>
      </c>
      <c r="K64">
        <v>10022502</v>
      </c>
      <c r="L64" s="172">
        <v>42781</v>
      </c>
      <c r="M64" s="172">
        <v>42781</v>
      </c>
      <c r="N64" t="s">
        <v>173</v>
      </c>
      <c r="O64" t="s">
        <v>97</v>
      </c>
      <c r="P64" s="432">
        <v>9</v>
      </c>
      <c r="Q64" t="s">
        <v>5146</v>
      </c>
      <c r="R64">
        <v>2</v>
      </c>
    </row>
    <row r="65" spans="1:18" x14ac:dyDescent="0.2">
      <c r="A65" t="s">
        <v>5222</v>
      </c>
      <c r="B65" t="s">
        <v>474</v>
      </c>
      <c r="C65">
        <v>52563</v>
      </c>
      <c r="D65">
        <v>106172</v>
      </c>
      <c r="E65">
        <v>10003430</v>
      </c>
      <c r="F65" t="s">
        <v>278</v>
      </c>
      <c r="G65" t="s">
        <v>15</v>
      </c>
      <c r="H65" t="s">
        <v>475</v>
      </c>
      <c r="I65" t="s">
        <v>94</v>
      </c>
      <c r="J65" t="s">
        <v>95</v>
      </c>
      <c r="K65">
        <v>10022484</v>
      </c>
      <c r="L65" s="172">
        <v>42689</v>
      </c>
      <c r="M65" s="172">
        <v>42690</v>
      </c>
      <c r="N65" t="s">
        <v>476</v>
      </c>
      <c r="O65" t="s">
        <v>97</v>
      </c>
      <c r="P65" s="432">
        <v>9</v>
      </c>
      <c r="Q65" t="s">
        <v>5146</v>
      </c>
      <c r="R65">
        <v>2</v>
      </c>
    </row>
    <row r="66" spans="1:18" x14ac:dyDescent="0.2">
      <c r="A66" t="s">
        <v>5223</v>
      </c>
      <c r="B66" t="s">
        <v>1681</v>
      </c>
      <c r="C66">
        <v>52638</v>
      </c>
      <c r="D66">
        <v>109905</v>
      </c>
      <c r="E66">
        <v>10003490</v>
      </c>
      <c r="F66" t="s">
        <v>92</v>
      </c>
      <c r="G66" t="s">
        <v>14</v>
      </c>
      <c r="H66" t="s">
        <v>785</v>
      </c>
      <c r="I66" t="s">
        <v>107</v>
      </c>
      <c r="J66" t="s">
        <v>107</v>
      </c>
      <c r="K66">
        <v>10030718</v>
      </c>
      <c r="L66" s="172">
        <v>42914</v>
      </c>
      <c r="M66" s="172">
        <v>42915</v>
      </c>
      <c r="N66" t="s">
        <v>167</v>
      </c>
      <c r="O66" t="s">
        <v>97</v>
      </c>
      <c r="P66" s="432">
        <v>9</v>
      </c>
      <c r="Q66" t="s">
        <v>5146</v>
      </c>
      <c r="R66">
        <v>2</v>
      </c>
    </row>
    <row r="67" spans="1:18" x14ac:dyDescent="0.2">
      <c r="A67" t="s">
        <v>5224</v>
      </c>
      <c r="B67" t="s">
        <v>286</v>
      </c>
      <c r="C67">
        <v>52794</v>
      </c>
      <c r="D67">
        <v>126205</v>
      </c>
      <c r="E67">
        <v>10042190</v>
      </c>
      <c r="F67" t="s">
        <v>92</v>
      </c>
      <c r="G67" t="s">
        <v>14</v>
      </c>
      <c r="H67" t="s">
        <v>129</v>
      </c>
      <c r="I67" t="s">
        <v>122</v>
      </c>
      <c r="J67" t="s">
        <v>122</v>
      </c>
      <c r="K67">
        <v>10022553</v>
      </c>
      <c r="L67" s="172">
        <v>42752</v>
      </c>
      <c r="M67" s="172">
        <v>42755</v>
      </c>
      <c r="N67" t="s">
        <v>130</v>
      </c>
      <c r="O67" t="s">
        <v>109</v>
      </c>
      <c r="P67" s="402">
        <v>3</v>
      </c>
      <c r="Q67" t="s">
        <v>5146</v>
      </c>
      <c r="R67">
        <v>2</v>
      </c>
    </row>
    <row r="68" spans="1:18" x14ac:dyDescent="0.2">
      <c r="A68" t="s">
        <v>5225</v>
      </c>
      <c r="B68" t="s">
        <v>448</v>
      </c>
      <c r="C68">
        <v>52804</v>
      </c>
      <c r="D68">
        <v>105061</v>
      </c>
      <c r="E68">
        <v>10003526</v>
      </c>
      <c r="F68" t="s">
        <v>278</v>
      </c>
      <c r="G68" t="s">
        <v>15</v>
      </c>
      <c r="H68" t="s">
        <v>449</v>
      </c>
      <c r="I68" t="s">
        <v>122</v>
      </c>
      <c r="J68" t="s">
        <v>122</v>
      </c>
      <c r="K68">
        <v>10020162</v>
      </c>
      <c r="L68" s="172">
        <v>42695</v>
      </c>
      <c r="M68" s="172">
        <v>42698</v>
      </c>
      <c r="N68" t="s">
        <v>280</v>
      </c>
      <c r="O68" t="s">
        <v>109</v>
      </c>
      <c r="P68" s="402">
        <v>2</v>
      </c>
      <c r="Q68" t="s">
        <v>5146</v>
      </c>
      <c r="R68">
        <v>2</v>
      </c>
    </row>
    <row r="69" spans="1:18" x14ac:dyDescent="0.2">
      <c r="A69" t="s">
        <v>5226</v>
      </c>
      <c r="B69" t="s">
        <v>927</v>
      </c>
      <c r="C69">
        <v>52805</v>
      </c>
      <c r="D69">
        <v>106372</v>
      </c>
      <c r="E69">
        <v>10003529</v>
      </c>
      <c r="F69" t="s">
        <v>92</v>
      </c>
      <c r="G69" t="s">
        <v>14</v>
      </c>
      <c r="H69" t="s">
        <v>171</v>
      </c>
      <c r="I69" t="s">
        <v>172</v>
      </c>
      <c r="J69" t="s">
        <v>172</v>
      </c>
      <c r="K69">
        <v>10030747</v>
      </c>
      <c r="L69" s="172">
        <v>42927</v>
      </c>
      <c r="M69" s="172">
        <v>42930</v>
      </c>
      <c r="N69" t="s">
        <v>331</v>
      </c>
      <c r="O69" t="s">
        <v>109</v>
      </c>
      <c r="P69">
        <v>2</v>
      </c>
      <c r="Q69" t="s">
        <v>5146</v>
      </c>
      <c r="R69">
        <v>3</v>
      </c>
    </row>
    <row r="70" spans="1:18" x14ac:dyDescent="0.2">
      <c r="A70" t="s">
        <v>5227</v>
      </c>
      <c r="B70" t="s">
        <v>2434</v>
      </c>
      <c r="C70">
        <v>52867</v>
      </c>
      <c r="D70">
        <v>106273</v>
      </c>
      <c r="E70">
        <v>10003688</v>
      </c>
      <c r="F70" t="s">
        <v>278</v>
      </c>
      <c r="G70" t="s">
        <v>15</v>
      </c>
      <c r="H70" t="s">
        <v>832</v>
      </c>
      <c r="I70" t="s">
        <v>199</v>
      </c>
      <c r="J70" t="s">
        <v>95</v>
      </c>
      <c r="K70">
        <v>10033380</v>
      </c>
      <c r="L70" s="172">
        <v>42810</v>
      </c>
      <c r="M70" s="172">
        <v>42811</v>
      </c>
      <c r="N70" t="s">
        <v>476</v>
      </c>
      <c r="O70" t="s">
        <v>97</v>
      </c>
      <c r="P70" s="432">
        <v>9</v>
      </c>
      <c r="Q70" t="s">
        <v>5146</v>
      </c>
      <c r="R70">
        <v>2</v>
      </c>
    </row>
    <row r="71" spans="1:18" x14ac:dyDescent="0.2">
      <c r="A71" t="s">
        <v>5228</v>
      </c>
      <c r="B71" t="s">
        <v>944</v>
      </c>
      <c r="C71">
        <v>52902</v>
      </c>
      <c r="D71">
        <v>108718</v>
      </c>
      <c r="E71">
        <v>10003744</v>
      </c>
      <c r="F71" t="s">
        <v>92</v>
      </c>
      <c r="G71" t="s">
        <v>14</v>
      </c>
      <c r="H71" t="s">
        <v>239</v>
      </c>
      <c r="I71" t="s">
        <v>161</v>
      </c>
      <c r="J71" t="s">
        <v>161</v>
      </c>
      <c r="K71">
        <v>10030748</v>
      </c>
      <c r="L71" s="172">
        <v>42948</v>
      </c>
      <c r="M71" s="172">
        <v>42951</v>
      </c>
      <c r="N71" t="s">
        <v>331</v>
      </c>
      <c r="O71" t="s">
        <v>109</v>
      </c>
      <c r="P71" s="402">
        <v>2</v>
      </c>
      <c r="Q71" t="s">
        <v>5146</v>
      </c>
      <c r="R71">
        <v>3</v>
      </c>
    </row>
    <row r="72" spans="1:18" x14ac:dyDescent="0.2">
      <c r="A72" t="s">
        <v>5229</v>
      </c>
      <c r="B72" t="s">
        <v>639</v>
      </c>
      <c r="C72">
        <v>52924</v>
      </c>
      <c r="D72">
        <v>116980</v>
      </c>
      <c r="E72">
        <v>10009671</v>
      </c>
      <c r="F72" t="s">
        <v>183</v>
      </c>
      <c r="G72" t="s">
        <v>14</v>
      </c>
      <c r="H72" t="s">
        <v>337</v>
      </c>
      <c r="I72" t="s">
        <v>172</v>
      </c>
      <c r="J72" t="s">
        <v>172</v>
      </c>
      <c r="K72">
        <v>10020161</v>
      </c>
      <c r="L72" s="172">
        <v>42633</v>
      </c>
      <c r="M72" s="172">
        <v>42636</v>
      </c>
      <c r="N72" t="s">
        <v>145</v>
      </c>
      <c r="O72" t="s">
        <v>109</v>
      </c>
      <c r="P72">
        <v>3</v>
      </c>
      <c r="Q72" t="s">
        <v>5146</v>
      </c>
      <c r="R72">
        <v>2</v>
      </c>
    </row>
    <row r="73" spans="1:18" x14ac:dyDescent="0.2">
      <c r="A73" t="s">
        <v>5230</v>
      </c>
      <c r="B73" t="s">
        <v>221</v>
      </c>
      <c r="C73">
        <v>52985</v>
      </c>
      <c r="D73">
        <v>115315</v>
      </c>
      <c r="E73">
        <v>10003853</v>
      </c>
      <c r="F73" t="s">
        <v>170</v>
      </c>
      <c r="G73" t="s">
        <v>15</v>
      </c>
      <c r="H73" t="s">
        <v>222</v>
      </c>
      <c r="I73" t="s">
        <v>199</v>
      </c>
      <c r="J73" t="s">
        <v>95</v>
      </c>
      <c r="K73">
        <v>10022487</v>
      </c>
      <c r="L73" s="172">
        <v>42774</v>
      </c>
      <c r="M73" s="172">
        <v>42775</v>
      </c>
      <c r="N73" t="s">
        <v>173</v>
      </c>
      <c r="O73" t="s">
        <v>97</v>
      </c>
      <c r="P73" s="432">
        <v>9</v>
      </c>
      <c r="Q73" t="s">
        <v>5146</v>
      </c>
      <c r="R73">
        <v>2</v>
      </c>
    </row>
    <row r="74" spans="1:18" x14ac:dyDescent="0.2">
      <c r="A74" t="s">
        <v>5231</v>
      </c>
      <c r="B74" t="s">
        <v>406</v>
      </c>
      <c r="C74">
        <v>53073</v>
      </c>
      <c r="D74">
        <v>108048</v>
      </c>
      <c r="E74">
        <v>10003954</v>
      </c>
      <c r="F74" t="s">
        <v>170</v>
      </c>
      <c r="G74" t="s">
        <v>15</v>
      </c>
      <c r="H74" t="s">
        <v>139</v>
      </c>
      <c r="I74" t="s">
        <v>140</v>
      </c>
      <c r="J74" t="s">
        <v>140</v>
      </c>
      <c r="K74">
        <v>10020169</v>
      </c>
      <c r="L74" s="172">
        <v>42705</v>
      </c>
      <c r="M74" s="172">
        <v>42706</v>
      </c>
      <c r="N74" t="s">
        <v>173</v>
      </c>
      <c r="O74" t="s">
        <v>97</v>
      </c>
      <c r="P74" s="432">
        <v>9</v>
      </c>
      <c r="Q74" t="s">
        <v>5146</v>
      </c>
      <c r="R74">
        <v>2</v>
      </c>
    </row>
    <row r="75" spans="1:18" x14ac:dyDescent="0.2">
      <c r="A75" t="s">
        <v>5232</v>
      </c>
      <c r="B75" t="s">
        <v>371</v>
      </c>
      <c r="C75">
        <v>53100</v>
      </c>
      <c r="D75">
        <v>108156</v>
      </c>
      <c r="E75">
        <v>10000143</v>
      </c>
      <c r="F75" t="s">
        <v>170</v>
      </c>
      <c r="G75" t="s">
        <v>15</v>
      </c>
      <c r="H75" t="s">
        <v>372</v>
      </c>
      <c r="I75" t="s">
        <v>122</v>
      </c>
      <c r="J75" t="s">
        <v>122</v>
      </c>
      <c r="K75">
        <v>10020127</v>
      </c>
      <c r="L75" s="172">
        <v>42710</v>
      </c>
      <c r="M75" s="172">
        <v>42713</v>
      </c>
      <c r="N75" t="s">
        <v>276</v>
      </c>
      <c r="O75" t="s">
        <v>109</v>
      </c>
      <c r="P75" s="402">
        <v>2</v>
      </c>
      <c r="Q75" t="s">
        <v>5146</v>
      </c>
      <c r="R75">
        <v>2</v>
      </c>
    </row>
    <row r="76" spans="1:18" x14ac:dyDescent="0.2">
      <c r="A76" t="s">
        <v>5233</v>
      </c>
      <c r="B76" t="s">
        <v>4045</v>
      </c>
      <c r="C76">
        <v>53106</v>
      </c>
      <c r="D76">
        <v>108130</v>
      </c>
      <c r="E76">
        <v>10000863</v>
      </c>
      <c r="F76" t="s">
        <v>170</v>
      </c>
      <c r="G76" t="s">
        <v>15</v>
      </c>
      <c r="H76" t="s">
        <v>225</v>
      </c>
      <c r="I76" t="s">
        <v>122</v>
      </c>
      <c r="J76" t="s">
        <v>122</v>
      </c>
      <c r="K76">
        <v>10022539</v>
      </c>
      <c r="L76" s="172">
        <v>42815</v>
      </c>
      <c r="M76" s="172">
        <v>42816</v>
      </c>
      <c r="N76" t="s">
        <v>173</v>
      </c>
      <c r="O76" t="s">
        <v>97</v>
      </c>
      <c r="P76" s="432">
        <v>9</v>
      </c>
      <c r="Q76" t="s">
        <v>5146</v>
      </c>
      <c r="R76">
        <v>2</v>
      </c>
    </row>
    <row r="77" spans="1:18" x14ac:dyDescent="0.2">
      <c r="A77" t="s">
        <v>5234</v>
      </c>
      <c r="B77" t="s">
        <v>1695</v>
      </c>
      <c r="C77">
        <v>53108</v>
      </c>
      <c r="D77">
        <v>115154</v>
      </c>
      <c r="E77">
        <v>10003987</v>
      </c>
      <c r="F77" t="s">
        <v>170</v>
      </c>
      <c r="G77" t="s">
        <v>15</v>
      </c>
      <c r="H77" t="s">
        <v>449</v>
      </c>
      <c r="I77" t="s">
        <v>122</v>
      </c>
      <c r="J77" t="s">
        <v>122</v>
      </c>
      <c r="K77">
        <v>10020118</v>
      </c>
      <c r="L77" s="172">
        <v>42773</v>
      </c>
      <c r="M77" s="172">
        <v>42776</v>
      </c>
      <c r="N77" t="s">
        <v>212</v>
      </c>
      <c r="O77" t="s">
        <v>109</v>
      </c>
      <c r="P77" s="402">
        <v>3</v>
      </c>
      <c r="Q77" t="s">
        <v>5146</v>
      </c>
      <c r="R77">
        <v>3</v>
      </c>
    </row>
    <row r="78" spans="1:18" x14ac:dyDescent="0.2">
      <c r="A78" t="s">
        <v>5235</v>
      </c>
      <c r="B78" t="s">
        <v>552</v>
      </c>
      <c r="C78">
        <v>53112</v>
      </c>
      <c r="D78">
        <v>108123</v>
      </c>
      <c r="E78">
        <v>10003989</v>
      </c>
      <c r="F78" t="s">
        <v>170</v>
      </c>
      <c r="G78" t="s">
        <v>15</v>
      </c>
      <c r="H78" t="s">
        <v>553</v>
      </c>
      <c r="I78" t="s">
        <v>122</v>
      </c>
      <c r="J78" t="s">
        <v>122</v>
      </c>
      <c r="K78">
        <v>10020134</v>
      </c>
      <c r="L78" s="172">
        <v>42655</v>
      </c>
      <c r="M78" s="172">
        <v>42656</v>
      </c>
      <c r="N78" t="s">
        <v>173</v>
      </c>
      <c r="O78" t="s">
        <v>97</v>
      </c>
      <c r="P78" s="432">
        <v>9</v>
      </c>
      <c r="Q78" t="s">
        <v>5146</v>
      </c>
      <c r="R78">
        <v>2</v>
      </c>
    </row>
    <row r="79" spans="1:18" x14ac:dyDescent="0.2">
      <c r="A79" t="s">
        <v>5236</v>
      </c>
      <c r="B79" t="s">
        <v>3379</v>
      </c>
      <c r="C79">
        <v>53117</v>
      </c>
      <c r="D79">
        <v>115752</v>
      </c>
      <c r="E79">
        <v>10003990</v>
      </c>
      <c r="F79" t="s">
        <v>170</v>
      </c>
      <c r="G79" t="s">
        <v>15</v>
      </c>
      <c r="H79" t="s">
        <v>717</v>
      </c>
      <c r="I79" t="s">
        <v>122</v>
      </c>
      <c r="J79" t="s">
        <v>122</v>
      </c>
      <c r="K79">
        <v>10030755</v>
      </c>
      <c r="L79" s="172">
        <v>42872</v>
      </c>
      <c r="M79" s="172">
        <v>42873</v>
      </c>
      <c r="N79" t="s">
        <v>173</v>
      </c>
      <c r="O79" t="s">
        <v>97</v>
      </c>
      <c r="P79" s="432">
        <v>9</v>
      </c>
      <c r="Q79" t="s">
        <v>5146</v>
      </c>
      <c r="R79">
        <v>2</v>
      </c>
    </row>
    <row r="80" spans="1:18" x14ac:dyDescent="0.2">
      <c r="A80" t="s">
        <v>5237</v>
      </c>
      <c r="B80" t="s">
        <v>478</v>
      </c>
      <c r="C80">
        <v>53121</v>
      </c>
      <c r="D80">
        <v>115106</v>
      </c>
      <c r="E80">
        <v>10002868</v>
      </c>
      <c r="F80" t="s">
        <v>170</v>
      </c>
      <c r="G80" t="s">
        <v>15</v>
      </c>
      <c r="H80" t="s">
        <v>304</v>
      </c>
      <c r="I80" t="s">
        <v>122</v>
      </c>
      <c r="J80" t="s">
        <v>122</v>
      </c>
      <c r="K80">
        <v>10020152</v>
      </c>
      <c r="L80" s="172">
        <v>42690</v>
      </c>
      <c r="M80" s="172">
        <v>42691</v>
      </c>
      <c r="N80" t="s">
        <v>173</v>
      </c>
      <c r="O80" t="s">
        <v>97</v>
      </c>
      <c r="P80" s="432">
        <v>9</v>
      </c>
      <c r="Q80" t="s">
        <v>5146</v>
      </c>
      <c r="R80">
        <v>2</v>
      </c>
    </row>
    <row r="81" spans="1:18" x14ac:dyDescent="0.2">
      <c r="A81" t="s">
        <v>5238</v>
      </c>
      <c r="B81" t="s">
        <v>516</v>
      </c>
      <c r="C81">
        <v>53124</v>
      </c>
      <c r="D81">
        <v>107480</v>
      </c>
      <c r="E81">
        <v>10002859</v>
      </c>
      <c r="F81" t="s">
        <v>170</v>
      </c>
      <c r="G81" t="s">
        <v>15</v>
      </c>
      <c r="H81" t="s">
        <v>517</v>
      </c>
      <c r="I81" t="s">
        <v>122</v>
      </c>
      <c r="J81" t="s">
        <v>122</v>
      </c>
      <c r="K81">
        <v>10008488</v>
      </c>
      <c r="L81" s="172">
        <v>42675</v>
      </c>
      <c r="M81" s="172">
        <v>42678</v>
      </c>
      <c r="N81" t="s">
        <v>377</v>
      </c>
      <c r="O81" t="s">
        <v>109</v>
      </c>
      <c r="P81" s="402">
        <v>2</v>
      </c>
      <c r="Q81" t="s">
        <v>5146</v>
      </c>
      <c r="R81">
        <v>3</v>
      </c>
    </row>
    <row r="82" spans="1:18" x14ac:dyDescent="0.2">
      <c r="A82" t="s">
        <v>5239</v>
      </c>
      <c r="B82" t="s">
        <v>533</v>
      </c>
      <c r="C82">
        <v>53148</v>
      </c>
      <c r="D82">
        <v>107980</v>
      </c>
      <c r="E82">
        <v>10006964</v>
      </c>
      <c r="F82" t="s">
        <v>170</v>
      </c>
      <c r="G82" t="s">
        <v>15</v>
      </c>
      <c r="H82" t="s">
        <v>144</v>
      </c>
      <c r="I82" t="s">
        <v>122</v>
      </c>
      <c r="J82" t="s">
        <v>122</v>
      </c>
      <c r="K82">
        <v>10022398</v>
      </c>
      <c r="L82" s="172">
        <v>42675</v>
      </c>
      <c r="M82" s="172">
        <v>42676</v>
      </c>
      <c r="N82" t="s">
        <v>173</v>
      </c>
      <c r="O82" t="s">
        <v>97</v>
      </c>
      <c r="P82" s="432">
        <v>9</v>
      </c>
      <c r="Q82" t="s">
        <v>5146</v>
      </c>
      <c r="R82">
        <v>2</v>
      </c>
    </row>
    <row r="83" spans="1:18" x14ac:dyDescent="0.2">
      <c r="A83" t="s">
        <v>5240</v>
      </c>
      <c r="B83" t="s">
        <v>3385</v>
      </c>
      <c r="C83">
        <v>53160</v>
      </c>
      <c r="D83">
        <v>112691</v>
      </c>
      <c r="E83">
        <v>10004013</v>
      </c>
      <c r="F83" t="s">
        <v>92</v>
      </c>
      <c r="G83" t="s">
        <v>14</v>
      </c>
      <c r="H83" t="s">
        <v>607</v>
      </c>
      <c r="I83" t="s">
        <v>122</v>
      </c>
      <c r="J83" t="s">
        <v>122</v>
      </c>
      <c r="K83">
        <v>10022562</v>
      </c>
      <c r="L83" s="172">
        <v>42899</v>
      </c>
      <c r="M83" s="172">
        <v>42902</v>
      </c>
      <c r="N83" t="s">
        <v>130</v>
      </c>
      <c r="O83" t="s">
        <v>109</v>
      </c>
      <c r="P83">
        <v>3</v>
      </c>
      <c r="Q83" t="s">
        <v>5146</v>
      </c>
      <c r="R83">
        <v>2</v>
      </c>
    </row>
    <row r="84" spans="1:18" x14ac:dyDescent="0.2">
      <c r="A84" t="s">
        <v>5241</v>
      </c>
      <c r="B84" t="s">
        <v>2469</v>
      </c>
      <c r="C84">
        <v>53230</v>
      </c>
      <c r="D84">
        <v>108046</v>
      </c>
      <c r="E84">
        <v>10004175</v>
      </c>
      <c r="F84" t="s">
        <v>170</v>
      </c>
      <c r="G84" t="s">
        <v>15</v>
      </c>
      <c r="H84" t="s">
        <v>285</v>
      </c>
      <c r="I84" t="s">
        <v>140</v>
      </c>
      <c r="J84" t="s">
        <v>140</v>
      </c>
      <c r="K84">
        <v>10023007</v>
      </c>
      <c r="L84" s="172">
        <v>42793</v>
      </c>
      <c r="M84" s="172">
        <v>42794</v>
      </c>
      <c r="N84" t="s">
        <v>173</v>
      </c>
      <c r="O84" t="s">
        <v>97</v>
      </c>
      <c r="P84" s="432">
        <v>9</v>
      </c>
      <c r="Q84" t="s">
        <v>5146</v>
      </c>
      <c r="R84">
        <v>2</v>
      </c>
    </row>
    <row r="85" spans="1:18" x14ac:dyDescent="0.2">
      <c r="A85" t="s">
        <v>5242</v>
      </c>
      <c r="B85" t="s">
        <v>594</v>
      </c>
      <c r="C85">
        <v>53233</v>
      </c>
      <c r="D85">
        <v>109219</v>
      </c>
      <c r="E85">
        <v>10004177</v>
      </c>
      <c r="F85" t="s">
        <v>92</v>
      </c>
      <c r="G85" t="s">
        <v>14</v>
      </c>
      <c r="H85" t="s">
        <v>285</v>
      </c>
      <c r="I85" t="s">
        <v>140</v>
      </c>
      <c r="J85" t="s">
        <v>140</v>
      </c>
      <c r="K85">
        <v>10004965</v>
      </c>
      <c r="L85" s="172">
        <v>42647</v>
      </c>
      <c r="M85" s="172">
        <v>42650</v>
      </c>
      <c r="N85" t="s">
        <v>331</v>
      </c>
      <c r="O85" t="s">
        <v>109</v>
      </c>
      <c r="P85" s="402">
        <v>3</v>
      </c>
      <c r="Q85" t="s">
        <v>5146</v>
      </c>
      <c r="R85">
        <v>3</v>
      </c>
    </row>
    <row r="86" spans="1:18" x14ac:dyDescent="0.2">
      <c r="A86" t="s">
        <v>5243</v>
      </c>
      <c r="B86" t="s">
        <v>2475</v>
      </c>
      <c r="C86">
        <v>53237</v>
      </c>
      <c r="D86">
        <v>105804</v>
      </c>
      <c r="E86">
        <v>10004181</v>
      </c>
      <c r="F86" t="s">
        <v>92</v>
      </c>
      <c r="G86" t="s">
        <v>14</v>
      </c>
      <c r="H86" t="s">
        <v>283</v>
      </c>
      <c r="I86" t="s">
        <v>140</v>
      </c>
      <c r="J86" t="s">
        <v>140</v>
      </c>
      <c r="K86">
        <v>10030766</v>
      </c>
      <c r="L86" s="172">
        <v>42893</v>
      </c>
      <c r="M86" s="172">
        <v>42895</v>
      </c>
      <c r="N86" t="s">
        <v>96</v>
      </c>
      <c r="O86" t="s">
        <v>97</v>
      </c>
      <c r="P86" s="432">
        <v>9</v>
      </c>
      <c r="Q86" t="s">
        <v>5146</v>
      </c>
      <c r="R86">
        <v>2</v>
      </c>
    </row>
    <row r="87" spans="1:18" x14ac:dyDescent="0.2">
      <c r="A87" t="s">
        <v>5244</v>
      </c>
      <c r="B87" t="s">
        <v>2478</v>
      </c>
      <c r="C87">
        <v>53259</v>
      </c>
      <c r="D87">
        <v>107613</v>
      </c>
      <c r="E87">
        <v>10004223</v>
      </c>
      <c r="F87" t="s">
        <v>92</v>
      </c>
      <c r="G87" t="s">
        <v>14</v>
      </c>
      <c r="H87" t="s">
        <v>171</v>
      </c>
      <c r="I87" t="s">
        <v>172</v>
      </c>
      <c r="J87" t="s">
        <v>172</v>
      </c>
      <c r="K87">
        <v>10030715</v>
      </c>
      <c r="L87" s="172">
        <v>42850</v>
      </c>
      <c r="M87" s="172">
        <v>42852</v>
      </c>
      <c r="N87" t="s">
        <v>130</v>
      </c>
      <c r="O87" t="s">
        <v>109</v>
      </c>
      <c r="P87">
        <v>3</v>
      </c>
      <c r="Q87" t="s">
        <v>5146</v>
      </c>
      <c r="R87">
        <v>2</v>
      </c>
    </row>
    <row r="88" spans="1:18" x14ac:dyDescent="0.2">
      <c r="A88" t="s">
        <v>5245</v>
      </c>
      <c r="B88" t="s">
        <v>1720</v>
      </c>
      <c r="C88">
        <v>53268</v>
      </c>
      <c r="D88">
        <v>112654</v>
      </c>
      <c r="E88">
        <v>10004240</v>
      </c>
      <c r="F88" t="s">
        <v>92</v>
      </c>
      <c r="G88" t="s">
        <v>14</v>
      </c>
      <c r="H88" t="s">
        <v>352</v>
      </c>
      <c r="I88" t="s">
        <v>172</v>
      </c>
      <c r="J88" t="s">
        <v>172</v>
      </c>
      <c r="K88">
        <v>10035682</v>
      </c>
      <c r="L88" s="172">
        <v>42872</v>
      </c>
      <c r="M88" s="172">
        <v>42888</v>
      </c>
      <c r="N88" t="s">
        <v>130</v>
      </c>
      <c r="O88" t="s">
        <v>124</v>
      </c>
      <c r="P88">
        <v>4</v>
      </c>
      <c r="Q88" t="s">
        <v>5146</v>
      </c>
      <c r="R88">
        <v>2</v>
      </c>
    </row>
    <row r="89" spans="1:18" x14ac:dyDescent="0.2">
      <c r="A89" t="s">
        <v>5246</v>
      </c>
      <c r="B89" t="s">
        <v>451</v>
      </c>
      <c r="C89">
        <v>53280</v>
      </c>
      <c r="D89">
        <v>106702</v>
      </c>
      <c r="E89">
        <v>10004257</v>
      </c>
      <c r="F89" t="s">
        <v>92</v>
      </c>
      <c r="G89" t="s">
        <v>14</v>
      </c>
      <c r="H89" t="s">
        <v>404</v>
      </c>
      <c r="I89" t="s">
        <v>199</v>
      </c>
      <c r="J89" t="s">
        <v>95</v>
      </c>
      <c r="K89">
        <v>10020173</v>
      </c>
      <c r="L89" s="172">
        <v>42697</v>
      </c>
      <c r="M89" s="172">
        <v>42698</v>
      </c>
      <c r="N89" t="s">
        <v>96</v>
      </c>
      <c r="O89" t="s">
        <v>97</v>
      </c>
      <c r="P89" s="432">
        <v>9</v>
      </c>
      <c r="Q89" t="s">
        <v>5146</v>
      </c>
      <c r="R89">
        <v>2</v>
      </c>
    </row>
    <row r="90" spans="1:18" x14ac:dyDescent="0.2">
      <c r="A90" t="s">
        <v>5247</v>
      </c>
      <c r="B90" t="s">
        <v>485</v>
      </c>
      <c r="C90">
        <v>53330</v>
      </c>
      <c r="D90">
        <v>106007</v>
      </c>
      <c r="E90">
        <v>10004319</v>
      </c>
      <c r="F90" t="s">
        <v>278</v>
      </c>
      <c r="G90" t="s">
        <v>15</v>
      </c>
      <c r="H90" t="s">
        <v>198</v>
      </c>
      <c r="I90" t="s">
        <v>199</v>
      </c>
      <c r="J90" t="s">
        <v>95</v>
      </c>
      <c r="K90">
        <v>10005140</v>
      </c>
      <c r="L90" s="172">
        <v>42689</v>
      </c>
      <c r="M90" s="172">
        <v>42692</v>
      </c>
      <c r="N90" t="s">
        <v>141</v>
      </c>
      <c r="O90" t="s">
        <v>109</v>
      </c>
      <c r="P90" s="402">
        <v>2</v>
      </c>
      <c r="Q90" t="s">
        <v>5146</v>
      </c>
      <c r="R90">
        <v>3</v>
      </c>
    </row>
    <row r="91" spans="1:18" x14ac:dyDescent="0.2">
      <c r="A91" t="s">
        <v>5248</v>
      </c>
      <c r="B91" t="s">
        <v>633</v>
      </c>
      <c r="C91">
        <v>53349</v>
      </c>
      <c r="D91">
        <v>105810</v>
      </c>
      <c r="E91">
        <v>10012892</v>
      </c>
      <c r="F91" t="s">
        <v>92</v>
      </c>
      <c r="G91" t="s">
        <v>14</v>
      </c>
      <c r="H91" t="s">
        <v>285</v>
      </c>
      <c r="I91" t="s">
        <v>140</v>
      </c>
      <c r="J91" t="s">
        <v>140</v>
      </c>
      <c r="K91">
        <v>10011496</v>
      </c>
      <c r="L91" s="172">
        <v>42627</v>
      </c>
      <c r="M91" s="172">
        <v>42628</v>
      </c>
      <c r="N91" t="s">
        <v>96</v>
      </c>
      <c r="O91" t="s">
        <v>97</v>
      </c>
      <c r="P91" s="432">
        <v>9</v>
      </c>
      <c r="Q91" t="s">
        <v>5146</v>
      </c>
      <c r="R91">
        <v>2</v>
      </c>
    </row>
    <row r="92" spans="1:18" x14ac:dyDescent="0.2">
      <c r="A92" t="s">
        <v>5249</v>
      </c>
      <c r="B92" t="s">
        <v>2486</v>
      </c>
      <c r="C92">
        <v>53373</v>
      </c>
      <c r="D92">
        <v>105318</v>
      </c>
      <c r="E92">
        <v>10004355</v>
      </c>
      <c r="F92" t="s">
        <v>92</v>
      </c>
      <c r="G92" t="s">
        <v>14</v>
      </c>
      <c r="H92" t="s">
        <v>291</v>
      </c>
      <c r="I92" t="s">
        <v>172</v>
      </c>
      <c r="J92" t="s">
        <v>172</v>
      </c>
      <c r="K92">
        <v>10030963</v>
      </c>
      <c r="L92" s="172">
        <v>42907</v>
      </c>
      <c r="M92" s="172">
        <v>42908</v>
      </c>
      <c r="N92" t="s">
        <v>96</v>
      </c>
      <c r="O92" t="s">
        <v>97</v>
      </c>
      <c r="P92" s="432">
        <v>9</v>
      </c>
      <c r="Q92" t="s">
        <v>5146</v>
      </c>
      <c r="R92">
        <v>2</v>
      </c>
    </row>
    <row r="93" spans="1:18" x14ac:dyDescent="0.2">
      <c r="A93" t="s">
        <v>5250</v>
      </c>
      <c r="B93" t="s">
        <v>3391</v>
      </c>
      <c r="C93">
        <v>53388</v>
      </c>
      <c r="D93">
        <v>107850</v>
      </c>
      <c r="E93">
        <v>10004370</v>
      </c>
      <c r="F93" t="s">
        <v>92</v>
      </c>
      <c r="G93" t="s">
        <v>14</v>
      </c>
      <c r="H93" t="s">
        <v>503</v>
      </c>
      <c r="I93" t="s">
        <v>94</v>
      </c>
      <c r="J93" t="s">
        <v>95</v>
      </c>
      <c r="K93">
        <v>10030670</v>
      </c>
      <c r="L93" s="172">
        <v>42914</v>
      </c>
      <c r="M93" s="172">
        <v>42915</v>
      </c>
      <c r="N93" t="s">
        <v>96</v>
      </c>
      <c r="O93" t="s">
        <v>97</v>
      </c>
      <c r="P93" s="432">
        <v>9</v>
      </c>
      <c r="Q93" t="s">
        <v>5146</v>
      </c>
      <c r="R93">
        <v>2</v>
      </c>
    </row>
    <row r="94" spans="1:18" x14ac:dyDescent="0.2">
      <c r="A94" t="s">
        <v>5251</v>
      </c>
      <c r="B94" t="s">
        <v>2492</v>
      </c>
      <c r="C94">
        <v>53429</v>
      </c>
      <c r="D94">
        <v>108786</v>
      </c>
      <c r="E94">
        <v>10004440</v>
      </c>
      <c r="F94" t="s">
        <v>92</v>
      </c>
      <c r="G94" t="s">
        <v>14</v>
      </c>
      <c r="H94" t="s">
        <v>399</v>
      </c>
      <c r="I94" t="s">
        <v>190</v>
      </c>
      <c r="J94" t="s">
        <v>190</v>
      </c>
      <c r="K94">
        <v>10022522</v>
      </c>
      <c r="L94" s="172">
        <v>42808</v>
      </c>
      <c r="M94" s="172">
        <v>42811</v>
      </c>
      <c r="N94" t="s">
        <v>145</v>
      </c>
      <c r="O94" t="s">
        <v>109</v>
      </c>
      <c r="P94" s="402">
        <v>2</v>
      </c>
      <c r="Q94" t="s">
        <v>5146</v>
      </c>
      <c r="R94">
        <v>2</v>
      </c>
    </row>
    <row r="95" spans="1:18" x14ac:dyDescent="0.2">
      <c r="A95" t="s">
        <v>5252</v>
      </c>
      <c r="B95" t="s">
        <v>466</v>
      </c>
      <c r="C95">
        <v>53457</v>
      </c>
      <c r="D95">
        <v>108663</v>
      </c>
      <c r="E95">
        <v>10004512</v>
      </c>
      <c r="F95" t="s">
        <v>183</v>
      </c>
      <c r="G95" t="s">
        <v>14</v>
      </c>
      <c r="H95" t="s">
        <v>160</v>
      </c>
      <c r="I95" t="s">
        <v>161</v>
      </c>
      <c r="J95" t="s">
        <v>161</v>
      </c>
      <c r="K95">
        <v>10020177</v>
      </c>
      <c r="L95" s="172">
        <v>42689</v>
      </c>
      <c r="M95" s="172">
        <v>42692</v>
      </c>
      <c r="N95" t="s">
        <v>145</v>
      </c>
      <c r="O95" t="s">
        <v>109</v>
      </c>
      <c r="P95">
        <v>1</v>
      </c>
      <c r="Q95" t="s">
        <v>5146</v>
      </c>
      <c r="R95">
        <v>1</v>
      </c>
    </row>
    <row r="96" spans="1:18" x14ac:dyDescent="0.2">
      <c r="A96" t="s">
        <v>5253</v>
      </c>
      <c r="B96" t="s">
        <v>480</v>
      </c>
      <c r="C96">
        <v>53508</v>
      </c>
      <c r="D96">
        <v>108035</v>
      </c>
      <c r="E96">
        <v>10004609</v>
      </c>
      <c r="F96" t="s">
        <v>278</v>
      </c>
      <c r="G96" t="s">
        <v>15</v>
      </c>
      <c r="H96" t="s">
        <v>481</v>
      </c>
      <c r="I96" t="s">
        <v>122</v>
      </c>
      <c r="J96" t="s">
        <v>122</v>
      </c>
      <c r="K96">
        <v>10022397</v>
      </c>
      <c r="L96" s="172">
        <v>42676</v>
      </c>
      <c r="M96" s="172">
        <v>42677</v>
      </c>
      <c r="N96" t="s">
        <v>476</v>
      </c>
      <c r="O96" t="s">
        <v>97</v>
      </c>
      <c r="P96" s="432">
        <v>9</v>
      </c>
      <c r="Q96" t="s">
        <v>5146</v>
      </c>
      <c r="R96">
        <v>2</v>
      </c>
    </row>
    <row r="97" spans="1:18" s="430" customFormat="1" x14ac:dyDescent="0.2">
      <c r="A97" s="430" t="s">
        <v>5557</v>
      </c>
      <c r="B97" s="430" t="s">
        <v>3407</v>
      </c>
      <c r="C97" s="430">
        <v>53534</v>
      </c>
      <c r="D97" s="430">
        <v>106968</v>
      </c>
      <c r="E97" s="430">
        <v>10004643</v>
      </c>
      <c r="F97" s="430" t="s">
        <v>92</v>
      </c>
      <c r="G97" s="430" t="s">
        <v>14</v>
      </c>
      <c r="H97" s="430" t="s">
        <v>255</v>
      </c>
      <c r="I97" s="430" t="s">
        <v>161</v>
      </c>
      <c r="J97" s="430" t="s">
        <v>161</v>
      </c>
      <c r="K97" s="430">
        <v>10020180</v>
      </c>
      <c r="L97" s="431">
        <v>42711</v>
      </c>
      <c r="M97" s="431">
        <v>42712</v>
      </c>
      <c r="N97" s="430" t="s">
        <v>96</v>
      </c>
      <c r="O97" s="430" t="s">
        <v>97</v>
      </c>
      <c r="P97" s="430">
        <v>9</v>
      </c>
      <c r="Q97" s="430" t="s">
        <v>5146</v>
      </c>
      <c r="R97" s="430">
        <v>2</v>
      </c>
    </row>
    <row r="98" spans="1:18" x14ac:dyDescent="0.2">
      <c r="A98" t="s">
        <v>5254</v>
      </c>
      <c r="B98" t="s">
        <v>1732</v>
      </c>
      <c r="C98">
        <v>53550</v>
      </c>
      <c r="D98">
        <v>106952</v>
      </c>
      <c r="E98">
        <v>10004663</v>
      </c>
      <c r="F98" t="s">
        <v>92</v>
      </c>
      <c r="G98" t="s">
        <v>14</v>
      </c>
      <c r="H98" t="s">
        <v>114</v>
      </c>
      <c r="I98" t="s">
        <v>107</v>
      </c>
      <c r="J98" t="s">
        <v>107</v>
      </c>
      <c r="K98">
        <v>10004977</v>
      </c>
      <c r="L98" s="172">
        <v>42780</v>
      </c>
      <c r="M98" s="172">
        <v>42783</v>
      </c>
      <c r="N98" t="s">
        <v>331</v>
      </c>
      <c r="O98" t="s">
        <v>109</v>
      </c>
      <c r="P98">
        <v>4</v>
      </c>
      <c r="Q98" t="s">
        <v>5146</v>
      </c>
      <c r="R98">
        <v>3</v>
      </c>
    </row>
    <row r="99" spans="1:18" x14ac:dyDescent="0.2">
      <c r="A99" t="s">
        <v>5255</v>
      </c>
      <c r="B99" t="s">
        <v>375</v>
      </c>
      <c r="C99">
        <v>53575</v>
      </c>
      <c r="D99">
        <v>108070</v>
      </c>
      <c r="E99">
        <v>10004684</v>
      </c>
      <c r="F99" t="s">
        <v>170</v>
      </c>
      <c r="G99" t="s">
        <v>15</v>
      </c>
      <c r="H99" t="s">
        <v>376</v>
      </c>
      <c r="I99" t="s">
        <v>199</v>
      </c>
      <c r="J99" t="s">
        <v>95</v>
      </c>
      <c r="K99">
        <v>10019054</v>
      </c>
      <c r="L99" s="172">
        <v>42710</v>
      </c>
      <c r="M99" s="172">
        <v>42713</v>
      </c>
      <c r="N99" t="s">
        <v>377</v>
      </c>
      <c r="O99" t="s">
        <v>109</v>
      </c>
      <c r="P99" s="402">
        <v>3</v>
      </c>
      <c r="Q99" t="s">
        <v>5146</v>
      </c>
      <c r="R99">
        <v>3</v>
      </c>
    </row>
    <row r="100" spans="1:18" x14ac:dyDescent="0.2">
      <c r="A100" t="s">
        <v>5256</v>
      </c>
      <c r="B100" t="s">
        <v>483</v>
      </c>
      <c r="C100">
        <v>53697</v>
      </c>
      <c r="D100">
        <v>107515</v>
      </c>
      <c r="E100">
        <v>10012477</v>
      </c>
      <c r="F100" t="s">
        <v>92</v>
      </c>
      <c r="G100" t="s">
        <v>14</v>
      </c>
      <c r="H100" t="s">
        <v>261</v>
      </c>
      <c r="I100" t="s">
        <v>190</v>
      </c>
      <c r="J100" t="s">
        <v>190</v>
      </c>
      <c r="K100">
        <v>10004984</v>
      </c>
      <c r="L100" s="172">
        <v>42689</v>
      </c>
      <c r="M100" s="172">
        <v>42692</v>
      </c>
      <c r="N100" t="s">
        <v>141</v>
      </c>
      <c r="O100" t="s">
        <v>109</v>
      </c>
      <c r="P100">
        <v>2</v>
      </c>
      <c r="Q100" t="s">
        <v>5146</v>
      </c>
      <c r="R100">
        <v>3</v>
      </c>
    </row>
    <row r="101" spans="1:18" x14ac:dyDescent="0.2">
      <c r="A101" t="s">
        <v>5257</v>
      </c>
      <c r="B101" t="s">
        <v>2517</v>
      </c>
      <c r="C101">
        <v>53729</v>
      </c>
      <c r="D101">
        <v>105065</v>
      </c>
      <c r="E101">
        <v>10004866</v>
      </c>
      <c r="F101" t="s">
        <v>92</v>
      </c>
      <c r="G101" t="s">
        <v>14</v>
      </c>
      <c r="H101" t="s">
        <v>186</v>
      </c>
      <c r="I101" t="s">
        <v>172</v>
      </c>
      <c r="J101" t="s">
        <v>172</v>
      </c>
      <c r="K101">
        <v>10030964</v>
      </c>
      <c r="L101" s="172">
        <v>42949</v>
      </c>
      <c r="M101" s="172">
        <v>42965</v>
      </c>
      <c r="N101" t="s">
        <v>130</v>
      </c>
      <c r="O101" t="s">
        <v>124</v>
      </c>
      <c r="P101" s="402">
        <v>3</v>
      </c>
      <c r="Q101" t="s">
        <v>5146</v>
      </c>
      <c r="R101">
        <v>2</v>
      </c>
    </row>
    <row r="102" spans="1:18" x14ac:dyDescent="0.2">
      <c r="A102" t="s">
        <v>5258</v>
      </c>
      <c r="B102" t="s">
        <v>1755</v>
      </c>
      <c r="C102">
        <v>53746</v>
      </c>
      <c r="D102">
        <v>119215</v>
      </c>
      <c r="E102">
        <v>10030688</v>
      </c>
      <c r="F102" t="s">
        <v>278</v>
      </c>
      <c r="G102" t="s">
        <v>15</v>
      </c>
      <c r="H102" t="s">
        <v>198</v>
      </c>
      <c r="I102" t="s">
        <v>199</v>
      </c>
      <c r="J102" t="s">
        <v>95</v>
      </c>
      <c r="K102">
        <v>10022493</v>
      </c>
      <c r="L102" s="172">
        <v>42808</v>
      </c>
      <c r="M102" s="172">
        <v>42811</v>
      </c>
      <c r="N102" t="s">
        <v>317</v>
      </c>
      <c r="O102" t="s">
        <v>109</v>
      </c>
      <c r="P102">
        <v>2</v>
      </c>
      <c r="Q102" t="s">
        <v>5146</v>
      </c>
      <c r="R102">
        <v>3</v>
      </c>
    </row>
    <row r="103" spans="1:18" x14ac:dyDescent="0.2">
      <c r="A103" t="s">
        <v>5259</v>
      </c>
      <c r="B103" t="s">
        <v>1025</v>
      </c>
      <c r="C103">
        <v>53792</v>
      </c>
      <c r="D103">
        <v>106538</v>
      </c>
      <c r="E103">
        <v>10004977</v>
      </c>
      <c r="F103" t="s">
        <v>92</v>
      </c>
      <c r="G103" t="s">
        <v>14</v>
      </c>
      <c r="H103" t="s">
        <v>471</v>
      </c>
      <c r="I103" t="s">
        <v>166</v>
      </c>
      <c r="J103" t="s">
        <v>166</v>
      </c>
      <c r="K103">
        <v>10030677</v>
      </c>
      <c r="L103" s="172">
        <v>42871</v>
      </c>
      <c r="M103" s="172">
        <v>42874</v>
      </c>
      <c r="N103" t="s">
        <v>446</v>
      </c>
      <c r="O103" t="s">
        <v>109</v>
      </c>
      <c r="P103" s="432">
        <v>2</v>
      </c>
      <c r="Q103" t="s">
        <v>5146</v>
      </c>
      <c r="R103">
        <v>3</v>
      </c>
    </row>
    <row r="104" spans="1:18" x14ac:dyDescent="0.2">
      <c r="A104" t="s">
        <v>5260</v>
      </c>
      <c r="B104" t="s">
        <v>322</v>
      </c>
      <c r="C104">
        <v>53865</v>
      </c>
      <c r="D104">
        <v>112456</v>
      </c>
      <c r="E104">
        <v>10005074</v>
      </c>
      <c r="F104" t="s">
        <v>170</v>
      </c>
      <c r="G104" t="s">
        <v>15</v>
      </c>
      <c r="H104" t="s">
        <v>135</v>
      </c>
      <c r="I104" t="s">
        <v>107</v>
      </c>
      <c r="J104" t="s">
        <v>107</v>
      </c>
      <c r="K104">
        <v>10021733</v>
      </c>
      <c r="L104" s="172">
        <v>42690</v>
      </c>
      <c r="M104" s="172">
        <v>42691</v>
      </c>
      <c r="N104" t="s">
        <v>173</v>
      </c>
      <c r="O104" t="s">
        <v>97</v>
      </c>
      <c r="P104" s="432">
        <v>9</v>
      </c>
      <c r="Q104" t="s">
        <v>5146</v>
      </c>
      <c r="R104">
        <v>2</v>
      </c>
    </row>
    <row r="105" spans="1:18" x14ac:dyDescent="0.2">
      <c r="A105" t="s">
        <v>5261</v>
      </c>
      <c r="B105" t="s">
        <v>3435</v>
      </c>
      <c r="C105">
        <v>53875</v>
      </c>
      <c r="D105">
        <v>117556</v>
      </c>
      <c r="E105">
        <v>10008426</v>
      </c>
      <c r="F105" t="s">
        <v>92</v>
      </c>
      <c r="G105" t="s">
        <v>14</v>
      </c>
      <c r="H105" t="s">
        <v>270</v>
      </c>
      <c r="I105" t="s">
        <v>166</v>
      </c>
      <c r="J105" t="s">
        <v>166</v>
      </c>
      <c r="K105">
        <v>10030678</v>
      </c>
      <c r="L105" s="172">
        <v>42845</v>
      </c>
      <c r="M105" s="172">
        <v>42846</v>
      </c>
      <c r="N105" t="s">
        <v>96</v>
      </c>
      <c r="O105" t="s">
        <v>97</v>
      </c>
      <c r="P105" s="432">
        <v>9</v>
      </c>
      <c r="Q105" t="s">
        <v>5146</v>
      </c>
      <c r="R105">
        <v>2</v>
      </c>
    </row>
    <row r="106" spans="1:18" x14ac:dyDescent="0.2">
      <c r="A106" t="s">
        <v>5262</v>
      </c>
      <c r="B106" t="s">
        <v>1758</v>
      </c>
      <c r="C106">
        <v>53936</v>
      </c>
      <c r="D106">
        <v>108022</v>
      </c>
      <c r="E106">
        <v>10005143</v>
      </c>
      <c r="F106" t="s">
        <v>170</v>
      </c>
      <c r="G106" t="s">
        <v>15</v>
      </c>
      <c r="H106" t="s">
        <v>165</v>
      </c>
      <c r="I106" t="s">
        <v>166</v>
      </c>
      <c r="J106" t="s">
        <v>166</v>
      </c>
      <c r="K106">
        <v>10030674</v>
      </c>
      <c r="L106" s="172">
        <v>42852</v>
      </c>
      <c r="M106" s="172">
        <v>42853</v>
      </c>
      <c r="N106" t="s">
        <v>173</v>
      </c>
      <c r="O106" t="s">
        <v>97</v>
      </c>
      <c r="P106" s="432">
        <v>9</v>
      </c>
      <c r="Q106" t="s">
        <v>5146</v>
      </c>
      <c r="R106">
        <v>2</v>
      </c>
    </row>
    <row r="107" spans="1:18" x14ac:dyDescent="0.2">
      <c r="A107" t="s">
        <v>5263</v>
      </c>
      <c r="B107" t="s">
        <v>117</v>
      </c>
      <c r="C107">
        <v>53951</v>
      </c>
      <c r="D107">
        <v>106953</v>
      </c>
      <c r="E107">
        <v>10005172</v>
      </c>
      <c r="F107" t="s">
        <v>92</v>
      </c>
      <c r="G107" t="s">
        <v>14</v>
      </c>
      <c r="H107" t="s">
        <v>114</v>
      </c>
      <c r="I107" t="s">
        <v>107</v>
      </c>
      <c r="J107" t="s">
        <v>107</v>
      </c>
      <c r="K107">
        <v>10022602</v>
      </c>
      <c r="L107" s="172">
        <v>42752</v>
      </c>
      <c r="M107" s="172">
        <v>42753</v>
      </c>
      <c r="N107" t="s">
        <v>96</v>
      </c>
      <c r="O107" t="s">
        <v>97</v>
      </c>
      <c r="P107">
        <v>9</v>
      </c>
      <c r="Q107" t="s">
        <v>5146</v>
      </c>
      <c r="R107">
        <v>2</v>
      </c>
    </row>
    <row r="108" spans="1:18" x14ac:dyDescent="0.2">
      <c r="A108" t="s">
        <v>5264</v>
      </c>
      <c r="B108" t="s">
        <v>1761</v>
      </c>
      <c r="C108">
        <v>53981</v>
      </c>
      <c r="D108">
        <v>118451</v>
      </c>
      <c r="E108">
        <v>10021842</v>
      </c>
      <c r="F108" t="s">
        <v>92</v>
      </c>
      <c r="G108" t="s">
        <v>14</v>
      </c>
      <c r="H108" t="s">
        <v>158</v>
      </c>
      <c r="I108" t="s">
        <v>140</v>
      </c>
      <c r="J108" t="s">
        <v>140</v>
      </c>
      <c r="K108">
        <v>10022616</v>
      </c>
      <c r="L108" s="172">
        <v>42800</v>
      </c>
      <c r="M108" s="172">
        <v>42803</v>
      </c>
      <c r="N108" t="s">
        <v>410</v>
      </c>
      <c r="O108" t="s">
        <v>109</v>
      </c>
      <c r="P108" s="402">
        <v>3</v>
      </c>
      <c r="Q108" t="s">
        <v>5146</v>
      </c>
      <c r="R108">
        <v>3</v>
      </c>
    </row>
    <row r="109" spans="1:18" x14ac:dyDescent="0.2">
      <c r="A109" t="s">
        <v>5265</v>
      </c>
      <c r="B109" t="s">
        <v>652</v>
      </c>
      <c r="C109">
        <v>53998</v>
      </c>
      <c r="D109">
        <v>105509</v>
      </c>
      <c r="E109">
        <v>10005261</v>
      </c>
      <c r="F109" t="s">
        <v>92</v>
      </c>
      <c r="G109" t="s">
        <v>14</v>
      </c>
      <c r="H109" t="s">
        <v>362</v>
      </c>
      <c r="I109" t="s">
        <v>166</v>
      </c>
      <c r="J109" t="s">
        <v>166</v>
      </c>
      <c r="K109">
        <v>10020191</v>
      </c>
      <c r="L109" s="172">
        <v>42612</v>
      </c>
      <c r="M109" s="172">
        <v>42615</v>
      </c>
      <c r="N109" t="s">
        <v>130</v>
      </c>
      <c r="O109" t="s">
        <v>109</v>
      </c>
      <c r="P109" s="402">
        <v>2</v>
      </c>
      <c r="Q109" t="s">
        <v>5146</v>
      </c>
      <c r="R109">
        <v>2</v>
      </c>
    </row>
    <row r="110" spans="1:18" x14ac:dyDescent="0.2">
      <c r="A110" t="s">
        <v>5266</v>
      </c>
      <c r="B110" t="s">
        <v>2551</v>
      </c>
      <c r="C110">
        <v>54071</v>
      </c>
      <c r="D110">
        <v>121238</v>
      </c>
      <c r="E110">
        <v>10036345</v>
      </c>
      <c r="F110" t="s">
        <v>278</v>
      </c>
      <c r="G110" t="s">
        <v>15</v>
      </c>
      <c r="H110" t="s">
        <v>285</v>
      </c>
      <c r="I110" t="s">
        <v>140</v>
      </c>
      <c r="J110" t="s">
        <v>140</v>
      </c>
      <c r="K110">
        <v>10030662</v>
      </c>
      <c r="L110" s="172">
        <v>42871</v>
      </c>
      <c r="M110" s="172">
        <v>42874</v>
      </c>
      <c r="N110" t="s">
        <v>280</v>
      </c>
      <c r="O110" t="s">
        <v>109</v>
      </c>
      <c r="P110" s="402">
        <v>2</v>
      </c>
      <c r="Q110" t="s">
        <v>5146</v>
      </c>
      <c r="R110">
        <v>2</v>
      </c>
    </row>
    <row r="111" spans="1:18" x14ac:dyDescent="0.2">
      <c r="A111" t="s">
        <v>5267</v>
      </c>
      <c r="B111" t="s">
        <v>1775</v>
      </c>
      <c r="C111">
        <v>54175</v>
      </c>
      <c r="D111">
        <v>106794</v>
      </c>
      <c r="E111">
        <v>10005522</v>
      </c>
      <c r="F111" t="s">
        <v>278</v>
      </c>
      <c r="G111" t="s">
        <v>15</v>
      </c>
      <c r="H111" t="s">
        <v>493</v>
      </c>
      <c r="I111" t="s">
        <v>122</v>
      </c>
      <c r="J111" t="s">
        <v>122</v>
      </c>
      <c r="K111">
        <v>10022540</v>
      </c>
      <c r="L111" s="172">
        <v>42801</v>
      </c>
      <c r="M111" s="172">
        <v>42803</v>
      </c>
      <c r="N111" t="s">
        <v>280</v>
      </c>
      <c r="O111" t="s">
        <v>109</v>
      </c>
      <c r="P111">
        <v>2</v>
      </c>
      <c r="Q111" t="s">
        <v>5146</v>
      </c>
      <c r="R111">
        <v>2</v>
      </c>
    </row>
    <row r="112" spans="1:18" x14ac:dyDescent="0.2">
      <c r="A112" t="s">
        <v>5268</v>
      </c>
      <c r="B112" t="s">
        <v>1781</v>
      </c>
      <c r="C112">
        <v>54196</v>
      </c>
      <c r="D112">
        <v>108918</v>
      </c>
      <c r="E112">
        <v>10005549</v>
      </c>
      <c r="F112" t="s">
        <v>170</v>
      </c>
      <c r="G112" t="s">
        <v>15</v>
      </c>
      <c r="H112" t="s">
        <v>1311</v>
      </c>
      <c r="I112" t="s">
        <v>122</v>
      </c>
      <c r="J112" t="s">
        <v>122</v>
      </c>
      <c r="K112">
        <v>10030695</v>
      </c>
      <c r="L112" s="172">
        <v>42850</v>
      </c>
      <c r="M112" s="172">
        <v>42853</v>
      </c>
      <c r="N112" t="s">
        <v>276</v>
      </c>
      <c r="O112" t="s">
        <v>109</v>
      </c>
      <c r="P112">
        <v>2</v>
      </c>
      <c r="Q112" t="s">
        <v>5146</v>
      </c>
      <c r="R112">
        <v>2</v>
      </c>
    </row>
    <row r="113" spans="1:18" x14ac:dyDescent="0.2">
      <c r="A113" t="s">
        <v>5269</v>
      </c>
      <c r="B113" t="s">
        <v>1067</v>
      </c>
      <c r="C113">
        <v>54317</v>
      </c>
      <c r="D113">
        <v>115970</v>
      </c>
      <c r="E113">
        <v>10005738</v>
      </c>
      <c r="F113" t="s">
        <v>170</v>
      </c>
      <c r="G113" t="s">
        <v>15</v>
      </c>
      <c r="H113" t="s">
        <v>790</v>
      </c>
      <c r="I113" t="s">
        <v>140</v>
      </c>
      <c r="J113" t="s">
        <v>140</v>
      </c>
      <c r="K113">
        <v>10030734</v>
      </c>
      <c r="L113" s="172">
        <v>42892</v>
      </c>
      <c r="M113" s="172">
        <v>42895</v>
      </c>
      <c r="N113" t="s">
        <v>212</v>
      </c>
      <c r="O113" t="s">
        <v>109</v>
      </c>
      <c r="P113" s="402">
        <v>2</v>
      </c>
      <c r="Q113" t="s">
        <v>5146</v>
      </c>
      <c r="R113">
        <v>3</v>
      </c>
    </row>
    <row r="114" spans="1:18" x14ac:dyDescent="0.2">
      <c r="A114" t="s">
        <v>5270</v>
      </c>
      <c r="B114" t="s">
        <v>2577</v>
      </c>
      <c r="C114">
        <v>54349</v>
      </c>
      <c r="D114">
        <v>112753</v>
      </c>
      <c r="E114">
        <v>10002244</v>
      </c>
      <c r="F114" t="s">
        <v>170</v>
      </c>
      <c r="G114" t="s">
        <v>15</v>
      </c>
      <c r="H114" t="s">
        <v>198</v>
      </c>
      <c r="I114" t="s">
        <v>199</v>
      </c>
      <c r="J114" t="s">
        <v>95</v>
      </c>
      <c r="K114">
        <v>10030666</v>
      </c>
      <c r="L114" s="172">
        <v>42899</v>
      </c>
      <c r="M114" s="172">
        <v>42902</v>
      </c>
      <c r="N114" t="s">
        <v>276</v>
      </c>
      <c r="O114" t="s">
        <v>109</v>
      </c>
      <c r="P114">
        <v>2</v>
      </c>
      <c r="Q114" t="s">
        <v>5146</v>
      </c>
      <c r="R114">
        <v>2</v>
      </c>
    </row>
    <row r="115" spans="1:18" x14ac:dyDescent="0.2">
      <c r="A115" t="s">
        <v>5271</v>
      </c>
      <c r="B115" t="s">
        <v>224</v>
      </c>
      <c r="C115">
        <v>54414</v>
      </c>
      <c r="D115">
        <v>108603</v>
      </c>
      <c r="E115">
        <v>10005897</v>
      </c>
      <c r="F115" t="s">
        <v>92</v>
      </c>
      <c r="G115" t="s">
        <v>14</v>
      </c>
      <c r="H115" t="s">
        <v>225</v>
      </c>
      <c r="I115" t="s">
        <v>122</v>
      </c>
      <c r="J115" t="s">
        <v>122</v>
      </c>
      <c r="K115">
        <v>10022548</v>
      </c>
      <c r="L115" s="172">
        <v>42780</v>
      </c>
      <c r="M115" s="172">
        <v>42783</v>
      </c>
      <c r="N115" t="s">
        <v>145</v>
      </c>
      <c r="O115" t="s">
        <v>109</v>
      </c>
      <c r="P115" s="402">
        <v>2</v>
      </c>
      <c r="Q115" t="s">
        <v>5146</v>
      </c>
      <c r="R115">
        <v>2</v>
      </c>
    </row>
    <row r="116" spans="1:18" x14ac:dyDescent="0.2">
      <c r="A116" t="s">
        <v>5272</v>
      </c>
      <c r="B116" t="s">
        <v>3472</v>
      </c>
      <c r="C116">
        <v>54434</v>
      </c>
      <c r="D116">
        <v>108550</v>
      </c>
      <c r="E116">
        <v>10005927</v>
      </c>
      <c r="F116" t="s">
        <v>92</v>
      </c>
      <c r="G116" t="s">
        <v>14</v>
      </c>
      <c r="H116" t="s">
        <v>837</v>
      </c>
      <c r="I116" t="s">
        <v>190</v>
      </c>
      <c r="J116" t="s">
        <v>190</v>
      </c>
      <c r="K116">
        <v>10030689</v>
      </c>
      <c r="L116" s="172">
        <v>42899</v>
      </c>
      <c r="M116" s="172">
        <v>42902</v>
      </c>
      <c r="N116" t="s">
        <v>145</v>
      </c>
      <c r="O116" t="s">
        <v>109</v>
      </c>
      <c r="P116" s="432">
        <v>2</v>
      </c>
      <c r="Q116" t="s">
        <v>5146</v>
      </c>
      <c r="R116">
        <v>2</v>
      </c>
    </row>
    <row r="117" spans="1:18" x14ac:dyDescent="0.2">
      <c r="A117" t="s">
        <v>5273</v>
      </c>
      <c r="B117" t="s">
        <v>240</v>
      </c>
      <c r="C117">
        <v>54492</v>
      </c>
      <c r="D117">
        <v>107989</v>
      </c>
      <c r="E117">
        <v>10006000</v>
      </c>
      <c r="F117" t="s">
        <v>170</v>
      </c>
      <c r="G117" t="s">
        <v>15</v>
      </c>
      <c r="H117" t="s">
        <v>241</v>
      </c>
      <c r="I117" t="s">
        <v>94</v>
      </c>
      <c r="J117" t="s">
        <v>95</v>
      </c>
      <c r="K117">
        <v>10022496</v>
      </c>
      <c r="L117" s="172">
        <v>42767</v>
      </c>
      <c r="M117" s="172">
        <v>42768</v>
      </c>
      <c r="N117" t="s">
        <v>173</v>
      </c>
      <c r="O117" t="s">
        <v>97</v>
      </c>
      <c r="P117" s="432">
        <v>9</v>
      </c>
      <c r="Q117" t="s">
        <v>5146</v>
      </c>
      <c r="R117">
        <v>2</v>
      </c>
    </row>
    <row r="118" spans="1:18" x14ac:dyDescent="0.2">
      <c r="A118" t="s">
        <v>5274</v>
      </c>
      <c r="B118" t="s">
        <v>164</v>
      </c>
      <c r="C118">
        <v>54501</v>
      </c>
      <c r="D118">
        <v>116226</v>
      </c>
      <c r="E118">
        <v>10007872</v>
      </c>
      <c r="F118" t="s">
        <v>92</v>
      </c>
      <c r="G118" t="s">
        <v>14</v>
      </c>
      <c r="H118" t="s">
        <v>165</v>
      </c>
      <c r="I118" t="s">
        <v>166</v>
      </c>
      <c r="J118" t="s">
        <v>166</v>
      </c>
      <c r="K118">
        <v>10030679</v>
      </c>
      <c r="L118" s="172">
        <v>42789</v>
      </c>
      <c r="M118" s="172">
        <v>42790</v>
      </c>
      <c r="N118" t="s">
        <v>167</v>
      </c>
      <c r="O118" t="s">
        <v>97</v>
      </c>
      <c r="P118" s="402">
        <v>9</v>
      </c>
      <c r="Q118" t="s">
        <v>5146</v>
      </c>
      <c r="R118">
        <v>2</v>
      </c>
    </row>
    <row r="119" spans="1:18" x14ac:dyDescent="0.2">
      <c r="A119" t="s">
        <v>5275</v>
      </c>
      <c r="B119" t="s">
        <v>197</v>
      </c>
      <c r="C119">
        <v>54504</v>
      </c>
      <c r="D119">
        <v>106993</v>
      </c>
      <c r="E119">
        <v>10010846</v>
      </c>
      <c r="F119" t="s">
        <v>92</v>
      </c>
      <c r="G119" t="s">
        <v>14</v>
      </c>
      <c r="H119" t="s">
        <v>198</v>
      </c>
      <c r="I119" t="s">
        <v>199</v>
      </c>
      <c r="J119" t="s">
        <v>95</v>
      </c>
      <c r="K119">
        <v>10022106</v>
      </c>
      <c r="L119" s="172">
        <v>42710</v>
      </c>
      <c r="M119" s="172">
        <v>42713</v>
      </c>
      <c r="N119" t="s">
        <v>130</v>
      </c>
      <c r="O119" t="s">
        <v>109</v>
      </c>
      <c r="P119" s="432">
        <v>4</v>
      </c>
      <c r="Q119" t="s">
        <v>5146</v>
      </c>
      <c r="R119">
        <v>2</v>
      </c>
    </row>
    <row r="120" spans="1:18" x14ac:dyDescent="0.2">
      <c r="A120" t="s">
        <v>5276</v>
      </c>
      <c r="B120" t="s">
        <v>3484</v>
      </c>
      <c r="C120">
        <v>54509</v>
      </c>
      <c r="D120">
        <v>110203</v>
      </c>
      <c r="E120">
        <v>10006021</v>
      </c>
      <c r="F120" t="s">
        <v>170</v>
      </c>
      <c r="G120" t="s">
        <v>15</v>
      </c>
      <c r="H120" t="s">
        <v>251</v>
      </c>
      <c r="I120" t="s">
        <v>190</v>
      </c>
      <c r="J120" t="s">
        <v>190</v>
      </c>
      <c r="K120">
        <v>10030757</v>
      </c>
      <c r="L120" s="172">
        <v>42913</v>
      </c>
      <c r="M120" s="172">
        <v>42914</v>
      </c>
      <c r="N120" t="s">
        <v>173</v>
      </c>
      <c r="O120" t="s">
        <v>97</v>
      </c>
      <c r="P120">
        <v>9</v>
      </c>
      <c r="Q120" t="s">
        <v>5146</v>
      </c>
      <c r="R120">
        <v>2</v>
      </c>
    </row>
    <row r="121" spans="1:18" x14ac:dyDescent="0.2">
      <c r="A121" t="s">
        <v>5277</v>
      </c>
      <c r="B121" t="s">
        <v>464</v>
      </c>
      <c r="C121">
        <v>54510</v>
      </c>
      <c r="D121">
        <v>106612</v>
      </c>
      <c r="E121">
        <v>10005760</v>
      </c>
      <c r="F121" t="s">
        <v>92</v>
      </c>
      <c r="G121" t="s">
        <v>14</v>
      </c>
      <c r="H121" t="s">
        <v>251</v>
      </c>
      <c r="I121" t="s">
        <v>190</v>
      </c>
      <c r="J121" t="s">
        <v>190</v>
      </c>
      <c r="K121">
        <v>10020200</v>
      </c>
      <c r="L121" s="172">
        <v>42669</v>
      </c>
      <c r="M121" s="172">
        <v>42692</v>
      </c>
      <c r="N121" t="s">
        <v>130</v>
      </c>
      <c r="O121" t="s">
        <v>124</v>
      </c>
      <c r="P121" s="432">
        <v>2</v>
      </c>
      <c r="Q121" t="s">
        <v>5146</v>
      </c>
      <c r="R121">
        <v>2</v>
      </c>
    </row>
    <row r="122" spans="1:18" x14ac:dyDescent="0.2">
      <c r="A122" t="s">
        <v>5278</v>
      </c>
      <c r="B122" t="s">
        <v>169</v>
      </c>
      <c r="C122">
        <v>54584</v>
      </c>
      <c r="D122">
        <v>116188</v>
      </c>
      <c r="E122">
        <v>10006296</v>
      </c>
      <c r="F122" t="s">
        <v>170</v>
      </c>
      <c r="G122" t="s">
        <v>15</v>
      </c>
      <c r="H122" t="s">
        <v>171</v>
      </c>
      <c r="I122" t="s">
        <v>172</v>
      </c>
      <c r="J122" t="s">
        <v>172</v>
      </c>
      <c r="K122">
        <v>10022590</v>
      </c>
      <c r="L122" s="172">
        <v>42793</v>
      </c>
      <c r="M122" s="172">
        <v>42794</v>
      </c>
      <c r="N122" t="s">
        <v>173</v>
      </c>
      <c r="O122" t="s">
        <v>97</v>
      </c>
      <c r="P122" s="402">
        <v>9</v>
      </c>
      <c r="Q122" t="s">
        <v>5146</v>
      </c>
      <c r="R122">
        <v>2</v>
      </c>
    </row>
    <row r="123" spans="1:18" x14ac:dyDescent="0.2">
      <c r="A123" t="s">
        <v>5279</v>
      </c>
      <c r="B123" t="s">
        <v>537</v>
      </c>
      <c r="C123">
        <v>54640</v>
      </c>
      <c r="D123">
        <v>109702</v>
      </c>
      <c r="E123">
        <v>10006365</v>
      </c>
      <c r="F123" t="s">
        <v>92</v>
      </c>
      <c r="G123" t="s">
        <v>14</v>
      </c>
      <c r="H123" t="s">
        <v>399</v>
      </c>
      <c r="I123" t="s">
        <v>190</v>
      </c>
      <c r="J123" t="s">
        <v>190</v>
      </c>
      <c r="K123">
        <v>10005012</v>
      </c>
      <c r="L123" s="172">
        <v>42668</v>
      </c>
      <c r="M123" s="172">
        <v>42671</v>
      </c>
      <c r="N123" t="s">
        <v>331</v>
      </c>
      <c r="O123" t="s">
        <v>109</v>
      </c>
      <c r="P123" s="402">
        <v>2</v>
      </c>
      <c r="Q123" t="s">
        <v>5146</v>
      </c>
      <c r="R123">
        <v>3</v>
      </c>
    </row>
    <row r="124" spans="1:18" x14ac:dyDescent="0.2">
      <c r="A124" t="s">
        <v>5280</v>
      </c>
      <c r="B124" t="s">
        <v>540</v>
      </c>
      <c r="C124">
        <v>54643</v>
      </c>
      <c r="D124">
        <v>107957</v>
      </c>
      <c r="E124">
        <v>10006367</v>
      </c>
      <c r="F124" t="s">
        <v>92</v>
      </c>
      <c r="G124" t="s">
        <v>14</v>
      </c>
      <c r="H124" t="s">
        <v>160</v>
      </c>
      <c r="I124" t="s">
        <v>161</v>
      </c>
      <c r="J124" t="s">
        <v>161</v>
      </c>
      <c r="K124">
        <v>10011512</v>
      </c>
      <c r="L124" s="172">
        <v>42661</v>
      </c>
      <c r="M124" s="172">
        <v>42664</v>
      </c>
      <c r="N124" t="s">
        <v>410</v>
      </c>
      <c r="O124" t="s">
        <v>109</v>
      </c>
      <c r="P124" s="432">
        <v>4</v>
      </c>
      <c r="Q124" t="s">
        <v>5146</v>
      </c>
      <c r="R124">
        <v>3</v>
      </c>
    </row>
    <row r="125" spans="1:18" x14ac:dyDescent="0.2">
      <c r="A125" t="s">
        <v>5281</v>
      </c>
      <c r="B125" t="s">
        <v>3505</v>
      </c>
      <c r="C125">
        <v>54668</v>
      </c>
      <c r="D125">
        <v>107123</v>
      </c>
      <c r="E125">
        <v>10006408</v>
      </c>
      <c r="F125" t="s">
        <v>92</v>
      </c>
      <c r="G125" t="s">
        <v>14</v>
      </c>
      <c r="H125" t="s">
        <v>503</v>
      </c>
      <c r="I125" t="s">
        <v>94</v>
      </c>
      <c r="J125" t="s">
        <v>95</v>
      </c>
      <c r="K125">
        <v>10022497</v>
      </c>
      <c r="L125" s="172">
        <v>42815</v>
      </c>
      <c r="M125" s="172">
        <v>42816</v>
      </c>
      <c r="N125" t="s">
        <v>96</v>
      </c>
      <c r="O125" t="s">
        <v>97</v>
      </c>
      <c r="P125">
        <v>9</v>
      </c>
      <c r="Q125" t="s">
        <v>5146</v>
      </c>
      <c r="R125">
        <v>2</v>
      </c>
    </row>
    <row r="126" spans="1:18" x14ac:dyDescent="0.2">
      <c r="A126" t="s">
        <v>5282</v>
      </c>
      <c r="B126" t="s">
        <v>128</v>
      </c>
      <c r="C126">
        <v>54698</v>
      </c>
      <c r="D126">
        <v>109318</v>
      </c>
      <c r="E126">
        <v>10006438</v>
      </c>
      <c r="F126" t="s">
        <v>92</v>
      </c>
      <c r="G126" t="s">
        <v>14</v>
      </c>
      <c r="H126" t="s">
        <v>129</v>
      </c>
      <c r="I126" t="s">
        <v>122</v>
      </c>
      <c r="J126" t="s">
        <v>122</v>
      </c>
      <c r="K126">
        <v>10022547</v>
      </c>
      <c r="L126" s="172">
        <v>42787</v>
      </c>
      <c r="M126" s="172">
        <v>42790</v>
      </c>
      <c r="N126" t="s">
        <v>130</v>
      </c>
      <c r="O126" t="s">
        <v>109</v>
      </c>
      <c r="P126">
        <v>2</v>
      </c>
      <c r="Q126" t="s">
        <v>5146</v>
      </c>
      <c r="R126">
        <v>2</v>
      </c>
    </row>
    <row r="127" spans="1:18" x14ac:dyDescent="0.2">
      <c r="A127" t="s">
        <v>5283</v>
      </c>
      <c r="B127" t="s">
        <v>2607</v>
      </c>
      <c r="C127">
        <v>54725</v>
      </c>
      <c r="D127">
        <v>122966</v>
      </c>
      <c r="E127">
        <v>10037945</v>
      </c>
      <c r="F127" t="s">
        <v>92</v>
      </c>
      <c r="G127" t="s">
        <v>14</v>
      </c>
      <c r="H127" t="s">
        <v>139</v>
      </c>
      <c r="I127" t="s">
        <v>140</v>
      </c>
      <c r="J127" t="s">
        <v>140</v>
      </c>
      <c r="K127">
        <v>10030767</v>
      </c>
      <c r="L127" s="172">
        <v>42906</v>
      </c>
      <c r="M127" s="172">
        <v>42909</v>
      </c>
      <c r="N127" t="s">
        <v>130</v>
      </c>
      <c r="O127" t="s">
        <v>109</v>
      </c>
      <c r="P127">
        <v>3</v>
      </c>
      <c r="Q127" t="s">
        <v>5146</v>
      </c>
      <c r="R127">
        <v>2</v>
      </c>
    </row>
    <row r="128" spans="1:18" x14ac:dyDescent="0.2">
      <c r="A128" t="s">
        <v>5284</v>
      </c>
      <c r="B128" t="s">
        <v>138</v>
      </c>
      <c r="C128">
        <v>54726</v>
      </c>
      <c r="D128">
        <v>112419</v>
      </c>
      <c r="E128">
        <v>10006472</v>
      </c>
      <c r="F128" t="s">
        <v>92</v>
      </c>
      <c r="G128" t="s">
        <v>14</v>
      </c>
      <c r="H128" t="s">
        <v>139</v>
      </c>
      <c r="I128" t="s">
        <v>140</v>
      </c>
      <c r="J128" t="s">
        <v>140</v>
      </c>
      <c r="K128">
        <v>10022629</v>
      </c>
      <c r="L128" s="172">
        <v>42786</v>
      </c>
      <c r="M128" s="172">
        <v>42789</v>
      </c>
      <c r="N128" t="s">
        <v>141</v>
      </c>
      <c r="O128" t="s">
        <v>109</v>
      </c>
      <c r="P128" s="432">
        <v>2</v>
      </c>
      <c r="Q128" t="s">
        <v>5146</v>
      </c>
      <c r="R128">
        <v>3</v>
      </c>
    </row>
    <row r="129" spans="1:18" x14ac:dyDescent="0.2">
      <c r="A129" t="s">
        <v>5285</v>
      </c>
      <c r="B129" t="s">
        <v>3512</v>
      </c>
      <c r="C129">
        <v>54805</v>
      </c>
      <c r="D129">
        <v>116973</v>
      </c>
      <c r="E129">
        <v>10033440</v>
      </c>
      <c r="F129" t="s">
        <v>183</v>
      </c>
      <c r="G129" t="s">
        <v>14</v>
      </c>
      <c r="H129" t="s">
        <v>234</v>
      </c>
      <c r="I129" t="s">
        <v>190</v>
      </c>
      <c r="J129" t="s">
        <v>190</v>
      </c>
      <c r="K129">
        <v>10030687</v>
      </c>
      <c r="L129" s="172">
        <v>42942</v>
      </c>
      <c r="M129" s="172">
        <v>42943</v>
      </c>
      <c r="N129" t="s">
        <v>167</v>
      </c>
      <c r="O129" t="s">
        <v>97</v>
      </c>
      <c r="P129" s="432">
        <v>9</v>
      </c>
      <c r="Q129" t="s">
        <v>5146</v>
      </c>
      <c r="R129">
        <v>2</v>
      </c>
    </row>
    <row r="130" spans="1:18" x14ac:dyDescent="0.2">
      <c r="A130" t="s">
        <v>5286</v>
      </c>
      <c r="B130" t="s">
        <v>3515</v>
      </c>
      <c r="C130">
        <v>54810</v>
      </c>
      <c r="D130">
        <v>106975</v>
      </c>
      <c r="E130">
        <v>10000565</v>
      </c>
      <c r="F130" t="s">
        <v>92</v>
      </c>
      <c r="G130" t="s">
        <v>14</v>
      </c>
      <c r="H130" t="s">
        <v>160</v>
      </c>
      <c r="I130" t="s">
        <v>161</v>
      </c>
      <c r="J130" t="s">
        <v>161</v>
      </c>
      <c r="K130">
        <v>10022573</v>
      </c>
      <c r="L130" s="172">
        <v>42849</v>
      </c>
      <c r="M130" s="172">
        <v>42849</v>
      </c>
      <c r="N130" t="s">
        <v>96</v>
      </c>
      <c r="O130" t="s">
        <v>97</v>
      </c>
      <c r="P130">
        <v>9</v>
      </c>
      <c r="Q130" t="s">
        <v>5146</v>
      </c>
      <c r="R130">
        <v>2</v>
      </c>
    </row>
    <row r="131" spans="1:18" x14ac:dyDescent="0.2">
      <c r="A131" t="s">
        <v>5287</v>
      </c>
      <c r="B131" t="s">
        <v>4152</v>
      </c>
      <c r="C131">
        <v>54842</v>
      </c>
      <c r="D131">
        <v>116984</v>
      </c>
      <c r="E131">
        <v>10002527</v>
      </c>
      <c r="F131" t="s">
        <v>183</v>
      </c>
      <c r="G131" t="s">
        <v>14</v>
      </c>
      <c r="H131" t="s">
        <v>607</v>
      </c>
      <c r="I131" t="s">
        <v>122</v>
      </c>
      <c r="J131" t="s">
        <v>122</v>
      </c>
      <c r="K131">
        <v>10034207</v>
      </c>
      <c r="L131" s="172">
        <v>42822</v>
      </c>
      <c r="M131" s="172">
        <v>42825</v>
      </c>
      <c r="N131" t="s">
        <v>145</v>
      </c>
      <c r="O131" t="s">
        <v>109</v>
      </c>
      <c r="P131">
        <v>1</v>
      </c>
      <c r="Q131" t="s">
        <v>5146</v>
      </c>
      <c r="R131">
        <v>1</v>
      </c>
    </row>
    <row r="132" spans="1:18" x14ac:dyDescent="0.2">
      <c r="A132" t="s">
        <v>5288</v>
      </c>
      <c r="B132" t="s">
        <v>1110</v>
      </c>
      <c r="C132">
        <v>54860</v>
      </c>
      <c r="D132">
        <v>107481</v>
      </c>
      <c r="E132">
        <v>10002896</v>
      </c>
      <c r="F132" t="s">
        <v>278</v>
      </c>
      <c r="G132" t="s">
        <v>15</v>
      </c>
      <c r="H132" t="s">
        <v>517</v>
      </c>
      <c r="I132" t="s">
        <v>122</v>
      </c>
      <c r="J132" t="s">
        <v>122</v>
      </c>
      <c r="K132">
        <v>10030700</v>
      </c>
      <c r="L132" s="172">
        <v>42892</v>
      </c>
      <c r="M132" s="172">
        <v>42894</v>
      </c>
      <c r="N132" t="s">
        <v>317</v>
      </c>
      <c r="O132" t="s">
        <v>109</v>
      </c>
      <c r="P132" s="432">
        <v>2</v>
      </c>
      <c r="Q132" t="s">
        <v>5146</v>
      </c>
      <c r="R132">
        <v>3</v>
      </c>
    </row>
    <row r="133" spans="1:18" x14ac:dyDescent="0.2">
      <c r="A133" t="s">
        <v>5289</v>
      </c>
      <c r="B133" t="s">
        <v>2613</v>
      </c>
      <c r="C133">
        <v>54873</v>
      </c>
      <c r="D133">
        <v>106912</v>
      </c>
      <c r="E133">
        <v>10003748</v>
      </c>
      <c r="F133" t="s">
        <v>92</v>
      </c>
      <c r="G133" t="s">
        <v>14</v>
      </c>
      <c r="H133" t="s">
        <v>357</v>
      </c>
      <c r="I133" t="s">
        <v>140</v>
      </c>
      <c r="J133" t="s">
        <v>140</v>
      </c>
      <c r="K133">
        <v>10030771</v>
      </c>
      <c r="L133" s="172">
        <v>42900</v>
      </c>
      <c r="M133" s="172">
        <v>42901</v>
      </c>
      <c r="N133" t="s">
        <v>96</v>
      </c>
      <c r="O133" t="s">
        <v>97</v>
      </c>
      <c r="P133" s="432">
        <v>9</v>
      </c>
      <c r="Q133" t="s">
        <v>5146</v>
      </c>
      <c r="R133">
        <v>2</v>
      </c>
    </row>
    <row r="134" spans="1:18" x14ac:dyDescent="0.2">
      <c r="A134" t="s">
        <v>5290</v>
      </c>
      <c r="B134" t="s">
        <v>347</v>
      </c>
      <c r="C134">
        <v>54895</v>
      </c>
      <c r="D134">
        <v>116866</v>
      </c>
      <c r="E134">
        <v>10006571</v>
      </c>
      <c r="F134" t="s">
        <v>92</v>
      </c>
      <c r="G134" t="s">
        <v>14</v>
      </c>
      <c r="H134" t="s">
        <v>348</v>
      </c>
      <c r="I134" t="s">
        <v>190</v>
      </c>
      <c r="J134" t="s">
        <v>190</v>
      </c>
      <c r="K134">
        <v>10023002</v>
      </c>
      <c r="L134" s="172">
        <v>42746</v>
      </c>
      <c r="M134" s="172">
        <v>42747</v>
      </c>
      <c r="N134" t="s">
        <v>167</v>
      </c>
      <c r="O134" t="s">
        <v>97</v>
      </c>
      <c r="P134">
        <v>9</v>
      </c>
      <c r="Q134" t="s">
        <v>5146</v>
      </c>
      <c r="R134">
        <v>2</v>
      </c>
    </row>
    <row r="135" spans="1:18" x14ac:dyDescent="0.2">
      <c r="A135" t="s">
        <v>5291</v>
      </c>
      <c r="B135" t="s">
        <v>561</v>
      </c>
      <c r="C135">
        <v>54916</v>
      </c>
      <c r="D135">
        <v>110183</v>
      </c>
      <c r="E135">
        <v>10006797</v>
      </c>
      <c r="F135" t="s">
        <v>92</v>
      </c>
      <c r="G135" t="s">
        <v>14</v>
      </c>
      <c r="H135" t="s">
        <v>237</v>
      </c>
      <c r="I135" t="s">
        <v>190</v>
      </c>
      <c r="J135" t="s">
        <v>190</v>
      </c>
      <c r="K135">
        <v>10020096</v>
      </c>
      <c r="L135" s="172">
        <v>42654</v>
      </c>
      <c r="M135" s="172">
        <v>42657</v>
      </c>
      <c r="N135" t="s">
        <v>145</v>
      </c>
      <c r="O135" t="s">
        <v>109</v>
      </c>
      <c r="P135" s="402">
        <v>2</v>
      </c>
      <c r="Q135" t="s">
        <v>5146</v>
      </c>
      <c r="R135">
        <v>2</v>
      </c>
    </row>
    <row r="136" spans="1:18" x14ac:dyDescent="0.2">
      <c r="A136" t="s">
        <v>5292</v>
      </c>
      <c r="B136" t="s">
        <v>385</v>
      </c>
      <c r="C136">
        <v>54946</v>
      </c>
      <c r="D136">
        <v>112645</v>
      </c>
      <c r="E136">
        <v>10006845</v>
      </c>
      <c r="F136" t="s">
        <v>92</v>
      </c>
      <c r="G136" t="s">
        <v>14</v>
      </c>
      <c r="H136" t="s">
        <v>380</v>
      </c>
      <c r="I136" t="s">
        <v>199</v>
      </c>
      <c r="J136" t="s">
        <v>95</v>
      </c>
      <c r="K136">
        <v>10005023</v>
      </c>
      <c r="L136" s="172">
        <v>42710</v>
      </c>
      <c r="M136" s="172">
        <v>42713</v>
      </c>
      <c r="N136" t="s">
        <v>141</v>
      </c>
      <c r="O136" t="s">
        <v>109</v>
      </c>
      <c r="P136">
        <v>3</v>
      </c>
      <c r="Q136" t="s">
        <v>5146</v>
      </c>
      <c r="R136">
        <v>3</v>
      </c>
    </row>
    <row r="137" spans="1:18" x14ac:dyDescent="0.2">
      <c r="A137" t="s">
        <v>5293</v>
      </c>
      <c r="B137" t="s">
        <v>4405</v>
      </c>
      <c r="C137">
        <v>54969</v>
      </c>
      <c r="D137">
        <v>122223</v>
      </c>
      <c r="E137">
        <v>10019155</v>
      </c>
      <c r="F137" t="s">
        <v>92</v>
      </c>
      <c r="G137" t="s">
        <v>14</v>
      </c>
      <c r="H137" t="s">
        <v>186</v>
      </c>
      <c r="I137" t="s">
        <v>172</v>
      </c>
      <c r="J137" t="s">
        <v>172</v>
      </c>
      <c r="K137">
        <v>10030727</v>
      </c>
      <c r="L137" s="172">
        <v>42899</v>
      </c>
      <c r="M137" s="172">
        <v>42902</v>
      </c>
      <c r="N137" t="s">
        <v>145</v>
      </c>
      <c r="O137" t="s">
        <v>109</v>
      </c>
      <c r="P137" s="432">
        <v>3</v>
      </c>
      <c r="Q137" t="s">
        <v>5146</v>
      </c>
      <c r="R137">
        <v>2</v>
      </c>
    </row>
    <row r="138" spans="1:18" x14ac:dyDescent="0.2">
      <c r="A138" t="s">
        <v>5294</v>
      </c>
      <c r="B138" t="s">
        <v>3524</v>
      </c>
      <c r="C138">
        <v>54975</v>
      </c>
      <c r="D138">
        <v>116171</v>
      </c>
      <c r="E138">
        <v>10006907</v>
      </c>
      <c r="F138" t="s">
        <v>170</v>
      </c>
      <c r="G138" t="s">
        <v>15</v>
      </c>
      <c r="H138" t="s">
        <v>724</v>
      </c>
      <c r="I138" t="s">
        <v>107</v>
      </c>
      <c r="J138" t="s">
        <v>107</v>
      </c>
      <c r="K138">
        <v>10022605</v>
      </c>
      <c r="L138" s="172">
        <v>42893</v>
      </c>
      <c r="M138" s="172">
        <v>42894</v>
      </c>
      <c r="N138" t="s">
        <v>173</v>
      </c>
      <c r="O138" t="s">
        <v>97</v>
      </c>
      <c r="P138" s="402">
        <v>9</v>
      </c>
      <c r="Q138" t="s">
        <v>5146</v>
      </c>
      <c r="R138">
        <v>2</v>
      </c>
    </row>
    <row r="139" spans="1:18" x14ac:dyDescent="0.2">
      <c r="A139" t="s">
        <v>5295</v>
      </c>
      <c r="B139" t="s">
        <v>3530</v>
      </c>
      <c r="C139">
        <v>55022</v>
      </c>
      <c r="D139">
        <v>118214</v>
      </c>
      <c r="E139">
        <v>10021755</v>
      </c>
      <c r="F139" t="s">
        <v>278</v>
      </c>
      <c r="G139" t="s">
        <v>15</v>
      </c>
      <c r="H139" t="s">
        <v>1377</v>
      </c>
      <c r="I139" t="s">
        <v>140</v>
      </c>
      <c r="J139" t="s">
        <v>140</v>
      </c>
      <c r="K139">
        <v>10030735</v>
      </c>
      <c r="L139" s="172">
        <v>42863</v>
      </c>
      <c r="M139" s="172">
        <v>42866</v>
      </c>
      <c r="N139" t="s">
        <v>280</v>
      </c>
      <c r="O139" t="s">
        <v>109</v>
      </c>
      <c r="P139">
        <v>2</v>
      </c>
      <c r="Q139" t="s">
        <v>5146</v>
      </c>
      <c r="R139">
        <v>2</v>
      </c>
    </row>
    <row r="140" spans="1:18" x14ac:dyDescent="0.2">
      <c r="A140" t="s">
        <v>5296</v>
      </c>
      <c r="B140" t="s">
        <v>519</v>
      </c>
      <c r="C140">
        <v>55053</v>
      </c>
      <c r="D140">
        <v>108976</v>
      </c>
      <c r="E140">
        <v>10006986</v>
      </c>
      <c r="F140" t="s">
        <v>92</v>
      </c>
      <c r="G140" t="s">
        <v>14</v>
      </c>
      <c r="H140" t="s">
        <v>520</v>
      </c>
      <c r="I140" t="s">
        <v>122</v>
      </c>
      <c r="J140" t="s">
        <v>122</v>
      </c>
      <c r="K140">
        <v>10020097</v>
      </c>
      <c r="L140" s="172">
        <v>42675</v>
      </c>
      <c r="M140" s="172">
        <v>42678</v>
      </c>
      <c r="N140" t="s">
        <v>141</v>
      </c>
      <c r="O140" t="s">
        <v>109</v>
      </c>
      <c r="P140">
        <v>2</v>
      </c>
      <c r="Q140" t="s">
        <v>5146</v>
      </c>
      <c r="R140">
        <v>3</v>
      </c>
    </row>
    <row r="141" spans="1:18" x14ac:dyDescent="0.2">
      <c r="A141" t="s">
        <v>5297</v>
      </c>
      <c r="B141" t="s">
        <v>2626</v>
      </c>
      <c r="C141">
        <v>55113</v>
      </c>
      <c r="D141">
        <v>105909</v>
      </c>
      <c r="E141">
        <v>10004589</v>
      </c>
      <c r="F141" t="s">
        <v>92</v>
      </c>
      <c r="G141" t="s">
        <v>14</v>
      </c>
      <c r="H141" t="s">
        <v>334</v>
      </c>
      <c r="I141" t="s">
        <v>140</v>
      </c>
      <c r="J141" t="s">
        <v>140</v>
      </c>
      <c r="K141">
        <v>10030738</v>
      </c>
      <c r="L141" s="172">
        <v>42928</v>
      </c>
      <c r="M141" s="172">
        <v>42930</v>
      </c>
      <c r="N141" t="s">
        <v>130</v>
      </c>
      <c r="O141" t="s">
        <v>124</v>
      </c>
      <c r="P141">
        <v>1</v>
      </c>
      <c r="Q141" t="s">
        <v>5146</v>
      </c>
      <c r="R141">
        <v>2</v>
      </c>
    </row>
    <row r="142" spans="1:18" x14ac:dyDescent="0.2">
      <c r="A142" t="s">
        <v>5298</v>
      </c>
      <c r="B142" t="s">
        <v>3544</v>
      </c>
      <c r="C142">
        <v>55141</v>
      </c>
      <c r="D142">
        <v>112390</v>
      </c>
      <c r="E142">
        <v>10003816</v>
      </c>
      <c r="F142" t="s">
        <v>92</v>
      </c>
      <c r="G142" t="s">
        <v>14</v>
      </c>
      <c r="H142" t="s">
        <v>198</v>
      </c>
      <c r="I142" t="s">
        <v>199</v>
      </c>
      <c r="J142" t="s">
        <v>95</v>
      </c>
      <c r="K142">
        <v>10020167</v>
      </c>
      <c r="L142" s="172">
        <v>42814</v>
      </c>
      <c r="M142" s="172">
        <v>42817</v>
      </c>
      <c r="N142" t="s">
        <v>145</v>
      </c>
      <c r="O142" t="s">
        <v>109</v>
      </c>
      <c r="P142">
        <v>4</v>
      </c>
      <c r="Q142" t="s">
        <v>5146</v>
      </c>
      <c r="R142">
        <v>2</v>
      </c>
    </row>
    <row r="143" spans="1:18" x14ac:dyDescent="0.2">
      <c r="A143" t="s">
        <v>5299</v>
      </c>
      <c r="B143" t="s">
        <v>3547</v>
      </c>
      <c r="C143">
        <v>55149</v>
      </c>
      <c r="D143">
        <v>105044</v>
      </c>
      <c r="E143">
        <v>10007123</v>
      </c>
      <c r="F143" t="s">
        <v>92</v>
      </c>
      <c r="G143" t="s">
        <v>14</v>
      </c>
      <c r="H143" t="s">
        <v>785</v>
      </c>
      <c r="I143" t="s">
        <v>107</v>
      </c>
      <c r="J143" t="s">
        <v>107</v>
      </c>
      <c r="K143">
        <v>10022606</v>
      </c>
      <c r="L143" s="172">
        <v>42823</v>
      </c>
      <c r="M143" s="172">
        <v>42832</v>
      </c>
      <c r="N143" t="s">
        <v>130</v>
      </c>
      <c r="O143" t="s">
        <v>124</v>
      </c>
      <c r="P143" s="402">
        <v>4</v>
      </c>
      <c r="Q143" t="s">
        <v>5146</v>
      </c>
      <c r="R143">
        <v>2</v>
      </c>
    </row>
    <row r="144" spans="1:18" x14ac:dyDescent="0.2">
      <c r="A144" t="s">
        <v>5300</v>
      </c>
      <c r="B144" t="s">
        <v>522</v>
      </c>
      <c r="C144">
        <v>55230</v>
      </c>
      <c r="D144">
        <v>106573</v>
      </c>
      <c r="E144">
        <v>10009450</v>
      </c>
      <c r="F144" t="s">
        <v>92</v>
      </c>
      <c r="G144" t="s">
        <v>14</v>
      </c>
      <c r="H144" t="s">
        <v>523</v>
      </c>
      <c r="I144" t="s">
        <v>107</v>
      </c>
      <c r="J144" t="s">
        <v>107</v>
      </c>
      <c r="K144">
        <v>10011517</v>
      </c>
      <c r="L144" s="172">
        <v>42675</v>
      </c>
      <c r="M144" s="172">
        <v>42678</v>
      </c>
      <c r="N144" t="s">
        <v>130</v>
      </c>
      <c r="O144" t="s">
        <v>109</v>
      </c>
      <c r="P144">
        <v>2</v>
      </c>
      <c r="Q144" t="s">
        <v>5146</v>
      </c>
      <c r="R144" t="s">
        <v>210</v>
      </c>
    </row>
    <row r="145" spans="1:18" x14ac:dyDescent="0.2">
      <c r="A145" t="s">
        <v>5301</v>
      </c>
      <c r="B145" t="s">
        <v>310</v>
      </c>
      <c r="C145">
        <v>55247</v>
      </c>
      <c r="D145">
        <v>107968</v>
      </c>
      <c r="E145">
        <v>10007291</v>
      </c>
      <c r="F145" t="s">
        <v>170</v>
      </c>
      <c r="G145" t="s">
        <v>15</v>
      </c>
      <c r="H145" t="s">
        <v>311</v>
      </c>
      <c r="I145" t="s">
        <v>199</v>
      </c>
      <c r="J145" t="s">
        <v>95</v>
      </c>
      <c r="K145">
        <v>10030673</v>
      </c>
      <c r="L145" s="172">
        <v>42815</v>
      </c>
      <c r="M145" s="172">
        <v>42818</v>
      </c>
      <c r="N145" t="s">
        <v>275</v>
      </c>
      <c r="O145" t="s">
        <v>109</v>
      </c>
      <c r="P145">
        <v>3</v>
      </c>
      <c r="Q145" t="s">
        <v>5146</v>
      </c>
      <c r="R145">
        <v>4</v>
      </c>
    </row>
    <row r="146" spans="1:18" x14ac:dyDescent="0.2">
      <c r="A146" t="s">
        <v>5302</v>
      </c>
      <c r="B146" t="s">
        <v>4416</v>
      </c>
      <c r="C146">
        <v>55255</v>
      </c>
      <c r="D146">
        <v>108982</v>
      </c>
      <c r="E146">
        <v>10010616</v>
      </c>
      <c r="F146" t="s">
        <v>183</v>
      </c>
      <c r="G146" t="s">
        <v>14</v>
      </c>
      <c r="H146" t="s">
        <v>546</v>
      </c>
      <c r="I146" t="s">
        <v>172</v>
      </c>
      <c r="J146" t="s">
        <v>172</v>
      </c>
      <c r="K146">
        <v>10022593</v>
      </c>
      <c r="L146" s="172">
        <v>42801</v>
      </c>
      <c r="M146" s="172">
        <v>42803</v>
      </c>
      <c r="N146" t="s">
        <v>130</v>
      </c>
      <c r="O146" t="s">
        <v>109</v>
      </c>
      <c r="P146">
        <v>3</v>
      </c>
      <c r="Q146" t="s">
        <v>5146</v>
      </c>
      <c r="R146" t="s">
        <v>210</v>
      </c>
    </row>
    <row r="147" spans="1:18" x14ac:dyDescent="0.2">
      <c r="A147" t="s">
        <v>5303</v>
      </c>
      <c r="B147" t="s">
        <v>545</v>
      </c>
      <c r="C147">
        <v>55258</v>
      </c>
      <c r="D147">
        <v>111355</v>
      </c>
      <c r="E147">
        <v>10007318</v>
      </c>
      <c r="F147" t="s">
        <v>170</v>
      </c>
      <c r="G147" t="s">
        <v>15</v>
      </c>
      <c r="H147" t="s">
        <v>546</v>
      </c>
      <c r="I147" t="s">
        <v>172</v>
      </c>
      <c r="J147" t="s">
        <v>172</v>
      </c>
      <c r="K147">
        <v>10022060</v>
      </c>
      <c r="L147" s="172">
        <v>42660</v>
      </c>
      <c r="M147" s="172">
        <v>42663</v>
      </c>
      <c r="N147" t="s">
        <v>276</v>
      </c>
      <c r="O147" t="s">
        <v>109</v>
      </c>
      <c r="P147">
        <v>2</v>
      </c>
      <c r="Q147" t="s">
        <v>5146</v>
      </c>
      <c r="R147">
        <v>1</v>
      </c>
    </row>
    <row r="148" spans="1:18" x14ac:dyDescent="0.2">
      <c r="A148" t="s">
        <v>5304</v>
      </c>
      <c r="B148" t="s">
        <v>555</v>
      </c>
      <c r="C148">
        <v>55287</v>
      </c>
      <c r="D148">
        <v>105529</v>
      </c>
      <c r="E148">
        <v>10008986</v>
      </c>
      <c r="F148" t="s">
        <v>170</v>
      </c>
      <c r="G148" t="s">
        <v>15</v>
      </c>
      <c r="H148" t="s">
        <v>399</v>
      </c>
      <c r="I148" t="s">
        <v>190</v>
      </c>
      <c r="J148" t="s">
        <v>190</v>
      </c>
      <c r="K148">
        <v>10005155</v>
      </c>
      <c r="L148" s="172">
        <v>42661</v>
      </c>
      <c r="M148" s="172">
        <v>42664</v>
      </c>
      <c r="N148" t="s">
        <v>377</v>
      </c>
      <c r="O148" t="s">
        <v>109</v>
      </c>
      <c r="P148" s="402">
        <v>3</v>
      </c>
      <c r="Q148" t="s">
        <v>5146</v>
      </c>
      <c r="R148">
        <v>3</v>
      </c>
    </row>
    <row r="149" spans="1:18" x14ac:dyDescent="0.2">
      <c r="A149" t="s">
        <v>5305</v>
      </c>
      <c r="B149" t="s">
        <v>1828</v>
      </c>
      <c r="C149">
        <v>55294</v>
      </c>
      <c r="D149">
        <v>105454</v>
      </c>
      <c r="E149">
        <v>10007375</v>
      </c>
      <c r="F149" t="s">
        <v>92</v>
      </c>
      <c r="G149" t="s">
        <v>14</v>
      </c>
      <c r="H149" t="s">
        <v>160</v>
      </c>
      <c r="I149" t="s">
        <v>161</v>
      </c>
      <c r="J149" t="s">
        <v>161</v>
      </c>
      <c r="K149">
        <v>10026233</v>
      </c>
      <c r="L149" s="172">
        <v>42801</v>
      </c>
      <c r="M149" s="172">
        <v>42804</v>
      </c>
      <c r="N149" t="s">
        <v>130</v>
      </c>
      <c r="O149" t="s">
        <v>109</v>
      </c>
      <c r="P149">
        <v>2</v>
      </c>
      <c r="Q149" t="s">
        <v>5146</v>
      </c>
      <c r="R149">
        <v>2</v>
      </c>
    </row>
    <row r="150" spans="1:18" x14ac:dyDescent="0.2">
      <c r="A150" t="s">
        <v>5306</v>
      </c>
      <c r="B150" t="s">
        <v>648</v>
      </c>
      <c r="C150">
        <v>55306</v>
      </c>
      <c r="D150">
        <v>107473</v>
      </c>
      <c r="E150">
        <v>10007396</v>
      </c>
      <c r="F150" t="s">
        <v>92</v>
      </c>
      <c r="G150" t="s">
        <v>14</v>
      </c>
      <c r="H150" t="s">
        <v>106</v>
      </c>
      <c r="I150" t="s">
        <v>107</v>
      </c>
      <c r="J150" t="s">
        <v>107</v>
      </c>
      <c r="K150">
        <v>10021354</v>
      </c>
      <c r="L150" s="172">
        <v>42626</v>
      </c>
      <c r="M150" s="172">
        <v>42629</v>
      </c>
      <c r="N150" t="s">
        <v>130</v>
      </c>
      <c r="O150" t="s">
        <v>109</v>
      </c>
      <c r="P150" s="432">
        <v>3</v>
      </c>
      <c r="Q150" t="s">
        <v>5146</v>
      </c>
      <c r="R150">
        <v>2</v>
      </c>
    </row>
    <row r="151" spans="1:18" x14ac:dyDescent="0.2">
      <c r="A151" t="s">
        <v>5307</v>
      </c>
      <c r="B151" t="s">
        <v>3557</v>
      </c>
      <c r="C151">
        <v>55308</v>
      </c>
      <c r="D151">
        <v>106340</v>
      </c>
      <c r="E151">
        <v>10007402</v>
      </c>
      <c r="F151" t="s">
        <v>278</v>
      </c>
      <c r="G151" t="s">
        <v>15</v>
      </c>
      <c r="H151" t="s">
        <v>348</v>
      </c>
      <c r="I151" t="s">
        <v>190</v>
      </c>
      <c r="J151" t="s">
        <v>190</v>
      </c>
      <c r="K151">
        <v>10030758</v>
      </c>
      <c r="L151" s="172">
        <v>42852</v>
      </c>
      <c r="M151" s="172">
        <v>42853</v>
      </c>
      <c r="N151" t="s">
        <v>476</v>
      </c>
      <c r="O151" t="s">
        <v>97</v>
      </c>
      <c r="P151">
        <v>9</v>
      </c>
      <c r="Q151" t="s">
        <v>5146</v>
      </c>
      <c r="R151">
        <v>2</v>
      </c>
    </row>
    <row r="152" spans="1:18" x14ac:dyDescent="0.2">
      <c r="A152" t="s">
        <v>5308</v>
      </c>
      <c r="B152" t="s">
        <v>3562</v>
      </c>
      <c r="C152">
        <v>55448</v>
      </c>
      <c r="D152">
        <v>106089</v>
      </c>
      <c r="E152">
        <v>10007659</v>
      </c>
      <c r="F152" t="s">
        <v>92</v>
      </c>
      <c r="G152" t="s">
        <v>14</v>
      </c>
      <c r="H152" t="s">
        <v>854</v>
      </c>
      <c r="I152" t="s">
        <v>107</v>
      </c>
      <c r="J152" t="s">
        <v>107</v>
      </c>
      <c r="K152">
        <v>10022609</v>
      </c>
      <c r="L152" s="172">
        <v>42766</v>
      </c>
      <c r="M152" s="172">
        <v>42769</v>
      </c>
      <c r="N152" t="s">
        <v>130</v>
      </c>
      <c r="O152" t="s">
        <v>109</v>
      </c>
      <c r="P152" s="432">
        <v>3</v>
      </c>
      <c r="Q152" t="s">
        <v>5146</v>
      </c>
      <c r="R152">
        <v>2</v>
      </c>
    </row>
    <row r="153" spans="1:18" x14ac:dyDescent="0.2">
      <c r="A153" t="s">
        <v>5309</v>
      </c>
      <c r="B153" t="s">
        <v>2635</v>
      </c>
      <c r="C153">
        <v>55451</v>
      </c>
      <c r="D153">
        <v>117518</v>
      </c>
      <c r="E153">
        <v>10008024</v>
      </c>
      <c r="F153" t="s">
        <v>92</v>
      </c>
      <c r="G153" t="s">
        <v>14</v>
      </c>
      <c r="H153" t="s">
        <v>209</v>
      </c>
      <c r="I153" t="s">
        <v>166</v>
      </c>
      <c r="J153" t="s">
        <v>166</v>
      </c>
      <c r="K153">
        <v>10030825</v>
      </c>
      <c r="L153" s="172">
        <v>42906</v>
      </c>
      <c r="M153" s="172">
        <v>42907</v>
      </c>
      <c r="N153" t="s">
        <v>167</v>
      </c>
      <c r="O153" t="s">
        <v>97</v>
      </c>
      <c r="P153" s="402">
        <v>9</v>
      </c>
      <c r="Q153" t="s">
        <v>5146</v>
      </c>
      <c r="R153">
        <v>2</v>
      </c>
    </row>
    <row r="154" spans="1:18" x14ac:dyDescent="0.2">
      <c r="A154" t="s">
        <v>5310</v>
      </c>
      <c r="B154" t="s">
        <v>3567</v>
      </c>
      <c r="C154">
        <v>55466</v>
      </c>
      <c r="D154">
        <v>105958</v>
      </c>
      <c r="E154">
        <v>10007697</v>
      </c>
      <c r="F154" t="s">
        <v>92</v>
      </c>
      <c r="G154" t="s">
        <v>14</v>
      </c>
      <c r="H154" t="s">
        <v>602</v>
      </c>
      <c r="I154" t="s">
        <v>199</v>
      </c>
      <c r="J154" t="s">
        <v>95</v>
      </c>
      <c r="K154">
        <v>10030669</v>
      </c>
      <c r="L154" s="172">
        <v>42788</v>
      </c>
      <c r="M154" s="172">
        <v>42790</v>
      </c>
      <c r="N154" t="s">
        <v>130</v>
      </c>
      <c r="O154" t="s">
        <v>124</v>
      </c>
      <c r="P154" s="402">
        <v>3</v>
      </c>
      <c r="Q154" t="s">
        <v>5146</v>
      </c>
      <c r="R154">
        <v>2</v>
      </c>
    </row>
    <row r="155" spans="1:18" x14ac:dyDescent="0.2">
      <c r="A155" t="s">
        <v>5311</v>
      </c>
      <c r="B155" t="s">
        <v>635</v>
      </c>
      <c r="C155">
        <v>55491</v>
      </c>
      <c r="D155">
        <v>105985</v>
      </c>
      <c r="E155">
        <v>10007755</v>
      </c>
      <c r="F155" t="s">
        <v>92</v>
      </c>
      <c r="G155" t="s">
        <v>14</v>
      </c>
      <c r="H155" t="s">
        <v>93</v>
      </c>
      <c r="I155" t="s">
        <v>94</v>
      </c>
      <c r="J155" t="s">
        <v>95</v>
      </c>
      <c r="K155">
        <v>10011520</v>
      </c>
      <c r="L155" s="172">
        <v>42633</v>
      </c>
      <c r="M155" s="172">
        <v>42636</v>
      </c>
      <c r="N155" t="s">
        <v>145</v>
      </c>
      <c r="O155" t="s">
        <v>109</v>
      </c>
      <c r="P155">
        <v>3</v>
      </c>
      <c r="Q155" t="s">
        <v>5146</v>
      </c>
      <c r="R155">
        <v>2</v>
      </c>
    </row>
    <row r="156" spans="1:18" x14ac:dyDescent="0.2">
      <c r="A156" t="s">
        <v>5312</v>
      </c>
      <c r="B156" t="s">
        <v>328</v>
      </c>
      <c r="C156">
        <v>56776</v>
      </c>
      <c r="D156">
        <v>118071</v>
      </c>
      <c r="E156">
        <v>10019311</v>
      </c>
      <c r="F156" t="s">
        <v>92</v>
      </c>
      <c r="G156" t="s">
        <v>14</v>
      </c>
      <c r="H156" t="s">
        <v>186</v>
      </c>
      <c r="I156" t="s">
        <v>172</v>
      </c>
      <c r="J156" t="s">
        <v>172</v>
      </c>
      <c r="K156">
        <v>10022587</v>
      </c>
      <c r="L156" s="172">
        <v>42752</v>
      </c>
      <c r="M156" s="172">
        <v>42755</v>
      </c>
      <c r="N156" t="s">
        <v>130</v>
      </c>
      <c r="O156" t="s">
        <v>109</v>
      </c>
      <c r="P156">
        <v>4</v>
      </c>
      <c r="Q156" t="s">
        <v>5146</v>
      </c>
      <c r="R156">
        <v>2</v>
      </c>
    </row>
    <row r="157" spans="1:18" x14ac:dyDescent="0.2">
      <c r="A157" t="s">
        <v>5313</v>
      </c>
      <c r="B157" t="s">
        <v>315</v>
      </c>
      <c r="C157">
        <v>57598</v>
      </c>
      <c r="D157">
        <v>105852</v>
      </c>
      <c r="E157">
        <v>10007405</v>
      </c>
      <c r="F157" t="s">
        <v>278</v>
      </c>
      <c r="G157" t="s">
        <v>15</v>
      </c>
      <c r="H157" t="s">
        <v>316</v>
      </c>
      <c r="I157" t="s">
        <v>199</v>
      </c>
      <c r="J157" t="s">
        <v>95</v>
      </c>
      <c r="K157">
        <v>10022623</v>
      </c>
      <c r="L157" s="172">
        <v>42752</v>
      </c>
      <c r="M157" s="172">
        <v>42755</v>
      </c>
      <c r="N157" t="s">
        <v>317</v>
      </c>
      <c r="O157" t="s">
        <v>109</v>
      </c>
      <c r="P157">
        <v>2</v>
      </c>
      <c r="Q157" t="s">
        <v>5146</v>
      </c>
      <c r="R157">
        <v>3</v>
      </c>
    </row>
    <row r="158" spans="1:18" x14ac:dyDescent="0.2">
      <c r="A158" t="s">
        <v>5314</v>
      </c>
      <c r="B158" t="s">
        <v>408</v>
      </c>
      <c r="C158">
        <v>57680</v>
      </c>
      <c r="D158">
        <v>116239</v>
      </c>
      <c r="E158">
        <v>10000421</v>
      </c>
      <c r="F158" t="s">
        <v>92</v>
      </c>
      <c r="G158" t="s">
        <v>14</v>
      </c>
      <c r="H158" t="s">
        <v>409</v>
      </c>
      <c r="I158" t="s">
        <v>172</v>
      </c>
      <c r="J158" t="s">
        <v>172</v>
      </c>
      <c r="K158">
        <v>10005040</v>
      </c>
      <c r="L158" s="172">
        <v>42703</v>
      </c>
      <c r="M158" s="172">
        <v>42706</v>
      </c>
      <c r="N158" t="s">
        <v>410</v>
      </c>
      <c r="O158" t="s">
        <v>109</v>
      </c>
      <c r="P158" s="402">
        <v>2</v>
      </c>
      <c r="Q158" t="s">
        <v>5146</v>
      </c>
      <c r="R158">
        <v>3</v>
      </c>
    </row>
    <row r="159" spans="1:18" x14ac:dyDescent="0.2">
      <c r="A159" t="s">
        <v>5315</v>
      </c>
      <c r="B159" t="s">
        <v>387</v>
      </c>
      <c r="C159">
        <v>57752</v>
      </c>
      <c r="D159">
        <v>118860</v>
      </c>
      <c r="E159">
        <v>10027662</v>
      </c>
      <c r="F159" t="s">
        <v>183</v>
      </c>
      <c r="G159" t="s">
        <v>14</v>
      </c>
      <c r="H159" t="s">
        <v>388</v>
      </c>
      <c r="I159" t="s">
        <v>122</v>
      </c>
      <c r="J159" t="s">
        <v>122</v>
      </c>
      <c r="K159">
        <v>10020117</v>
      </c>
      <c r="L159" s="172">
        <v>42710</v>
      </c>
      <c r="M159" s="172">
        <v>42713</v>
      </c>
      <c r="N159" t="s">
        <v>145</v>
      </c>
      <c r="O159" t="s">
        <v>109</v>
      </c>
      <c r="P159">
        <v>2</v>
      </c>
      <c r="Q159" t="s">
        <v>5146</v>
      </c>
      <c r="R159">
        <v>1</v>
      </c>
    </row>
    <row r="160" spans="1:18" x14ac:dyDescent="0.2">
      <c r="A160" t="s">
        <v>5316</v>
      </c>
      <c r="B160" t="s">
        <v>606</v>
      </c>
      <c r="C160">
        <v>57839</v>
      </c>
      <c r="D160">
        <v>117623</v>
      </c>
      <c r="E160">
        <v>10009213</v>
      </c>
      <c r="F160" t="s">
        <v>92</v>
      </c>
      <c r="G160" t="s">
        <v>14</v>
      </c>
      <c r="H160" t="s">
        <v>607</v>
      </c>
      <c r="I160" t="s">
        <v>122</v>
      </c>
      <c r="J160" t="s">
        <v>122</v>
      </c>
      <c r="K160">
        <v>10011522</v>
      </c>
      <c r="L160" s="172">
        <v>42633</v>
      </c>
      <c r="M160" s="172">
        <v>42636</v>
      </c>
      <c r="N160" t="s">
        <v>130</v>
      </c>
      <c r="O160" t="s">
        <v>109</v>
      </c>
      <c r="P160">
        <v>1</v>
      </c>
      <c r="Q160" t="s">
        <v>5146</v>
      </c>
      <c r="R160">
        <v>2</v>
      </c>
    </row>
    <row r="161" spans="1:18" x14ac:dyDescent="0.2">
      <c r="A161" t="s">
        <v>5317</v>
      </c>
      <c r="B161" t="s">
        <v>1852</v>
      </c>
      <c r="C161">
        <v>57860</v>
      </c>
      <c r="D161">
        <v>117920</v>
      </c>
      <c r="E161">
        <v>10012467</v>
      </c>
      <c r="F161" t="s">
        <v>92</v>
      </c>
      <c r="G161" t="s">
        <v>14</v>
      </c>
      <c r="H161" t="s">
        <v>274</v>
      </c>
      <c r="I161" t="s">
        <v>190</v>
      </c>
      <c r="J161" t="s">
        <v>190</v>
      </c>
      <c r="K161">
        <v>10022514</v>
      </c>
      <c r="L161" s="172">
        <v>42801</v>
      </c>
      <c r="M161" s="172">
        <v>42804</v>
      </c>
      <c r="N161" t="s">
        <v>145</v>
      </c>
      <c r="O161" t="s">
        <v>109</v>
      </c>
      <c r="P161" s="402">
        <v>2</v>
      </c>
      <c r="Q161" t="s">
        <v>5146</v>
      </c>
      <c r="R161">
        <v>2</v>
      </c>
    </row>
    <row r="162" spans="1:18" x14ac:dyDescent="0.2">
      <c r="A162" t="s">
        <v>5318</v>
      </c>
      <c r="B162" t="s">
        <v>1855</v>
      </c>
      <c r="C162">
        <v>57877</v>
      </c>
      <c r="D162">
        <v>118188</v>
      </c>
      <c r="E162">
        <v>10013539</v>
      </c>
      <c r="F162" t="s">
        <v>92</v>
      </c>
      <c r="G162" t="s">
        <v>14</v>
      </c>
      <c r="H162" t="s">
        <v>1100</v>
      </c>
      <c r="I162" t="s">
        <v>94</v>
      </c>
      <c r="J162" t="s">
        <v>95</v>
      </c>
      <c r="K162">
        <v>10030660</v>
      </c>
      <c r="L162" s="172">
        <v>42913</v>
      </c>
      <c r="M162" s="172">
        <v>42916</v>
      </c>
      <c r="N162" t="s">
        <v>130</v>
      </c>
      <c r="O162" t="s">
        <v>109</v>
      </c>
      <c r="P162" s="432">
        <v>4</v>
      </c>
      <c r="Q162" t="s">
        <v>5146</v>
      </c>
      <c r="R162">
        <v>2</v>
      </c>
    </row>
    <row r="163" spans="1:18" x14ac:dyDescent="0.2">
      <c r="A163" t="s">
        <v>5319</v>
      </c>
      <c r="B163" t="s">
        <v>2641</v>
      </c>
      <c r="C163">
        <v>57881</v>
      </c>
      <c r="D163">
        <v>117615</v>
      </c>
      <c r="E163">
        <v>10008935</v>
      </c>
      <c r="F163" t="s">
        <v>92</v>
      </c>
      <c r="G163" t="s">
        <v>14</v>
      </c>
      <c r="H163" t="s">
        <v>475</v>
      </c>
      <c r="I163" t="s">
        <v>94</v>
      </c>
      <c r="J163" t="s">
        <v>95</v>
      </c>
      <c r="K163">
        <v>10030664</v>
      </c>
      <c r="L163" s="172">
        <v>42928</v>
      </c>
      <c r="M163" s="172">
        <v>42929</v>
      </c>
      <c r="N163" t="s">
        <v>167</v>
      </c>
      <c r="O163" t="s">
        <v>97</v>
      </c>
      <c r="P163">
        <v>9</v>
      </c>
      <c r="Q163" t="s">
        <v>5146</v>
      </c>
      <c r="R163">
        <v>2</v>
      </c>
    </row>
    <row r="164" spans="1:18" x14ac:dyDescent="0.2">
      <c r="A164" t="s">
        <v>5320</v>
      </c>
      <c r="B164" t="s">
        <v>2644</v>
      </c>
      <c r="C164">
        <v>57942</v>
      </c>
      <c r="D164">
        <v>117943</v>
      </c>
      <c r="E164">
        <v>10013515</v>
      </c>
      <c r="F164" t="s">
        <v>92</v>
      </c>
      <c r="G164" t="s">
        <v>14</v>
      </c>
      <c r="H164" t="s">
        <v>475</v>
      </c>
      <c r="I164" t="s">
        <v>94</v>
      </c>
      <c r="J164" t="s">
        <v>95</v>
      </c>
      <c r="K164">
        <v>10022491</v>
      </c>
      <c r="L164" s="172">
        <v>42815</v>
      </c>
      <c r="M164" s="172">
        <v>42818</v>
      </c>
      <c r="N164" t="s">
        <v>145</v>
      </c>
      <c r="O164" t="s">
        <v>109</v>
      </c>
      <c r="P164">
        <v>1</v>
      </c>
      <c r="Q164" t="s">
        <v>5146</v>
      </c>
      <c r="R164">
        <v>2</v>
      </c>
    </row>
    <row r="165" spans="1:18" x14ac:dyDescent="0.2">
      <c r="A165" t="s">
        <v>5321</v>
      </c>
      <c r="B165" t="s">
        <v>563</v>
      </c>
      <c r="C165">
        <v>57951</v>
      </c>
      <c r="D165">
        <v>117907</v>
      </c>
      <c r="E165">
        <v>10011881</v>
      </c>
      <c r="F165" t="s">
        <v>183</v>
      </c>
      <c r="G165" t="s">
        <v>14</v>
      </c>
      <c r="H165" t="s">
        <v>178</v>
      </c>
      <c r="I165" t="s">
        <v>107</v>
      </c>
      <c r="J165" t="s">
        <v>107</v>
      </c>
      <c r="K165">
        <v>10020885</v>
      </c>
      <c r="L165" s="172">
        <v>42655</v>
      </c>
      <c r="M165" s="172">
        <v>42656</v>
      </c>
      <c r="N165" t="s">
        <v>5149</v>
      </c>
      <c r="O165" t="s">
        <v>109</v>
      </c>
      <c r="P165">
        <v>2</v>
      </c>
      <c r="Q165" t="s">
        <v>5146</v>
      </c>
      <c r="R165">
        <v>4</v>
      </c>
    </row>
    <row r="166" spans="1:18" x14ac:dyDescent="0.2">
      <c r="A166" t="s">
        <v>5322</v>
      </c>
      <c r="B166" t="s">
        <v>3586</v>
      </c>
      <c r="C166">
        <v>58148</v>
      </c>
      <c r="D166">
        <v>118876</v>
      </c>
      <c r="E166">
        <v>10022210</v>
      </c>
      <c r="F166" t="s">
        <v>92</v>
      </c>
      <c r="G166" t="s">
        <v>14</v>
      </c>
      <c r="H166" t="s">
        <v>114</v>
      </c>
      <c r="I166" t="s">
        <v>107</v>
      </c>
      <c r="J166" t="s">
        <v>107</v>
      </c>
      <c r="K166">
        <v>10022610</v>
      </c>
      <c r="L166" s="172">
        <v>42802</v>
      </c>
      <c r="M166" s="172">
        <v>42816</v>
      </c>
      <c r="N166" t="s">
        <v>130</v>
      </c>
      <c r="O166" t="s">
        <v>124</v>
      </c>
      <c r="P166">
        <v>3</v>
      </c>
      <c r="Q166" t="s">
        <v>5146</v>
      </c>
      <c r="R166">
        <v>2</v>
      </c>
    </row>
    <row r="167" spans="1:18" x14ac:dyDescent="0.2">
      <c r="A167" t="s">
        <v>5323</v>
      </c>
      <c r="B167" t="s">
        <v>1158</v>
      </c>
      <c r="C167">
        <v>58161</v>
      </c>
      <c r="D167">
        <v>117497</v>
      </c>
      <c r="E167">
        <v>10004807</v>
      </c>
      <c r="F167" t="s">
        <v>92</v>
      </c>
      <c r="G167" t="s">
        <v>14</v>
      </c>
      <c r="H167" t="s">
        <v>160</v>
      </c>
      <c r="I167" t="s">
        <v>161</v>
      </c>
      <c r="J167" t="s">
        <v>161</v>
      </c>
      <c r="K167">
        <v>10030709</v>
      </c>
      <c r="L167" s="172">
        <v>42864</v>
      </c>
      <c r="M167" s="172">
        <v>42867</v>
      </c>
      <c r="N167" t="s">
        <v>141</v>
      </c>
      <c r="O167" t="s">
        <v>109</v>
      </c>
      <c r="P167" s="432">
        <v>3</v>
      </c>
      <c r="Q167" t="s">
        <v>5146</v>
      </c>
      <c r="R167">
        <v>3</v>
      </c>
    </row>
    <row r="168" spans="1:18" x14ac:dyDescent="0.2">
      <c r="A168" t="s">
        <v>5324</v>
      </c>
      <c r="B168" t="s">
        <v>2656</v>
      </c>
      <c r="C168">
        <v>58163</v>
      </c>
      <c r="D168">
        <v>117563</v>
      </c>
      <c r="E168">
        <v>10008135</v>
      </c>
      <c r="F168" t="s">
        <v>92</v>
      </c>
      <c r="G168" t="s">
        <v>14</v>
      </c>
      <c r="H168" t="s">
        <v>1246</v>
      </c>
      <c r="I168" t="s">
        <v>94</v>
      </c>
      <c r="J168" t="s">
        <v>95</v>
      </c>
      <c r="K168">
        <v>10039195</v>
      </c>
      <c r="L168" s="172">
        <v>42921</v>
      </c>
      <c r="M168" s="172">
        <v>42922</v>
      </c>
      <c r="N168" t="s">
        <v>96</v>
      </c>
      <c r="O168" t="s">
        <v>97</v>
      </c>
      <c r="P168">
        <v>9</v>
      </c>
      <c r="Q168" t="s">
        <v>5146</v>
      </c>
      <c r="R168">
        <v>2</v>
      </c>
    </row>
    <row r="169" spans="1:18" x14ac:dyDescent="0.2">
      <c r="A169" t="s">
        <v>5325</v>
      </c>
      <c r="B169" t="s">
        <v>1861</v>
      </c>
      <c r="C169">
        <v>58168</v>
      </c>
      <c r="D169">
        <v>117900</v>
      </c>
      <c r="E169">
        <v>10010939</v>
      </c>
      <c r="F169" t="s">
        <v>92</v>
      </c>
      <c r="G169" t="s">
        <v>14</v>
      </c>
      <c r="H169" t="s">
        <v>255</v>
      </c>
      <c r="I169" t="s">
        <v>161</v>
      </c>
      <c r="J169" t="s">
        <v>161</v>
      </c>
      <c r="K169">
        <v>10030705</v>
      </c>
      <c r="L169" s="172">
        <v>42899</v>
      </c>
      <c r="M169" s="172">
        <v>42902</v>
      </c>
      <c r="N169" t="s">
        <v>145</v>
      </c>
      <c r="O169" t="s">
        <v>109</v>
      </c>
      <c r="P169" s="402">
        <v>3</v>
      </c>
      <c r="Q169" t="s">
        <v>5146</v>
      </c>
      <c r="R169">
        <v>2</v>
      </c>
    </row>
    <row r="170" spans="1:18" x14ac:dyDescent="0.2">
      <c r="A170" t="s">
        <v>5326</v>
      </c>
      <c r="B170" t="s">
        <v>1867</v>
      </c>
      <c r="C170">
        <v>58179</v>
      </c>
      <c r="D170">
        <v>118006</v>
      </c>
      <c r="E170">
        <v>10014199</v>
      </c>
      <c r="F170" t="s">
        <v>183</v>
      </c>
      <c r="G170" t="s">
        <v>14</v>
      </c>
      <c r="H170" t="s">
        <v>150</v>
      </c>
      <c r="I170" t="s">
        <v>122</v>
      </c>
      <c r="J170" t="s">
        <v>122</v>
      </c>
      <c r="K170">
        <v>10022560</v>
      </c>
      <c r="L170" s="172">
        <v>42814</v>
      </c>
      <c r="M170" s="172">
        <v>42817</v>
      </c>
      <c r="N170" t="s">
        <v>446</v>
      </c>
      <c r="O170" t="s">
        <v>109</v>
      </c>
      <c r="P170" s="432">
        <v>2</v>
      </c>
      <c r="Q170" t="s">
        <v>5146</v>
      </c>
      <c r="R170">
        <v>3</v>
      </c>
    </row>
    <row r="171" spans="1:18" x14ac:dyDescent="0.2">
      <c r="A171" t="s">
        <v>5327</v>
      </c>
      <c r="B171" t="s">
        <v>2664</v>
      </c>
      <c r="C171">
        <v>58192</v>
      </c>
      <c r="D171">
        <v>119189</v>
      </c>
      <c r="E171">
        <v>10030462</v>
      </c>
      <c r="F171" t="s">
        <v>183</v>
      </c>
      <c r="G171" t="s">
        <v>14</v>
      </c>
      <c r="H171" t="s">
        <v>171</v>
      </c>
      <c r="I171" t="s">
        <v>172</v>
      </c>
      <c r="J171" t="s">
        <v>172</v>
      </c>
      <c r="K171">
        <v>10030965</v>
      </c>
      <c r="L171" s="172">
        <v>42851</v>
      </c>
      <c r="M171" s="172">
        <v>42852</v>
      </c>
      <c r="N171" t="s">
        <v>167</v>
      </c>
      <c r="O171" t="s">
        <v>97</v>
      </c>
      <c r="P171" s="432">
        <v>9</v>
      </c>
      <c r="Q171" t="s">
        <v>5146</v>
      </c>
      <c r="R171">
        <v>2</v>
      </c>
    </row>
    <row r="172" spans="1:18" x14ac:dyDescent="0.2">
      <c r="A172" t="s">
        <v>5328</v>
      </c>
      <c r="B172" t="s">
        <v>3621</v>
      </c>
      <c r="C172">
        <v>58219</v>
      </c>
      <c r="D172">
        <v>118204</v>
      </c>
      <c r="E172">
        <v>10021665</v>
      </c>
      <c r="F172" t="s">
        <v>92</v>
      </c>
      <c r="G172" t="s">
        <v>14</v>
      </c>
      <c r="H172" t="s">
        <v>1100</v>
      </c>
      <c r="I172" t="s">
        <v>94</v>
      </c>
      <c r="J172" t="s">
        <v>95</v>
      </c>
      <c r="K172">
        <v>10030665</v>
      </c>
      <c r="L172" s="172">
        <v>42907</v>
      </c>
      <c r="M172" s="172">
        <v>42908</v>
      </c>
      <c r="N172" t="s">
        <v>96</v>
      </c>
      <c r="O172" t="s">
        <v>97</v>
      </c>
      <c r="P172" s="402">
        <v>9</v>
      </c>
      <c r="Q172" t="s">
        <v>5146</v>
      </c>
      <c r="R172">
        <v>2</v>
      </c>
    </row>
    <row r="173" spans="1:18" x14ac:dyDescent="0.2">
      <c r="A173" t="s">
        <v>5329</v>
      </c>
      <c r="B173" t="s">
        <v>324</v>
      </c>
      <c r="C173">
        <v>58237</v>
      </c>
      <c r="D173">
        <v>116116</v>
      </c>
      <c r="E173">
        <v>10007698</v>
      </c>
      <c r="F173" t="s">
        <v>278</v>
      </c>
      <c r="G173" t="s">
        <v>15</v>
      </c>
      <c r="H173" t="s">
        <v>325</v>
      </c>
      <c r="I173" t="s">
        <v>161</v>
      </c>
      <c r="J173" t="s">
        <v>161</v>
      </c>
      <c r="K173">
        <v>10022567</v>
      </c>
      <c r="L173" s="172">
        <v>42751</v>
      </c>
      <c r="M173" s="172">
        <v>42754</v>
      </c>
      <c r="N173" t="s">
        <v>280</v>
      </c>
      <c r="O173" t="s">
        <v>109</v>
      </c>
      <c r="P173">
        <v>2</v>
      </c>
      <c r="Q173" t="s">
        <v>5146</v>
      </c>
      <c r="R173">
        <v>2</v>
      </c>
    </row>
    <row r="174" spans="1:18" x14ac:dyDescent="0.2">
      <c r="A174" t="s">
        <v>5330</v>
      </c>
      <c r="B174" t="s">
        <v>340</v>
      </c>
      <c r="C174">
        <v>58273</v>
      </c>
      <c r="D174">
        <v>117081</v>
      </c>
      <c r="E174">
        <v>10005150</v>
      </c>
      <c r="F174" t="s">
        <v>92</v>
      </c>
      <c r="G174" t="s">
        <v>14</v>
      </c>
      <c r="H174" t="s">
        <v>320</v>
      </c>
      <c r="I174" t="s">
        <v>140</v>
      </c>
      <c r="J174" t="s">
        <v>140</v>
      </c>
      <c r="K174">
        <v>10023008</v>
      </c>
      <c r="L174" s="172">
        <v>42745</v>
      </c>
      <c r="M174" s="172">
        <v>42747</v>
      </c>
      <c r="N174" t="s">
        <v>145</v>
      </c>
      <c r="O174" t="s">
        <v>124</v>
      </c>
      <c r="P174" s="432">
        <v>3</v>
      </c>
      <c r="Q174" t="s">
        <v>5146</v>
      </c>
      <c r="R174">
        <v>2</v>
      </c>
    </row>
    <row r="175" spans="1:18" x14ac:dyDescent="0.2">
      <c r="A175" t="s">
        <v>5331</v>
      </c>
      <c r="B175" t="s">
        <v>4081</v>
      </c>
      <c r="C175">
        <v>58290</v>
      </c>
      <c r="D175">
        <v>117275</v>
      </c>
      <c r="E175">
        <v>10003840</v>
      </c>
      <c r="F175" t="s">
        <v>278</v>
      </c>
      <c r="G175" t="s">
        <v>15</v>
      </c>
      <c r="H175" t="s">
        <v>193</v>
      </c>
      <c r="I175" t="s">
        <v>107</v>
      </c>
      <c r="J175" t="s">
        <v>107</v>
      </c>
      <c r="K175">
        <v>10033622</v>
      </c>
      <c r="L175" s="172">
        <v>42788</v>
      </c>
      <c r="M175" s="172">
        <v>42789</v>
      </c>
      <c r="N175" t="s">
        <v>476</v>
      </c>
      <c r="O175" t="s">
        <v>97</v>
      </c>
      <c r="P175">
        <v>9</v>
      </c>
      <c r="Q175" t="s">
        <v>5146</v>
      </c>
      <c r="R175">
        <v>2</v>
      </c>
    </row>
    <row r="176" spans="1:18" x14ac:dyDescent="0.2">
      <c r="A176" t="s">
        <v>5332</v>
      </c>
      <c r="B176" t="s">
        <v>628</v>
      </c>
      <c r="C176">
        <v>58340</v>
      </c>
      <c r="D176">
        <v>118131</v>
      </c>
      <c r="E176">
        <v>10012834</v>
      </c>
      <c r="F176" t="s">
        <v>92</v>
      </c>
      <c r="G176" t="s">
        <v>14</v>
      </c>
      <c r="H176" t="s">
        <v>744</v>
      </c>
      <c r="I176" t="s">
        <v>122</v>
      </c>
      <c r="J176" t="s">
        <v>122</v>
      </c>
      <c r="K176">
        <v>10005058</v>
      </c>
      <c r="L176" s="172">
        <v>42640</v>
      </c>
      <c r="M176" s="172">
        <v>42642</v>
      </c>
      <c r="N176" t="s">
        <v>410</v>
      </c>
      <c r="O176" t="s">
        <v>109</v>
      </c>
      <c r="P176">
        <v>2</v>
      </c>
      <c r="Q176" t="s">
        <v>5146</v>
      </c>
      <c r="R176">
        <v>3</v>
      </c>
    </row>
    <row r="177" spans="1:18" x14ac:dyDescent="0.2">
      <c r="A177" t="s">
        <v>5333</v>
      </c>
      <c r="B177" t="s">
        <v>453</v>
      </c>
      <c r="C177">
        <v>58380</v>
      </c>
      <c r="D177">
        <v>116135</v>
      </c>
      <c r="E177">
        <v>10004788</v>
      </c>
      <c r="F177" t="s">
        <v>278</v>
      </c>
      <c r="G177" t="s">
        <v>15</v>
      </c>
      <c r="H177" t="s">
        <v>217</v>
      </c>
      <c r="I177" t="s">
        <v>161</v>
      </c>
      <c r="J177" t="s">
        <v>161</v>
      </c>
      <c r="K177">
        <v>10020099</v>
      </c>
      <c r="L177" s="172">
        <v>42689</v>
      </c>
      <c r="M177" s="172">
        <v>42692</v>
      </c>
      <c r="N177" t="s">
        <v>280</v>
      </c>
      <c r="O177" t="s">
        <v>109</v>
      </c>
      <c r="P177">
        <v>3</v>
      </c>
      <c r="Q177" t="s">
        <v>5146</v>
      </c>
      <c r="R177">
        <v>2</v>
      </c>
    </row>
    <row r="178" spans="1:18" x14ac:dyDescent="0.2">
      <c r="A178" t="s">
        <v>5334</v>
      </c>
      <c r="B178" t="s">
        <v>564</v>
      </c>
      <c r="C178">
        <v>58383</v>
      </c>
      <c r="D178">
        <v>115411</v>
      </c>
      <c r="E178">
        <v>10005521</v>
      </c>
      <c r="F178" t="s">
        <v>278</v>
      </c>
      <c r="G178" t="s">
        <v>15</v>
      </c>
      <c r="H178" t="s">
        <v>237</v>
      </c>
      <c r="I178" t="s">
        <v>190</v>
      </c>
      <c r="J178" t="s">
        <v>190</v>
      </c>
      <c r="K178">
        <v>10022015</v>
      </c>
      <c r="L178" s="172">
        <v>42654</v>
      </c>
      <c r="M178" s="172">
        <v>42656</v>
      </c>
      <c r="N178" t="s">
        <v>300</v>
      </c>
      <c r="O178" t="s">
        <v>109</v>
      </c>
      <c r="P178" s="402">
        <v>2</v>
      </c>
      <c r="Q178" t="s">
        <v>5146</v>
      </c>
      <c r="R178">
        <v>3</v>
      </c>
    </row>
    <row r="179" spans="1:18" x14ac:dyDescent="0.2">
      <c r="A179" t="s">
        <v>5335</v>
      </c>
      <c r="B179" t="s">
        <v>2685</v>
      </c>
      <c r="C179">
        <v>58400</v>
      </c>
      <c r="D179">
        <v>118269</v>
      </c>
      <c r="E179">
        <v>10020981</v>
      </c>
      <c r="F179" t="s">
        <v>278</v>
      </c>
      <c r="G179" t="s">
        <v>15</v>
      </c>
      <c r="H179" t="s">
        <v>139</v>
      </c>
      <c r="I179" t="s">
        <v>140</v>
      </c>
      <c r="J179" t="s">
        <v>140</v>
      </c>
      <c r="K179">
        <v>10030772</v>
      </c>
      <c r="L179" s="172">
        <v>42914</v>
      </c>
      <c r="M179" s="172">
        <v>42920</v>
      </c>
      <c r="N179" t="s">
        <v>280</v>
      </c>
      <c r="O179" t="s">
        <v>124</v>
      </c>
      <c r="P179">
        <v>4</v>
      </c>
      <c r="Q179" t="s">
        <v>5146</v>
      </c>
      <c r="R179">
        <v>2</v>
      </c>
    </row>
    <row r="180" spans="1:18" x14ac:dyDescent="0.2">
      <c r="A180" t="s">
        <v>5336</v>
      </c>
      <c r="B180" t="s">
        <v>277</v>
      </c>
      <c r="C180">
        <v>58437</v>
      </c>
      <c r="D180">
        <v>124707</v>
      </c>
      <c r="E180">
        <v>10038112</v>
      </c>
      <c r="F180" t="s">
        <v>278</v>
      </c>
      <c r="G180" t="s">
        <v>15</v>
      </c>
      <c r="H180" t="s">
        <v>279</v>
      </c>
      <c r="I180" t="s">
        <v>166</v>
      </c>
      <c r="J180" t="s">
        <v>166</v>
      </c>
      <c r="K180">
        <v>10022500</v>
      </c>
      <c r="L180" s="172">
        <v>42752</v>
      </c>
      <c r="M180" s="172">
        <v>42755</v>
      </c>
      <c r="N180" t="s">
        <v>280</v>
      </c>
      <c r="O180" t="s">
        <v>109</v>
      </c>
      <c r="P180" s="402">
        <v>3</v>
      </c>
      <c r="Q180" t="s">
        <v>5146</v>
      </c>
      <c r="R180">
        <v>2</v>
      </c>
    </row>
    <row r="181" spans="1:18" x14ac:dyDescent="0.2">
      <c r="A181" t="s">
        <v>5337</v>
      </c>
      <c r="B181" t="s">
        <v>412</v>
      </c>
      <c r="C181">
        <v>58444</v>
      </c>
      <c r="D181">
        <v>118356</v>
      </c>
      <c r="E181">
        <v>10022237</v>
      </c>
      <c r="F181" t="s">
        <v>92</v>
      </c>
      <c r="G181" t="s">
        <v>14</v>
      </c>
      <c r="H181" t="s">
        <v>413</v>
      </c>
      <c r="I181" t="s">
        <v>161</v>
      </c>
      <c r="J181" t="s">
        <v>161</v>
      </c>
      <c r="K181">
        <v>10020084</v>
      </c>
      <c r="L181" s="172">
        <v>42703</v>
      </c>
      <c r="M181" s="172">
        <v>42706</v>
      </c>
      <c r="N181" t="s">
        <v>145</v>
      </c>
      <c r="O181" t="s">
        <v>109</v>
      </c>
      <c r="P181" s="432">
        <v>3</v>
      </c>
      <c r="Q181" t="s">
        <v>5146</v>
      </c>
      <c r="R181">
        <v>2</v>
      </c>
    </row>
    <row r="182" spans="1:18" x14ac:dyDescent="0.2">
      <c r="A182" t="s">
        <v>5338</v>
      </c>
      <c r="B182" t="s">
        <v>3642</v>
      </c>
      <c r="C182">
        <v>58456</v>
      </c>
      <c r="D182">
        <v>118381</v>
      </c>
      <c r="E182">
        <v>10022856</v>
      </c>
      <c r="F182" t="s">
        <v>183</v>
      </c>
      <c r="G182" t="s">
        <v>14</v>
      </c>
      <c r="H182" t="s">
        <v>644</v>
      </c>
      <c r="I182" t="s">
        <v>190</v>
      </c>
      <c r="J182" t="s">
        <v>190</v>
      </c>
      <c r="K182">
        <v>10030685</v>
      </c>
      <c r="L182" s="172">
        <v>42851</v>
      </c>
      <c r="M182" s="172">
        <v>42852</v>
      </c>
      <c r="N182" t="s">
        <v>167</v>
      </c>
      <c r="O182" t="s">
        <v>97</v>
      </c>
      <c r="P182">
        <v>9</v>
      </c>
      <c r="Q182" t="s">
        <v>5146</v>
      </c>
      <c r="R182">
        <v>2</v>
      </c>
    </row>
    <row r="183" spans="1:18" x14ac:dyDescent="0.2">
      <c r="A183" t="s">
        <v>5339</v>
      </c>
      <c r="B183" t="s">
        <v>256</v>
      </c>
      <c r="C183">
        <v>58507</v>
      </c>
      <c r="D183">
        <v>115564</v>
      </c>
      <c r="E183">
        <v>10004665</v>
      </c>
      <c r="F183" t="s">
        <v>92</v>
      </c>
      <c r="G183" t="s">
        <v>14</v>
      </c>
      <c r="H183" t="s">
        <v>154</v>
      </c>
      <c r="I183" t="s">
        <v>140</v>
      </c>
      <c r="J183" t="s">
        <v>140</v>
      </c>
      <c r="K183">
        <v>10022614</v>
      </c>
      <c r="L183" s="172">
        <v>42633</v>
      </c>
      <c r="M183" s="172">
        <v>42635</v>
      </c>
      <c r="N183" t="s">
        <v>130</v>
      </c>
      <c r="O183" t="s">
        <v>109</v>
      </c>
      <c r="P183">
        <v>4</v>
      </c>
      <c r="Q183" t="s">
        <v>5146</v>
      </c>
      <c r="R183">
        <v>2</v>
      </c>
    </row>
    <row r="184" spans="1:18" x14ac:dyDescent="0.2">
      <c r="A184" t="s">
        <v>5340</v>
      </c>
      <c r="B184" t="s">
        <v>524</v>
      </c>
      <c r="C184">
        <v>58519</v>
      </c>
      <c r="D184">
        <v>117658</v>
      </c>
      <c r="E184">
        <v>10009687</v>
      </c>
      <c r="F184" t="s">
        <v>92</v>
      </c>
      <c r="G184" t="s">
        <v>14</v>
      </c>
      <c r="H184" t="s">
        <v>525</v>
      </c>
      <c r="I184" t="s">
        <v>94</v>
      </c>
      <c r="J184" t="s">
        <v>95</v>
      </c>
      <c r="K184">
        <v>10022490</v>
      </c>
      <c r="L184" s="172">
        <v>42675</v>
      </c>
      <c r="M184" s="172">
        <v>42678</v>
      </c>
      <c r="N184" t="s">
        <v>145</v>
      </c>
      <c r="O184" t="s">
        <v>109</v>
      </c>
      <c r="P184" s="432">
        <v>4</v>
      </c>
      <c r="Q184" t="s">
        <v>5146</v>
      </c>
      <c r="R184">
        <v>2</v>
      </c>
    </row>
    <row r="185" spans="1:18" x14ac:dyDescent="0.2">
      <c r="A185" t="s">
        <v>5341</v>
      </c>
      <c r="B185" t="s">
        <v>303</v>
      </c>
      <c r="C185">
        <v>58560</v>
      </c>
      <c r="D185">
        <v>118490</v>
      </c>
      <c r="E185">
        <v>10022439</v>
      </c>
      <c r="F185" t="s">
        <v>92</v>
      </c>
      <c r="G185" t="s">
        <v>14</v>
      </c>
      <c r="H185" t="s">
        <v>304</v>
      </c>
      <c r="I185" t="s">
        <v>122</v>
      </c>
      <c r="J185" t="s">
        <v>122</v>
      </c>
      <c r="K185">
        <v>10022506</v>
      </c>
      <c r="L185" s="172">
        <v>42759</v>
      </c>
      <c r="M185" s="172">
        <v>42760</v>
      </c>
      <c r="N185" t="s">
        <v>167</v>
      </c>
      <c r="O185" t="s">
        <v>97</v>
      </c>
      <c r="P185" s="402">
        <v>9</v>
      </c>
      <c r="Q185" t="s">
        <v>5146</v>
      </c>
      <c r="R185">
        <v>2</v>
      </c>
    </row>
    <row r="186" spans="1:18" x14ac:dyDescent="0.2">
      <c r="A186" t="s">
        <v>5342</v>
      </c>
      <c r="B186" t="s">
        <v>359</v>
      </c>
      <c r="C186">
        <v>58563</v>
      </c>
      <c r="D186">
        <v>118493</v>
      </c>
      <c r="E186">
        <v>10020395</v>
      </c>
      <c r="F186" t="s">
        <v>92</v>
      </c>
      <c r="G186" t="s">
        <v>14</v>
      </c>
      <c r="H186" t="s">
        <v>178</v>
      </c>
      <c r="I186" t="s">
        <v>107</v>
      </c>
      <c r="J186" t="s">
        <v>107</v>
      </c>
      <c r="K186">
        <v>10020186</v>
      </c>
      <c r="L186" s="172">
        <v>42674</v>
      </c>
      <c r="M186" s="172">
        <v>42677</v>
      </c>
      <c r="N186" t="s">
        <v>145</v>
      </c>
      <c r="O186" t="s">
        <v>109</v>
      </c>
      <c r="P186">
        <v>3</v>
      </c>
      <c r="Q186" t="s">
        <v>5146</v>
      </c>
      <c r="R186">
        <v>2</v>
      </c>
    </row>
    <row r="187" spans="1:18" x14ac:dyDescent="0.2">
      <c r="A187" t="s">
        <v>5343</v>
      </c>
      <c r="B187" t="s">
        <v>143</v>
      </c>
      <c r="C187">
        <v>58587</v>
      </c>
      <c r="D187">
        <v>118533</v>
      </c>
      <c r="E187">
        <v>10022461</v>
      </c>
      <c r="F187" t="s">
        <v>92</v>
      </c>
      <c r="G187" t="s">
        <v>14</v>
      </c>
      <c r="H187" t="s">
        <v>144</v>
      </c>
      <c r="I187" t="s">
        <v>122</v>
      </c>
      <c r="J187" t="s">
        <v>122</v>
      </c>
      <c r="K187">
        <v>10022543</v>
      </c>
      <c r="L187" s="172">
        <v>42745</v>
      </c>
      <c r="M187" s="172">
        <v>42748</v>
      </c>
      <c r="N187" t="s">
        <v>145</v>
      </c>
      <c r="O187" t="s">
        <v>109</v>
      </c>
      <c r="P187">
        <v>3</v>
      </c>
      <c r="Q187" t="s">
        <v>5146</v>
      </c>
      <c r="R187">
        <v>2</v>
      </c>
    </row>
    <row r="188" spans="1:18" x14ac:dyDescent="0.2">
      <c r="A188" t="s">
        <v>5344</v>
      </c>
      <c r="B188" t="s">
        <v>379</v>
      </c>
      <c r="C188">
        <v>58766</v>
      </c>
      <c r="D188">
        <v>108082</v>
      </c>
      <c r="E188">
        <v>10009975</v>
      </c>
      <c r="F188" t="s">
        <v>92</v>
      </c>
      <c r="G188" t="s">
        <v>14</v>
      </c>
      <c r="H188" t="s">
        <v>380</v>
      </c>
      <c r="I188" t="s">
        <v>199</v>
      </c>
      <c r="J188" t="s">
        <v>95</v>
      </c>
      <c r="K188">
        <v>10020114</v>
      </c>
      <c r="L188" s="172">
        <v>42710</v>
      </c>
      <c r="M188" s="172">
        <v>42713</v>
      </c>
      <c r="N188" t="s">
        <v>130</v>
      </c>
      <c r="O188" t="s">
        <v>109</v>
      </c>
      <c r="P188" s="402">
        <v>4</v>
      </c>
      <c r="Q188" t="s">
        <v>5146</v>
      </c>
      <c r="R188">
        <v>2</v>
      </c>
    </row>
    <row r="189" spans="1:18" x14ac:dyDescent="0.2">
      <c r="A189" t="s">
        <v>5345</v>
      </c>
      <c r="B189" t="s">
        <v>527</v>
      </c>
      <c r="C189">
        <v>58782</v>
      </c>
      <c r="D189">
        <v>118728</v>
      </c>
      <c r="E189">
        <v>10024714</v>
      </c>
      <c r="F189" t="s">
        <v>183</v>
      </c>
      <c r="G189" t="s">
        <v>14</v>
      </c>
      <c r="H189" t="s">
        <v>413</v>
      </c>
      <c r="I189" t="s">
        <v>161</v>
      </c>
      <c r="J189" t="s">
        <v>161</v>
      </c>
      <c r="K189">
        <v>10020136</v>
      </c>
      <c r="L189" s="172">
        <v>42676</v>
      </c>
      <c r="M189" s="172">
        <v>42678</v>
      </c>
      <c r="N189" t="s">
        <v>145</v>
      </c>
      <c r="O189" t="s">
        <v>109</v>
      </c>
      <c r="P189" s="402">
        <v>3</v>
      </c>
      <c r="Q189" t="s">
        <v>5146</v>
      </c>
      <c r="R189">
        <v>2</v>
      </c>
    </row>
    <row r="190" spans="1:18" x14ac:dyDescent="0.2">
      <c r="A190" t="s">
        <v>5346</v>
      </c>
      <c r="B190" t="s">
        <v>1922</v>
      </c>
      <c r="C190">
        <v>58805</v>
      </c>
      <c r="D190">
        <v>118703</v>
      </c>
      <c r="E190">
        <v>10024317</v>
      </c>
      <c r="F190" t="s">
        <v>183</v>
      </c>
      <c r="G190" t="s">
        <v>14</v>
      </c>
      <c r="H190" t="s">
        <v>186</v>
      </c>
      <c r="I190" t="s">
        <v>172</v>
      </c>
      <c r="J190" t="s">
        <v>172</v>
      </c>
      <c r="K190">
        <v>10030714</v>
      </c>
      <c r="L190" s="172">
        <v>42899</v>
      </c>
      <c r="M190" s="172">
        <v>42902</v>
      </c>
      <c r="N190" t="s">
        <v>145</v>
      </c>
      <c r="O190" t="s">
        <v>109</v>
      </c>
      <c r="P190">
        <v>4</v>
      </c>
      <c r="Q190" t="s">
        <v>5146</v>
      </c>
      <c r="R190">
        <v>2</v>
      </c>
    </row>
    <row r="191" spans="1:18" x14ac:dyDescent="0.2">
      <c r="A191" t="s">
        <v>5347</v>
      </c>
      <c r="B191" t="s">
        <v>1925</v>
      </c>
      <c r="C191">
        <v>58820</v>
      </c>
      <c r="D191">
        <v>118589</v>
      </c>
      <c r="E191">
        <v>10024124</v>
      </c>
      <c r="F191" t="s">
        <v>92</v>
      </c>
      <c r="G191" t="s">
        <v>14</v>
      </c>
      <c r="H191" t="s">
        <v>1926</v>
      </c>
      <c r="I191" t="s">
        <v>1204</v>
      </c>
      <c r="J191" t="s">
        <v>166</v>
      </c>
      <c r="K191">
        <v>10022510</v>
      </c>
      <c r="L191" s="172">
        <v>42892</v>
      </c>
      <c r="M191" s="172">
        <v>42895</v>
      </c>
      <c r="N191" t="s">
        <v>141</v>
      </c>
      <c r="O191" t="s">
        <v>109</v>
      </c>
      <c r="P191">
        <v>2</v>
      </c>
      <c r="Q191" t="s">
        <v>5146</v>
      </c>
      <c r="R191">
        <v>3</v>
      </c>
    </row>
    <row r="192" spans="1:18" x14ac:dyDescent="0.2">
      <c r="A192" t="s">
        <v>5348</v>
      </c>
      <c r="B192" t="s">
        <v>529</v>
      </c>
      <c r="C192">
        <v>58913</v>
      </c>
      <c r="D192">
        <v>116225</v>
      </c>
      <c r="E192">
        <v>10001777</v>
      </c>
      <c r="F192" t="s">
        <v>278</v>
      </c>
      <c r="G192" t="s">
        <v>15</v>
      </c>
      <c r="H192" t="s">
        <v>139</v>
      </c>
      <c r="I192" t="s">
        <v>140</v>
      </c>
      <c r="J192" t="s">
        <v>140</v>
      </c>
      <c r="K192">
        <v>10022612</v>
      </c>
      <c r="L192" s="172">
        <v>42675</v>
      </c>
      <c r="M192" s="172">
        <v>42677</v>
      </c>
      <c r="N192" t="s">
        <v>317</v>
      </c>
      <c r="O192" t="s">
        <v>109</v>
      </c>
      <c r="P192" s="402">
        <v>2</v>
      </c>
      <c r="Q192" t="s">
        <v>5146</v>
      </c>
      <c r="R192">
        <v>3</v>
      </c>
    </row>
    <row r="193" spans="1:18" x14ac:dyDescent="0.2">
      <c r="A193" t="s">
        <v>5349</v>
      </c>
      <c r="B193" t="s">
        <v>548</v>
      </c>
      <c r="C193">
        <v>58933</v>
      </c>
      <c r="D193">
        <v>118804</v>
      </c>
      <c r="E193">
        <v>10022320</v>
      </c>
      <c r="F193" t="s">
        <v>92</v>
      </c>
      <c r="G193" t="s">
        <v>14</v>
      </c>
      <c r="H193" t="s">
        <v>549</v>
      </c>
      <c r="I193" t="s">
        <v>199</v>
      </c>
      <c r="J193" t="s">
        <v>95</v>
      </c>
      <c r="K193">
        <v>10005083</v>
      </c>
      <c r="L193" s="172">
        <v>42654</v>
      </c>
      <c r="M193" s="172">
        <v>42657</v>
      </c>
      <c r="N193" t="s">
        <v>331</v>
      </c>
      <c r="O193" t="s">
        <v>109</v>
      </c>
      <c r="P193" s="432">
        <v>3</v>
      </c>
      <c r="Q193" t="s">
        <v>5146</v>
      </c>
      <c r="R193">
        <v>3</v>
      </c>
    </row>
    <row r="194" spans="1:18" x14ac:dyDescent="0.2">
      <c r="A194" t="s">
        <v>5350</v>
      </c>
      <c r="B194" t="s">
        <v>2737</v>
      </c>
      <c r="C194">
        <v>59017</v>
      </c>
      <c r="D194">
        <v>118684</v>
      </c>
      <c r="E194">
        <v>10024293</v>
      </c>
      <c r="F194" t="s">
        <v>170</v>
      </c>
      <c r="G194" t="s">
        <v>15</v>
      </c>
      <c r="H194" t="s">
        <v>1377</v>
      </c>
      <c r="I194" t="s">
        <v>140</v>
      </c>
      <c r="J194" t="s">
        <v>140</v>
      </c>
      <c r="K194">
        <v>10030769</v>
      </c>
      <c r="L194" s="172">
        <v>42900</v>
      </c>
      <c r="M194" s="172">
        <v>42901</v>
      </c>
      <c r="N194" t="s">
        <v>173</v>
      </c>
      <c r="O194" t="s">
        <v>97</v>
      </c>
      <c r="P194">
        <v>9</v>
      </c>
      <c r="Q194" t="s">
        <v>5146</v>
      </c>
      <c r="R194">
        <v>2</v>
      </c>
    </row>
    <row r="195" spans="1:18" x14ac:dyDescent="0.2">
      <c r="A195" t="s">
        <v>5351</v>
      </c>
      <c r="B195" t="s">
        <v>1939</v>
      </c>
      <c r="C195">
        <v>59042</v>
      </c>
      <c r="D195">
        <v>119205</v>
      </c>
      <c r="E195">
        <v>10030520</v>
      </c>
      <c r="F195" t="s">
        <v>183</v>
      </c>
      <c r="G195" t="s">
        <v>14</v>
      </c>
      <c r="H195" t="s">
        <v>121</v>
      </c>
      <c r="I195" t="s">
        <v>122</v>
      </c>
      <c r="J195" t="s">
        <v>122</v>
      </c>
      <c r="K195">
        <v>10030691</v>
      </c>
      <c r="L195" s="172">
        <v>42955</v>
      </c>
      <c r="M195" s="172">
        <v>42958</v>
      </c>
      <c r="N195" t="s">
        <v>145</v>
      </c>
      <c r="O195" t="s">
        <v>109</v>
      </c>
      <c r="P195" s="432">
        <v>3</v>
      </c>
      <c r="Q195" t="s">
        <v>5146</v>
      </c>
      <c r="R195">
        <v>2</v>
      </c>
    </row>
    <row r="196" spans="1:18" x14ac:dyDescent="0.2">
      <c r="A196" t="s">
        <v>5352</v>
      </c>
      <c r="B196" t="s">
        <v>650</v>
      </c>
      <c r="C196">
        <v>59066</v>
      </c>
      <c r="D196">
        <v>114960</v>
      </c>
      <c r="E196">
        <v>10030120</v>
      </c>
      <c r="F196" t="s">
        <v>92</v>
      </c>
      <c r="G196" t="s">
        <v>14</v>
      </c>
      <c r="H196" t="s">
        <v>503</v>
      </c>
      <c r="I196" t="s">
        <v>94</v>
      </c>
      <c r="J196" t="s">
        <v>95</v>
      </c>
      <c r="K196">
        <v>10020155</v>
      </c>
      <c r="L196" s="172">
        <v>42626</v>
      </c>
      <c r="M196" s="172">
        <v>42627</v>
      </c>
      <c r="N196" t="s">
        <v>96</v>
      </c>
      <c r="O196" t="s">
        <v>97</v>
      </c>
      <c r="P196" s="432">
        <v>9</v>
      </c>
      <c r="Q196" t="s">
        <v>5146</v>
      </c>
      <c r="R196">
        <v>2</v>
      </c>
    </row>
    <row r="197" spans="1:18" x14ac:dyDescent="0.2">
      <c r="A197" t="s">
        <v>5353</v>
      </c>
      <c r="B197" t="s">
        <v>2762</v>
      </c>
      <c r="C197">
        <v>59083</v>
      </c>
      <c r="D197">
        <v>119805</v>
      </c>
      <c r="E197">
        <v>10033482</v>
      </c>
      <c r="F197" t="s">
        <v>92</v>
      </c>
      <c r="G197" t="s">
        <v>14</v>
      </c>
      <c r="H197" t="s">
        <v>160</v>
      </c>
      <c r="I197" t="s">
        <v>161</v>
      </c>
      <c r="J197" t="s">
        <v>161</v>
      </c>
      <c r="K197">
        <v>10030782</v>
      </c>
      <c r="L197" s="172">
        <v>42824</v>
      </c>
      <c r="M197" s="172">
        <v>42825</v>
      </c>
      <c r="N197" t="s">
        <v>96</v>
      </c>
      <c r="O197" t="s">
        <v>97</v>
      </c>
      <c r="P197">
        <v>9</v>
      </c>
      <c r="Q197" t="s">
        <v>5146</v>
      </c>
      <c r="R197">
        <v>2</v>
      </c>
    </row>
    <row r="198" spans="1:18" x14ac:dyDescent="0.2">
      <c r="A198" t="s">
        <v>5354</v>
      </c>
      <c r="B198" t="s">
        <v>489</v>
      </c>
      <c r="C198">
        <v>59109</v>
      </c>
      <c r="D198">
        <v>120015</v>
      </c>
      <c r="E198">
        <v>10034055</v>
      </c>
      <c r="F198" t="s">
        <v>92</v>
      </c>
      <c r="G198" t="s">
        <v>14</v>
      </c>
      <c r="H198" t="s">
        <v>364</v>
      </c>
      <c r="I198" t="s">
        <v>190</v>
      </c>
      <c r="J198" t="s">
        <v>190</v>
      </c>
      <c r="K198">
        <v>10020116</v>
      </c>
      <c r="L198" s="172">
        <v>42682</v>
      </c>
      <c r="M198" s="172">
        <v>42685</v>
      </c>
      <c r="N198" t="s">
        <v>130</v>
      </c>
      <c r="O198" t="s">
        <v>109</v>
      </c>
      <c r="P198">
        <v>2</v>
      </c>
      <c r="Q198" t="s">
        <v>5146</v>
      </c>
      <c r="R198">
        <v>2</v>
      </c>
    </row>
    <row r="199" spans="1:18" x14ac:dyDescent="0.2">
      <c r="A199" t="s">
        <v>5355</v>
      </c>
      <c r="B199" t="s">
        <v>1953</v>
      </c>
      <c r="C199">
        <v>59122</v>
      </c>
      <c r="D199">
        <v>118146</v>
      </c>
      <c r="E199">
        <v>10019227</v>
      </c>
      <c r="F199" t="s">
        <v>92</v>
      </c>
      <c r="G199" t="s">
        <v>14</v>
      </c>
      <c r="H199" t="s">
        <v>1294</v>
      </c>
      <c r="I199" t="s">
        <v>122</v>
      </c>
      <c r="J199" t="s">
        <v>122</v>
      </c>
      <c r="K199">
        <v>10022536</v>
      </c>
      <c r="L199" s="172">
        <v>42857</v>
      </c>
      <c r="M199" s="172">
        <v>42860</v>
      </c>
      <c r="N199" t="s">
        <v>410</v>
      </c>
      <c r="O199" t="s">
        <v>109</v>
      </c>
      <c r="P199">
        <v>4</v>
      </c>
      <c r="Q199" t="s">
        <v>5146</v>
      </c>
      <c r="R199">
        <v>3</v>
      </c>
    </row>
    <row r="200" spans="1:18" x14ac:dyDescent="0.2">
      <c r="A200" t="s">
        <v>5356</v>
      </c>
      <c r="B200" t="s">
        <v>1956</v>
      </c>
      <c r="C200">
        <v>59124</v>
      </c>
      <c r="D200">
        <v>121216</v>
      </c>
      <c r="E200">
        <v>10027693</v>
      </c>
      <c r="F200" t="s">
        <v>92</v>
      </c>
      <c r="G200" t="s">
        <v>14</v>
      </c>
      <c r="H200" t="s">
        <v>785</v>
      </c>
      <c r="I200" t="s">
        <v>107</v>
      </c>
      <c r="J200" t="s">
        <v>107</v>
      </c>
      <c r="K200">
        <v>10030717</v>
      </c>
      <c r="L200" s="172">
        <v>42920</v>
      </c>
      <c r="M200" s="172">
        <v>42923</v>
      </c>
      <c r="N200" t="s">
        <v>130</v>
      </c>
      <c r="O200" t="s">
        <v>109</v>
      </c>
      <c r="P200">
        <v>3</v>
      </c>
      <c r="Q200" t="s">
        <v>5146</v>
      </c>
      <c r="R200">
        <v>2</v>
      </c>
    </row>
    <row r="201" spans="1:18" x14ac:dyDescent="0.2">
      <c r="A201" t="s">
        <v>5357</v>
      </c>
      <c r="B201" t="s">
        <v>175</v>
      </c>
      <c r="C201">
        <v>59142</v>
      </c>
      <c r="D201">
        <v>123106</v>
      </c>
      <c r="E201">
        <v>10038911</v>
      </c>
      <c r="F201" t="s">
        <v>92</v>
      </c>
      <c r="G201" t="s">
        <v>14</v>
      </c>
      <c r="H201" t="s">
        <v>139</v>
      </c>
      <c r="I201" t="s">
        <v>140</v>
      </c>
      <c r="J201" t="s">
        <v>140</v>
      </c>
      <c r="K201">
        <v>10022628</v>
      </c>
      <c r="L201" s="172">
        <v>42773</v>
      </c>
      <c r="M201" s="172">
        <v>42776</v>
      </c>
      <c r="N201" t="s">
        <v>141</v>
      </c>
      <c r="O201" t="s">
        <v>109</v>
      </c>
      <c r="P201">
        <v>4</v>
      </c>
      <c r="Q201" t="s">
        <v>5146</v>
      </c>
      <c r="R201">
        <v>3</v>
      </c>
    </row>
    <row r="202" spans="1:18" x14ac:dyDescent="0.2">
      <c r="A202" t="s">
        <v>5358</v>
      </c>
      <c r="B202" t="s">
        <v>1252</v>
      </c>
      <c r="C202">
        <v>59154</v>
      </c>
      <c r="D202">
        <v>124281</v>
      </c>
      <c r="E202">
        <v>10032740</v>
      </c>
      <c r="F202" t="s">
        <v>92</v>
      </c>
      <c r="G202" t="s">
        <v>14</v>
      </c>
      <c r="H202" t="s">
        <v>294</v>
      </c>
      <c r="I202" t="s">
        <v>199</v>
      </c>
      <c r="J202" t="s">
        <v>95</v>
      </c>
      <c r="K202">
        <v>10030667</v>
      </c>
      <c r="L202" s="172">
        <v>42905</v>
      </c>
      <c r="M202" s="172">
        <v>42908</v>
      </c>
      <c r="N202" t="s">
        <v>141</v>
      </c>
      <c r="O202" t="s">
        <v>109</v>
      </c>
      <c r="P202" s="402">
        <v>2</v>
      </c>
      <c r="Q202" t="s">
        <v>5146</v>
      </c>
      <c r="R202">
        <v>3</v>
      </c>
    </row>
    <row r="203" spans="1:18" x14ac:dyDescent="0.2">
      <c r="A203" t="s">
        <v>5359</v>
      </c>
      <c r="B203" t="s">
        <v>363</v>
      </c>
      <c r="C203">
        <v>59155</v>
      </c>
      <c r="D203">
        <v>122978</v>
      </c>
      <c r="E203">
        <v>10034315</v>
      </c>
      <c r="F203" t="s">
        <v>92</v>
      </c>
      <c r="G203" t="s">
        <v>14</v>
      </c>
      <c r="H203" t="s">
        <v>364</v>
      </c>
      <c r="I203" t="s">
        <v>190</v>
      </c>
      <c r="J203" t="s">
        <v>190</v>
      </c>
      <c r="K203">
        <v>10005096</v>
      </c>
      <c r="L203" s="172">
        <v>42717</v>
      </c>
      <c r="M203" s="172">
        <v>42720</v>
      </c>
      <c r="N203" t="s">
        <v>141</v>
      </c>
      <c r="O203" t="s">
        <v>109</v>
      </c>
      <c r="P203" s="402">
        <v>2</v>
      </c>
      <c r="Q203" t="s">
        <v>5146</v>
      </c>
      <c r="R203">
        <v>3</v>
      </c>
    </row>
    <row r="204" spans="1:18" x14ac:dyDescent="0.2">
      <c r="A204" t="s">
        <v>5360</v>
      </c>
      <c r="B204" t="s">
        <v>570</v>
      </c>
      <c r="C204">
        <v>59157</v>
      </c>
      <c r="D204">
        <v>124219</v>
      </c>
      <c r="E204">
        <v>10024404</v>
      </c>
      <c r="F204" t="s">
        <v>92</v>
      </c>
      <c r="G204" t="s">
        <v>14</v>
      </c>
      <c r="H204" t="s">
        <v>144</v>
      </c>
      <c r="I204" t="s">
        <v>122</v>
      </c>
      <c r="J204" t="s">
        <v>122</v>
      </c>
      <c r="K204">
        <v>10021941</v>
      </c>
      <c r="L204" s="172">
        <v>42668</v>
      </c>
      <c r="M204" s="172">
        <v>42670</v>
      </c>
      <c r="N204" t="s">
        <v>331</v>
      </c>
      <c r="O204" t="s">
        <v>109</v>
      </c>
      <c r="P204">
        <v>2</v>
      </c>
      <c r="Q204" t="s">
        <v>5146</v>
      </c>
      <c r="R204">
        <v>3</v>
      </c>
    </row>
    <row r="205" spans="1:18" x14ac:dyDescent="0.2">
      <c r="A205" t="s">
        <v>5361</v>
      </c>
      <c r="B205" t="s">
        <v>330</v>
      </c>
      <c r="C205">
        <v>59161</v>
      </c>
      <c r="D205">
        <v>124286</v>
      </c>
      <c r="E205">
        <v>10036578</v>
      </c>
      <c r="F205" t="s">
        <v>92</v>
      </c>
      <c r="G205" t="s">
        <v>14</v>
      </c>
      <c r="H205" t="s">
        <v>285</v>
      </c>
      <c r="I205" t="s">
        <v>140</v>
      </c>
      <c r="J205" t="s">
        <v>140</v>
      </c>
      <c r="K205">
        <v>10022619</v>
      </c>
      <c r="L205" s="172">
        <v>42745</v>
      </c>
      <c r="M205" s="172">
        <v>42748</v>
      </c>
      <c r="N205" t="s">
        <v>331</v>
      </c>
      <c r="O205" t="s">
        <v>109</v>
      </c>
      <c r="P205" s="402">
        <v>2</v>
      </c>
      <c r="Q205" t="s">
        <v>5146</v>
      </c>
      <c r="R205">
        <v>3</v>
      </c>
    </row>
    <row r="206" spans="1:18" x14ac:dyDescent="0.2">
      <c r="A206" t="s">
        <v>5362</v>
      </c>
      <c r="B206" t="s">
        <v>1980</v>
      </c>
      <c r="C206">
        <v>59162</v>
      </c>
      <c r="D206">
        <v>121344</v>
      </c>
      <c r="E206">
        <v>10030670</v>
      </c>
      <c r="F206" t="s">
        <v>92</v>
      </c>
      <c r="G206" t="s">
        <v>14</v>
      </c>
      <c r="H206" t="s">
        <v>337</v>
      </c>
      <c r="I206" t="s">
        <v>172</v>
      </c>
      <c r="J206" t="s">
        <v>172</v>
      </c>
      <c r="K206">
        <v>10030713</v>
      </c>
      <c r="L206" s="172">
        <v>42942</v>
      </c>
      <c r="M206" s="172">
        <v>42949</v>
      </c>
      <c r="N206" t="s">
        <v>145</v>
      </c>
      <c r="O206" t="s">
        <v>124</v>
      </c>
      <c r="P206">
        <v>3</v>
      </c>
      <c r="Q206" t="s">
        <v>5146</v>
      </c>
      <c r="R206">
        <v>2</v>
      </c>
    </row>
    <row r="207" spans="1:18" x14ac:dyDescent="0.2">
      <c r="A207" t="s">
        <v>5363</v>
      </c>
      <c r="B207" t="s">
        <v>1983</v>
      </c>
      <c r="C207">
        <v>59163</v>
      </c>
      <c r="D207">
        <v>122554</v>
      </c>
      <c r="E207">
        <v>10035270</v>
      </c>
      <c r="F207" t="s">
        <v>92</v>
      </c>
      <c r="G207" t="s">
        <v>14</v>
      </c>
      <c r="H207" t="s">
        <v>1267</v>
      </c>
      <c r="I207" t="s">
        <v>122</v>
      </c>
      <c r="J207" t="s">
        <v>122</v>
      </c>
      <c r="K207">
        <v>10022557</v>
      </c>
      <c r="L207" s="172">
        <v>42864</v>
      </c>
      <c r="M207" s="172">
        <v>42867</v>
      </c>
      <c r="N207" t="s">
        <v>331</v>
      </c>
      <c r="O207" t="s">
        <v>109</v>
      </c>
      <c r="P207">
        <v>2</v>
      </c>
      <c r="Q207" t="s">
        <v>5146</v>
      </c>
      <c r="R207">
        <v>3</v>
      </c>
    </row>
    <row r="208" spans="1:18" x14ac:dyDescent="0.2">
      <c r="A208" t="s">
        <v>5364</v>
      </c>
      <c r="B208" t="s">
        <v>1989</v>
      </c>
      <c r="C208">
        <v>59166</v>
      </c>
      <c r="D208">
        <v>118760</v>
      </c>
      <c r="E208">
        <v>10021021</v>
      </c>
      <c r="F208" t="s">
        <v>278</v>
      </c>
      <c r="G208" t="s">
        <v>15</v>
      </c>
      <c r="H208" t="s">
        <v>517</v>
      </c>
      <c r="I208" t="s">
        <v>122</v>
      </c>
      <c r="J208" t="s">
        <v>122</v>
      </c>
      <c r="K208">
        <v>10022559</v>
      </c>
      <c r="L208" s="172">
        <v>42864</v>
      </c>
      <c r="M208" s="172">
        <v>42866</v>
      </c>
      <c r="N208" t="s">
        <v>317</v>
      </c>
      <c r="O208" t="s">
        <v>109</v>
      </c>
      <c r="P208" s="432">
        <v>2</v>
      </c>
      <c r="Q208" t="s">
        <v>5146</v>
      </c>
      <c r="R208">
        <v>3</v>
      </c>
    </row>
    <row r="209" spans="1:18" x14ac:dyDescent="0.2">
      <c r="A209" t="s">
        <v>5365</v>
      </c>
      <c r="B209" t="s">
        <v>1994</v>
      </c>
      <c r="C209">
        <v>59168</v>
      </c>
      <c r="D209">
        <v>121525</v>
      </c>
      <c r="E209">
        <v>10020307</v>
      </c>
      <c r="F209" t="s">
        <v>92</v>
      </c>
      <c r="G209" t="s">
        <v>14</v>
      </c>
      <c r="H209" t="s">
        <v>736</v>
      </c>
      <c r="I209" t="s">
        <v>122</v>
      </c>
      <c r="J209" t="s">
        <v>122</v>
      </c>
      <c r="K209">
        <v>10030694</v>
      </c>
      <c r="L209" s="172">
        <v>42928</v>
      </c>
      <c r="M209" s="172">
        <v>42929</v>
      </c>
      <c r="N209" t="s">
        <v>96</v>
      </c>
      <c r="O209" t="s">
        <v>97</v>
      </c>
      <c r="P209">
        <v>9</v>
      </c>
      <c r="Q209" t="s">
        <v>5146</v>
      </c>
      <c r="R209">
        <v>2</v>
      </c>
    </row>
    <row r="210" spans="1:18" x14ac:dyDescent="0.2">
      <c r="A210" t="s">
        <v>5366</v>
      </c>
      <c r="B210" t="s">
        <v>1997</v>
      </c>
      <c r="C210">
        <v>59173</v>
      </c>
      <c r="D210">
        <v>122920</v>
      </c>
      <c r="E210">
        <v>10036431</v>
      </c>
      <c r="F210" t="s">
        <v>92</v>
      </c>
      <c r="G210" t="s">
        <v>14</v>
      </c>
      <c r="H210" t="s">
        <v>498</v>
      </c>
      <c r="I210" t="s">
        <v>172</v>
      </c>
      <c r="J210" t="s">
        <v>172</v>
      </c>
      <c r="K210">
        <v>10030697</v>
      </c>
      <c r="L210" s="172">
        <v>42913</v>
      </c>
      <c r="M210" s="172">
        <v>42916</v>
      </c>
      <c r="N210" t="s">
        <v>145</v>
      </c>
      <c r="O210" t="s">
        <v>109</v>
      </c>
      <c r="P210">
        <v>2</v>
      </c>
      <c r="Q210" t="s">
        <v>5146</v>
      </c>
      <c r="R210">
        <v>2</v>
      </c>
    </row>
    <row r="211" spans="1:18" x14ac:dyDescent="0.2">
      <c r="A211" t="s">
        <v>5367</v>
      </c>
      <c r="B211" t="s">
        <v>5153</v>
      </c>
      <c r="C211">
        <v>59174</v>
      </c>
      <c r="D211">
        <v>105041</v>
      </c>
      <c r="E211">
        <v>10006901</v>
      </c>
      <c r="F211" t="s">
        <v>92</v>
      </c>
      <c r="G211" t="s">
        <v>14</v>
      </c>
      <c r="H211" t="s">
        <v>186</v>
      </c>
      <c r="I211" t="s">
        <v>172</v>
      </c>
      <c r="J211" t="s">
        <v>172</v>
      </c>
      <c r="K211">
        <v>10020187</v>
      </c>
      <c r="L211" s="172">
        <v>42682</v>
      </c>
      <c r="M211" s="172">
        <v>42685</v>
      </c>
      <c r="N211" t="s">
        <v>130</v>
      </c>
      <c r="O211" t="s">
        <v>109</v>
      </c>
      <c r="P211">
        <v>3</v>
      </c>
      <c r="Q211" t="s">
        <v>5146</v>
      </c>
      <c r="R211" t="s">
        <v>210</v>
      </c>
    </row>
    <row r="212" spans="1:18" x14ac:dyDescent="0.2">
      <c r="A212" t="s">
        <v>5368</v>
      </c>
      <c r="B212" t="s">
        <v>613</v>
      </c>
      <c r="C212">
        <v>59176</v>
      </c>
      <c r="D212">
        <v>121544</v>
      </c>
      <c r="E212">
        <v>10021793</v>
      </c>
      <c r="F212" t="s">
        <v>92</v>
      </c>
      <c r="G212" t="s">
        <v>14</v>
      </c>
      <c r="H212" t="s">
        <v>186</v>
      </c>
      <c r="I212" t="s">
        <v>172</v>
      </c>
      <c r="J212" t="s">
        <v>172</v>
      </c>
      <c r="K212">
        <v>10021015</v>
      </c>
      <c r="L212" s="172">
        <v>42647</v>
      </c>
      <c r="M212" s="172">
        <v>42650</v>
      </c>
      <c r="N212" t="s">
        <v>331</v>
      </c>
      <c r="O212" t="s">
        <v>109</v>
      </c>
      <c r="P212">
        <v>2</v>
      </c>
      <c r="Q212" t="s">
        <v>5146</v>
      </c>
      <c r="R212">
        <v>3</v>
      </c>
    </row>
    <row r="213" spans="1:18" x14ac:dyDescent="0.2">
      <c r="A213" t="s">
        <v>5369</v>
      </c>
      <c r="B213" t="s">
        <v>2016</v>
      </c>
      <c r="C213">
        <v>59184</v>
      </c>
      <c r="D213">
        <v>121319</v>
      </c>
      <c r="E213">
        <v>10031146</v>
      </c>
      <c r="F213" t="s">
        <v>92</v>
      </c>
      <c r="G213" t="s">
        <v>14</v>
      </c>
      <c r="H213" t="s">
        <v>160</v>
      </c>
      <c r="I213" t="s">
        <v>161</v>
      </c>
      <c r="J213" t="s">
        <v>161</v>
      </c>
      <c r="K213">
        <v>10022572</v>
      </c>
      <c r="L213" s="172">
        <v>42815</v>
      </c>
      <c r="M213" s="172">
        <v>42818</v>
      </c>
      <c r="N213" t="s">
        <v>331</v>
      </c>
      <c r="O213" t="s">
        <v>109</v>
      </c>
      <c r="P213" s="402">
        <v>2</v>
      </c>
      <c r="Q213" t="s">
        <v>5146</v>
      </c>
      <c r="R213">
        <v>3</v>
      </c>
    </row>
    <row r="214" spans="1:18" x14ac:dyDescent="0.2">
      <c r="A214" t="s">
        <v>5370</v>
      </c>
      <c r="B214" t="s">
        <v>2028</v>
      </c>
      <c r="C214">
        <v>59189</v>
      </c>
      <c r="D214">
        <v>118484</v>
      </c>
      <c r="E214">
        <v>10019581</v>
      </c>
      <c r="F214" t="s">
        <v>92</v>
      </c>
      <c r="G214" t="s">
        <v>14</v>
      </c>
      <c r="H214" t="s">
        <v>785</v>
      </c>
      <c r="I214" t="s">
        <v>107</v>
      </c>
      <c r="J214" t="s">
        <v>107</v>
      </c>
      <c r="K214">
        <v>10030721</v>
      </c>
      <c r="L214" s="172">
        <v>42850</v>
      </c>
      <c r="M214" s="172">
        <v>42852</v>
      </c>
      <c r="N214" t="s">
        <v>331</v>
      </c>
      <c r="O214" t="s">
        <v>109</v>
      </c>
      <c r="P214">
        <v>2</v>
      </c>
      <c r="Q214" t="s">
        <v>5146</v>
      </c>
      <c r="R214">
        <v>3</v>
      </c>
    </row>
    <row r="215" spans="1:18" x14ac:dyDescent="0.2">
      <c r="A215" t="s">
        <v>5371</v>
      </c>
      <c r="B215" t="s">
        <v>2033</v>
      </c>
      <c r="C215">
        <v>59191</v>
      </c>
      <c r="D215">
        <v>121596</v>
      </c>
      <c r="E215">
        <v>10029823</v>
      </c>
      <c r="F215" t="s">
        <v>92</v>
      </c>
      <c r="G215" t="s">
        <v>14</v>
      </c>
      <c r="H215" t="s">
        <v>261</v>
      </c>
      <c r="I215" t="s">
        <v>190</v>
      </c>
      <c r="J215" t="s">
        <v>190</v>
      </c>
      <c r="K215">
        <v>10022517</v>
      </c>
      <c r="L215" s="172">
        <v>42788</v>
      </c>
      <c r="M215" s="172">
        <v>42790</v>
      </c>
      <c r="N215" t="s">
        <v>331</v>
      </c>
      <c r="O215" t="s">
        <v>109</v>
      </c>
      <c r="P215" s="402">
        <v>3</v>
      </c>
      <c r="Q215" t="s">
        <v>5146</v>
      </c>
      <c r="R215">
        <v>3</v>
      </c>
    </row>
    <row r="216" spans="1:18" x14ac:dyDescent="0.2">
      <c r="A216" t="s">
        <v>5372</v>
      </c>
      <c r="B216" t="s">
        <v>2046</v>
      </c>
      <c r="C216">
        <v>59196</v>
      </c>
      <c r="D216">
        <v>129468</v>
      </c>
      <c r="E216">
        <v>10044028</v>
      </c>
      <c r="F216" t="s">
        <v>92</v>
      </c>
      <c r="G216" t="s">
        <v>14</v>
      </c>
      <c r="H216" t="s">
        <v>1383</v>
      </c>
      <c r="I216" t="s">
        <v>140</v>
      </c>
      <c r="J216" t="s">
        <v>140</v>
      </c>
      <c r="K216">
        <v>10022627</v>
      </c>
      <c r="L216" s="172">
        <v>42822</v>
      </c>
      <c r="M216" s="172">
        <v>42825</v>
      </c>
      <c r="N216" t="s">
        <v>141</v>
      </c>
      <c r="O216" t="s">
        <v>109</v>
      </c>
      <c r="P216">
        <v>4</v>
      </c>
      <c r="Q216" t="s">
        <v>5146</v>
      </c>
      <c r="R216">
        <v>3</v>
      </c>
    </row>
    <row r="217" spans="1:18" x14ac:dyDescent="0.2">
      <c r="A217" t="s">
        <v>5373</v>
      </c>
      <c r="B217" t="s">
        <v>1260</v>
      </c>
      <c r="C217">
        <v>59200</v>
      </c>
      <c r="D217">
        <v>124263</v>
      </c>
      <c r="E217">
        <v>10039859</v>
      </c>
      <c r="F217" t="s">
        <v>92</v>
      </c>
      <c r="G217" t="s">
        <v>14</v>
      </c>
      <c r="H217" t="s">
        <v>160</v>
      </c>
      <c r="I217" t="s">
        <v>161</v>
      </c>
      <c r="J217" t="s">
        <v>161</v>
      </c>
      <c r="K217">
        <v>10030702</v>
      </c>
      <c r="L217" s="172">
        <v>42892</v>
      </c>
      <c r="M217" s="172">
        <v>42895</v>
      </c>
      <c r="N217" t="s">
        <v>331</v>
      </c>
      <c r="O217" t="s">
        <v>109</v>
      </c>
      <c r="P217" s="402">
        <v>2</v>
      </c>
      <c r="Q217" t="s">
        <v>5146</v>
      </c>
      <c r="R217">
        <v>3</v>
      </c>
    </row>
    <row r="218" spans="1:18" x14ac:dyDescent="0.2">
      <c r="A218" t="s">
        <v>5374</v>
      </c>
      <c r="B218" t="s">
        <v>2049</v>
      </c>
      <c r="C218">
        <v>59216</v>
      </c>
      <c r="D218">
        <v>131271</v>
      </c>
      <c r="E218">
        <v>10010905</v>
      </c>
      <c r="F218" t="s">
        <v>92</v>
      </c>
      <c r="G218" t="s">
        <v>14</v>
      </c>
      <c r="H218" t="s">
        <v>198</v>
      </c>
      <c r="I218" t="s">
        <v>199</v>
      </c>
      <c r="J218" t="s">
        <v>95</v>
      </c>
      <c r="K218">
        <v>10022489</v>
      </c>
      <c r="L218" s="172">
        <v>42864</v>
      </c>
      <c r="M218" s="172">
        <v>42867</v>
      </c>
      <c r="N218" t="s">
        <v>141</v>
      </c>
      <c r="O218" t="s">
        <v>109</v>
      </c>
      <c r="P218" s="432">
        <v>2</v>
      </c>
      <c r="Q218" t="s">
        <v>5146</v>
      </c>
      <c r="R218">
        <v>3</v>
      </c>
    </row>
    <row r="219" spans="1:18" x14ac:dyDescent="0.2">
      <c r="A219" t="s">
        <v>5375</v>
      </c>
      <c r="B219" t="s">
        <v>2791</v>
      </c>
      <c r="C219">
        <v>59217</v>
      </c>
      <c r="D219">
        <v>130819</v>
      </c>
      <c r="E219">
        <v>10025390</v>
      </c>
      <c r="F219" t="s">
        <v>92</v>
      </c>
      <c r="G219" t="s">
        <v>14</v>
      </c>
      <c r="H219" t="s">
        <v>362</v>
      </c>
      <c r="I219" t="s">
        <v>166</v>
      </c>
      <c r="J219" t="s">
        <v>166</v>
      </c>
      <c r="K219">
        <v>10030826</v>
      </c>
      <c r="L219" s="172">
        <v>42836</v>
      </c>
      <c r="M219" s="172">
        <v>42837</v>
      </c>
      <c r="N219" t="s">
        <v>96</v>
      </c>
      <c r="O219" t="s">
        <v>97</v>
      </c>
      <c r="P219">
        <v>9</v>
      </c>
      <c r="Q219" t="s">
        <v>5146</v>
      </c>
      <c r="R219">
        <v>2</v>
      </c>
    </row>
    <row r="220" spans="1:18" x14ac:dyDescent="0.2">
      <c r="A220" t="s">
        <v>5376</v>
      </c>
      <c r="B220" t="s">
        <v>1269</v>
      </c>
      <c r="C220">
        <v>59218</v>
      </c>
      <c r="D220">
        <v>129910</v>
      </c>
      <c r="E220">
        <v>10042126</v>
      </c>
      <c r="F220" t="s">
        <v>183</v>
      </c>
      <c r="G220" t="s">
        <v>14</v>
      </c>
      <c r="H220" t="s">
        <v>160</v>
      </c>
      <c r="I220" t="s">
        <v>161</v>
      </c>
      <c r="J220" t="s">
        <v>161</v>
      </c>
      <c r="K220">
        <v>10030710</v>
      </c>
      <c r="L220" s="172">
        <v>42941</v>
      </c>
      <c r="M220" s="172">
        <v>42943</v>
      </c>
      <c r="N220" t="s">
        <v>331</v>
      </c>
      <c r="O220" t="s">
        <v>109</v>
      </c>
      <c r="P220" s="402">
        <v>2</v>
      </c>
      <c r="Q220" t="s">
        <v>5146</v>
      </c>
      <c r="R220">
        <v>3</v>
      </c>
    </row>
    <row r="221" spans="1:18" x14ac:dyDescent="0.2">
      <c r="A221" t="s">
        <v>5377</v>
      </c>
      <c r="B221" t="s">
        <v>1273</v>
      </c>
      <c r="C221">
        <v>59221</v>
      </c>
      <c r="D221">
        <v>125029</v>
      </c>
      <c r="E221">
        <v>10035656</v>
      </c>
      <c r="F221" t="s">
        <v>92</v>
      </c>
      <c r="G221" t="s">
        <v>14</v>
      </c>
      <c r="H221" t="s">
        <v>471</v>
      </c>
      <c r="I221" t="s">
        <v>166</v>
      </c>
      <c r="J221" t="s">
        <v>166</v>
      </c>
      <c r="K221">
        <v>10030751</v>
      </c>
      <c r="L221" s="172">
        <v>42906</v>
      </c>
      <c r="M221" s="172">
        <v>42908</v>
      </c>
      <c r="N221" t="s">
        <v>331</v>
      </c>
      <c r="O221" t="s">
        <v>109</v>
      </c>
      <c r="P221">
        <v>3</v>
      </c>
      <c r="Q221" t="s">
        <v>5146</v>
      </c>
      <c r="R221">
        <v>3</v>
      </c>
    </row>
    <row r="222" spans="1:18" x14ac:dyDescent="0.2">
      <c r="A222" t="s">
        <v>5378</v>
      </c>
      <c r="B222" t="s">
        <v>623</v>
      </c>
      <c r="C222">
        <v>59231</v>
      </c>
      <c r="D222">
        <v>131503</v>
      </c>
      <c r="E222">
        <v>10045359</v>
      </c>
      <c r="F222" t="s">
        <v>183</v>
      </c>
      <c r="G222" t="s">
        <v>14</v>
      </c>
      <c r="H222" t="s">
        <v>234</v>
      </c>
      <c r="I222" t="s">
        <v>190</v>
      </c>
      <c r="J222" t="s">
        <v>190</v>
      </c>
      <c r="K222">
        <v>10005113</v>
      </c>
      <c r="L222" s="172">
        <v>42633</v>
      </c>
      <c r="M222" s="172">
        <v>42636</v>
      </c>
      <c r="N222" t="s">
        <v>130</v>
      </c>
      <c r="O222" t="s">
        <v>109</v>
      </c>
      <c r="P222">
        <v>3</v>
      </c>
      <c r="Q222" t="s">
        <v>5146</v>
      </c>
      <c r="R222" t="s">
        <v>210</v>
      </c>
    </row>
    <row r="223" spans="1:18" x14ac:dyDescent="0.2">
      <c r="A223" t="s">
        <v>5379</v>
      </c>
      <c r="B223" t="s">
        <v>1279</v>
      </c>
      <c r="C223">
        <v>59232</v>
      </c>
      <c r="D223">
        <v>131966</v>
      </c>
      <c r="E223">
        <v>10046552</v>
      </c>
      <c r="F223" t="s">
        <v>183</v>
      </c>
      <c r="G223" t="s">
        <v>14</v>
      </c>
      <c r="H223" t="s">
        <v>409</v>
      </c>
      <c r="I223" t="s">
        <v>172</v>
      </c>
      <c r="J223" t="s">
        <v>172</v>
      </c>
      <c r="K223">
        <v>10035628</v>
      </c>
      <c r="L223" s="172">
        <v>42955</v>
      </c>
      <c r="M223" s="172">
        <v>42958</v>
      </c>
      <c r="N223" t="s">
        <v>145</v>
      </c>
      <c r="O223" t="s">
        <v>109</v>
      </c>
      <c r="P223">
        <v>3</v>
      </c>
      <c r="Q223" t="s">
        <v>5146</v>
      </c>
      <c r="R223">
        <v>3</v>
      </c>
    </row>
    <row r="224" spans="1:18" x14ac:dyDescent="0.2">
      <c r="A224" t="s">
        <v>5380</v>
      </c>
      <c r="B224" t="s">
        <v>596</v>
      </c>
      <c r="C224">
        <v>59234</v>
      </c>
      <c r="D224">
        <v>131504</v>
      </c>
      <c r="E224">
        <v>10044729</v>
      </c>
      <c r="F224" t="s">
        <v>183</v>
      </c>
      <c r="G224" t="s">
        <v>14</v>
      </c>
      <c r="H224" t="s">
        <v>597</v>
      </c>
      <c r="I224" t="s">
        <v>166</v>
      </c>
      <c r="J224" t="s">
        <v>166</v>
      </c>
      <c r="K224">
        <v>10005116</v>
      </c>
      <c r="L224" s="172">
        <v>42654</v>
      </c>
      <c r="M224" s="172">
        <v>42657</v>
      </c>
      <c r="N224" t="s">
        <v>130</v>
      </c>
      <c r="O224" t="s">
        <v>109</v>
      </c>
      <c r="P224">
        <v>2</v>
      </c>
      <c r="Q224" t="s">
        <v>5146</v>
      </c>
      <c r="R224" t="s">
        <v>210</v>
      </c>
    </row>
    <row r="225" spans="1:18" x14ac:dyDescent="0.2">
      <c r="A225" t="s">
        <v>5381</v>
      </c>
      <c r="B225" t="s">
        <v>4477</v>
      </c>
      <c r="C225">
        <v>59235</v>
      </c>
      <c r="D225">
        <v>131904</v>
      </c>
      <c r="E225">
        <v>10043575</v>
      </c>
      <c r="F225" t="s">
        <v>183</v>
      </c>
      <c r="G225" t="s">
        <v>14</v>
      </c>
      <c r="H225" t="s">
        <v>785</v>
      </c>
      <c r="I225" t="s">
        <v>107</v>
      </c>
      <c r="J225" t="s">
        <v>107</v>
      </c>
      <c r="K225">
        <v>10005117</v>
      </c>
      <c r="L225" s="172">
        <v>42892</v>
      </c>
      <c r="M225" s="172">
        <v>42895</v>
      </c>
      <c r="N225" t="s">
        <v>145</v>
      </c>
      <c r="O225" t="s">
        <v>109</v>
      </c>
      <c r="P225">
        <v>3</v>
      </c>
      <c r="Q225" t="s">
        <v>5146</v>
      </c>
      <c r="R225" t="s">
        <v>210</v>
      </c>
    </row>
    <row r="226" spans="1:18" x14ac:dyDescent="0.2">
      <c r="A226" t="s">
        <v>5382</v>
      </c>
      <c r="B226" t="s">
        <v>4478</v>
      </c>
      <c r="C226">
        <v>59236</v>
      </c>
      <c r="D226">
        <v>121552</v>
      </c>
      <c r="E226">
        <v>10027893</v>
      </c>
      <c r="F226" t="s">
        <v>92</v>
      </c>
      <c r="G226" t="s">
        <v>14</v>
      </c>
      <c r="H226" t="s">
        <v>209</v>
      </c>
      <c r="I226" t="s">
        <v>166</v>
      </c>
      <c r="J226" t="s">
        <v>166</v>
      </c>
      <c r="K226">
        <v>10005118</v>
      </c>
      <c r="L226" s="172">
        <v>42892</v>
      </c>
      <c r="M226" s="172">
        <v>42895</v>
      </c>
      <c r="N226" t="s">
        <v>130</v>
      </c>
      <c r="O226" t="s">
        <v>109</v>
      </c>
      <c r="P226" s="402">
        <v>2</v>
      </c>
      <c r="Q226" t="s">
        <v>5146</v>
      </c>
      <c r="R226" t="s">
        <v>210</v>
      </c>
    </row>
    <row r="227" spans="1:18" x14ac:dyDescent="0.2">
      <c r="A227" t="s">
        <v>5383</v>
      </c>
      <c r="B227" t="s">
        <v>4479</v>
      </c>
      <c r="C227">
        <v>59237</v>
      </c>
      <c r="D227">
        <v>132234</v>
      </c>
      <c r="E227">
        <v>10003280</v>
      </c>
      <c r="F227" t="s">
        <v>92</v>
      </c>
      <c r="G227" t="s">
        <v>14</v>
      </c>
      <c r="H227" t="s">
        <v>546</v>
      </c>
      <c r="I227" t="s">
        <v>172</v>
      </c>
      <c r="J227" t="s">
        <v>172</v>
      </c>
      <c r="K227">
        <v>10022594</v>
      </c>
      <c r="L227" s="172">
        <v>42801</v>
      </c>
      <c r="M227" s="172">
        <v>42804</v>
      </c>
      <c r="N227" t="s">
        <v>130</v>
      </c>
      <c r="O227" t="s">
        <v>109</v>
      </c>
      <c r="P227">
        <v>1</v>
      </c>
      <c r="Q227" t="s">
        <v>5146</v>
      </c>
      <c r="R227">
        <v>2</v>
      </c>
    </row>
    <row r="228" spans="1:18" x14ac:dyDescent="0.2">
      <c r="A228" t="s">
        <v>5384</v>
      </c>
      <c r="B228" t="s">
        <v>2052</v>
      </c>
      <c r="C228">
        <v>121777</v>
      </c>
      <c r="D228">
        <v>114857</v>
      </c>
      <c r="E228">
        <v>10012814</v>
      </c>
      <c r="F228" t="s">
        <v>134</v>
      </c>
      <c r="G228" t="s">
        <v>13</v>
      </c>
      <c r="H228" t="s">
        <v>602</v>
      </c>
      <c r="I228" t="s">
        <v>199</v>
      </c>
      <c r="J228" t="s">
        <v>95</v>
      </c>
      <c r="K228">
        <v>10022483</v>
      </c>
      <c r="L228" s="172">
        <v>42851</v>
      </c>
      <c r="M228" s="172">
        <v>42852</v>
      </c>
      <c r="N228" t="s">
        <v>588</v>
      </c>
      <c r="O228" t="s">
        <v>109</v>
      </c>
      <c r="P228">
        <v>3</v>
      </c>
      <c r="Q228" t="s">
        <v>5146</v>
      </c>
      <c r="R228">
        <v>3</v>
      </c>
    </row>
    <row r="229" spans="1:18" x14ac:dyDescent="0.2">
      <c r="A229" t="s">
        <v>5385</v>
      </c>
      <c r="B229" t="s">
        <v>566</v>
      </c>
      <c r="C229">
        <v>129383</v>
      </c>
      <c r="D229">
        <v>117454</v>
      </c>
      <c r="E229">
        <v>10001744</v>
      </c>
      <c r="F229" t="s">
        <v>113</v>
      </c>
      <c r="G229" t="s">
        <v>12</v>
      </c>
      <c r="H229" t="s">
        <v>274</v>
      </c>
      <c r="I229" t="s">
        <v>190</v>
      </c>
      <c r="J229" t="s">
        <v>190</v>
      </c>
      <c r="K229">
        <v>10011415</v>
      </c>
      <c r="L229" s="172">
        <v>42654</v>
      </c>
      <c r="M229" s="172">
        <v>42657</v>
      </c>
      <c r="N229" t="s">
        <v>181</v>
      </c>
      <c r="O229" t="s">
        <v>109</v>
      </c>
      <c r="P229">
        <v>3</v>
      </c>
      <c r="Q229" t="s">
        <v>5146</v>
      </c>
      <c r="R229">
        <v>3</v>
      </c>
    </row>
    <row r="230" spans="1:18" x14ac:dyDescent="0.2">
      <c r="A230" t="s">
        <v>5386</v>
      </c>
      <c r="B230" t="s">
        <v>390</v>
      </c>
      <c r="C230">
        <v>130401</v>
      </c>
      <c r="D230">
        <v>108356</v>
      </c>
      <c r="E230">
        <v>10001463</v>
      </c>
      <c r="F230" t="s">
        <v>391</v>
      </c>
      <c r="G230" t="s">
        <v>15</v>
      </c>
      <c r="H230" t="s">
        <v>121</v>
      </c>
      <c r="I230" t="s">
        <v>122</v>
      </c>
      <c r="J230" t="s">
        <v>122</v>
      </c>
      <c r="K230">
        <v>10020132</v>
      </c>
      <c r="L230" s="172">
        <v>42710</v>
      </c>
      <c r="M230" s="172">
        <v>42713</v>
      </c>
      <c r="N230" t="s">
        <v>392</v>
      </c>
      <c r="O230" t="s">
        <v>109</v>
      </c>
      <c r="P230" s="402">
        <v>2</v>
      </c>
      <c r="Q230" t="s">
        <v>5146</v>
      </c>
      <c r="R230">
        <v>1</v>
      </c>
    </row>
    <row r="231" spans="1:18" x14ac:dyDescent="0.2">
      <c r="A231" t="s">
        <v>5387</v>
      </c>
      <c r="B231" t="s">
        <v>539</v>
      </c>
      <c r="C231">
        <v>130408</v>
      </c>
      <c r="D231">
        <v>106809</v>
      </c>
      <c r="E231">
        <v>10002094</v>
      </c>
      <c r="F231" t="s">
        <v>113</v>
      </c>
      <c r="G231" t="s">
        <v>12</v>
      </c>
      <c r="H231" t="s">
        <v>304</v>
      </c>
      <c r="I231" t="s">
        <v>122</v>
      </c>
      <c r="J231" t="s">
        <v>122</v>
      </c>
      <c r="K231">
        <v>10022544</v>
      </c>
      <c r="L231" s="172">
        <v>42801</v>
      </c>
      <c r="M231" s="172">
        <v>42804</v>
      </c>
      <c r="N231" t="s">
        <v>232</v>
      </c>
      <c r="O231" t="s">
        <v>109</v>
      </c>
      <c r="P231">
        <v>2</v>
      </c>
      <c r="Q231" t="s">
        <v>5146</v>
      </c>
      <c r="R231">
        <v>4</v>
      </c>
    </row>
    <row r="232" spans="1:18" x14ac:dyDescent="0.2">
      <c r="A232" t="s">
        <v>5388</v>
      </c>
      <c r="B232" t="s">
        <v>218</v>
      </c>
      <c r="C232">
        <v>130410</v>
      </c>
      <c r="D232">
        <v>108322</v>
      </c>
      <c r="E232">
        <v>10003564</v>
      </c>
      <c r="F232" t="s">
        <v>113</v>
      </c>
      <c r="G232" t="s">
        <v>12</v>
      </c>
      <c r="H232" t="s">
        <v>219</v>
      </c>
      <c r="I232" t="s">
        <v>122</v>
      </c>
      <c r="J232" t="s">
        <v>122</v>
      </c>
      <c r="K232">
        <v>10022561</v>
      </c>
      <c r="L232" s="172">
        <v>42766</v>
      </c>
      <c r="M232" s="172">
        <v>42769</v>
      </c>
      <c r="N232" t="s">
        <v>181</v>
      </c>
      <c r="O232" t="s">
        <v>109</v>
      </c>
      <c r="P232" s="402">
        <v>3</v>
      </c>
      <c r="Q232" t="s">
        <v>5146</v>
      </c>
      <c r="R232">
        <v>3</v>
      </c>
    </row>
    <row r="233" spans="1:18" x14ac:dyDescent="0.2">
      <c r="A233" t="s">
        <v>5389</v>
      </c>
      <c r="B233" t="s">
        <v>492</v>
      </c>
      <c r="C233">
        <v>130413</v>
      </c>
      <c r="D233">
        <v>106790</v>
      </c>
      <c r="E233">
        <v>10003755</v>
      </c>
      <c r="F233" t="s">
        <v>113</v>
      </c>
      <c r="G233" t="s">
        <v>12</v>
      </c>
      <c r="H233" t="s">
        <v>493</v>
      </c>
      <c r="I233" t="s">
        <v>122</v>
      </c>
      <c r="J233" t="s">
        <v>122</v>
      </c>
      <c r="K233">
        <v>10020164</v>
      </c>
      <c r="L233" s="172">
        <v>42682</v>
      </c>
      <c r="M233" s="172">
        <v>42685</v>
      </c>
      <c r="N233" t="s">
        <v>181</v>
      </c>
      <c r="O233" t="s">
        <v>109</v>
      </c>
      <c r="P233">
        <v>3</v>
      </c>
      <c r="Q233" t="s">
        <v>5146</v>
      </c>
      <c r="R233">
        <v>3</v>
      </c>
    </row>
    <row r="234" spans="1:18" x14ac:dyDescent="0.2">
      <c r="A234" t="s">
        <v>5390</v>
      </c>
      <c r="B234" t="s">
        <v>4486</v>
      </c>
      <c r="C234">
        <v>130416</v>
      </c>
      <c r="D234">
        <v>108369</v>
      </c>
      <c r="E234">
        <v>10001416</v>
      </c>
      <c r="F234" t="s">
        <v>105</v>
      </c>
      <c r="G234" t="s">
        <v>12</v>
      </c>
      <c r="H234" t="s">
        <v>1294</v>
      </c>
      <c r="I234" t="s">
        <v>122</v>
      </c>
      <c r="J234" t="s">
        <v>122</v>
      </c>
      <c r="K234">
        <v>10022556</v>
      </c>
      <c r="L234" s="172">
        <v>42801</v>
      </c>
      <c r="M234" s="172">
        <v>42804</v>
      </c>
      <c r="N234" t="s">
        <v>108</v>
      </c>
      <c r="O234" t="s">
        <v>109</v>
      </c>
      <c r="P234" s="432">
        <v>2</v>
      </c>
      <c r="Q234" t="s">
        <v>5146</v>
      </c>
      <c r="R234">
        <v>2</v>
      </c>
    </row>
    <row r="235" spans="1:18" x14ac:dyDescent="0.2">
      <c r="A235" t="s">
        <v>5391</v>
      </c>
      <c r="B235" t="s">
        <v>3728</v>
      </c>
      <c r="C235">
        <v>130424</v>
      </c>
      <c r="D235">
        <v>106542</v>
      </c>
      <c r="E235">
        <v>10000528</v>
      </c>
      <c r="F235" t="s">
        <v>113</v>
      </c>
      <c r="G235" t="s">
        <v>12</v>
      </c>
      <c r="H235" t="s">
        <v>372</v>
      </c>
      <c r="I235" t="s">
        <v>122</v>
      </c>
      <c r="J235" t="s">
        <v>122</v>
      </c>
      <c r="K235">
        <v>10030693</v>
      </c>
      <c r="L235" s="172">
        <v>42878</v>
      </c>
      <c r="M235" s="172">
        <v>42879</v>
      </c>
      <c r="N235" t="s">
        <v>436</v>
      </c>
      <c r="O235" t="s">
        <v>97</v>
      </c>
      <c r="P235" s="432">
        <v>9</v>
      </c>
      <c r="Q235" t="s">
        <v>5146</v>
      </c>
      <c r="R235">
        <v>2</v>
      </c>
    </row>
    <row r="236" spans="1:18" x14ac:dyDescent="0.2">
      <c r="A236" t="s">
        <v>5392</v>
      </c>
      <c r="B236" t="s">
        <v>435</v>
      </c>
      <c r="C236">
        <v>130438</v>
      </c>
      <c r="D236">
        <v>108318</v>
      </c>
      <c r="E236">
        <v>10001148</v>
      </c>
      <c r="F236" t="s">
        <v>293</v>
      </c>
      <c r="G236" t="s">
        <v>12</v>
      </c>
      <c r="H236" t="s">
        <v>419</v>
      </c>
      <c r="I236" t="s">
        <v>122</v>
      </c>
      <c r="J236" t="s">
        <v>122</v>
      </c>
      <c r="K236">
        <v>10020123</v>
      </c>
      <c r="L236" s="172">
        <v>42703</v>
      </c>
      <c r="M236" s="172">
        <v>42704</v>
      </c>
      <c r="N236" t="s">
        <v>436</v>
      </c>
      <c r="O236" t="s">
        <v>97</v>
      </c>
      <c r="P236">
        <v>9</v>
      </c>
      <c r="Q236" t="s">
        <v>5146</v>
      </c>
      <c r="R236">
        <v>2</v>
      </c>
    </row>
    <row r="237" spans="1:18" x14ac:dyDescent="0.2">
      <c r="A237" t="s">
        <v>5393</v>
      </c>
      <c r="B237" t="s">
        <v>230</v>
      </c>
      <c r="C237">
        <v>130440</v>
      </c>
      <c r="D237">
        <v>108462</v>
      </c>
      <c r="E237">
        <v>10009439</v>
      </c>
      <c r="F237" t="s">
        <v>113</v>
      </c>
      <c r="G237" t="s">
        <v>12</v>
      </c>
      <c r="H237" t="s">
        <v>231</v>
      </c>
      <c r="I237" t="s">
        <v>122</v>
      </c>
      <c r="J237" t="s">
        <v>122</v>
      </c>
      <c r="K237">
        <v>10022554</v>
      </c>
      <c r="L237" s="172">
        <v>42766</v>
      </c>
      <c r="M237" s="172">
        <v>42769</v>
      </c>
      <c r="N237" t="s">
        <v>232</v>
      </c>
      <c r="O237" t="s">
        <v>109</v>
      </c>
      <c r="P237">
        <v>2</v>
      </c>
      <c r="Q237" t="s">
        <v>5146</v>
      </c>
      <c r="R237">
        <v>4</v>
      </c>
    </row>
    <row r="238" spans="1:18" x14ac:dyDescent="0.2">
      <c r="A238" t="s">
        <v>5394</v>
      </c>
      <c r="B238" t="s">
        <v>265</v>
      </c>
      <c r="C238">
        <v>130445</v>
      </c>
      <c r="D238">
        <v>108421</v>
      </c>
      <c r="E238">
        <v>10002937</v>
      </c>
      <c r="F238" t="s">
        <v>105</v>
      </c>
      <c r="G238" t="s">
        <v>12</v>
      </c>
      <c r="H238" t="s">
        <v>266</v>
      </c>
      <c r="I238" t="s">
        <v>122</v>
      </c>
      <c r="J238" t="s">
        <v>122</v>
      </c>
      <c r="K238">
        <v>10022546</v>
      </c>
      <c r="L238" s="172">
        <v>42752</v>
      </c>
      <c r="M238" s="172">
        <v>42755</v>
      </c>
      <c r="N238" t="s">
        <v>108</v>
      </c>
      <c r="O238" t="s">
        <v>109</v>
      </c>
      <c r="P238">
        <v>3</v>
      </c>
      <c r="Q238" t="s">
        <v>5146</v>
      </c>
      <c r="R238">
        <v>2</v>
      </c>
    </row>
    <row r="239" spans="1:18" x14ac:dyDescent="0.2">
      <c r="A239" t="s">
        <v>5395</v>
      </c>
      <c r="B239" t="s">
        <v>2840</v>
      </c>
      <c r="C239">
        <v>130455</v>
      </c>
      <c r="D239">
        <v>110211</v>
      </c>
      <c r="E239">
        <v>10001207</v>
      </c>
      <c r="F239" t="s">
        <v>113</v>
      </c>
      <c r="G239" t="s">
        <v>12</v>
      </c>
      <c r="H239" t="s">
        <v>129</v>
      </c>
      <c r="I239" t="s">
        <v>122</v>
      </c>
      <c r="J239" t="s">
        <v>122</v>
      </c>
      <c r="K239">
        <v>10020126</v>
      </c>
      <c r="L239" s="172">
        <v>42864</v>
      </c>
      <c r="M239" s="172">
        <v>42867</v>
      </c>
      <c r="N239" t="s">
        <v>115</v>
      </c>
      <c r="O239" t="s">
        <v>109</v>
      </c>
      <c r="P239">
        <v>3</v>
      </c>
      <c r="Q239" t="s">
        <v>5146</v>
      </c>
      <c r="R239">
        <v>2</v>
      </c>
    </row>
    <row r="240" spans="1:18" x14ac:dyDescent="0.2">
      <c r="A240" t="s">
        <v>5396</v>
      </c>
      <c r="B240" t="s">
        <v>429</v>
      </c>
      <c r="C240">
        <v>130456</v>
      </c>
      <c r="D240">
        <v>108478</v>
      </c>
      <c r="E240">
        <v>10007321</v>
      </c>
      <c r="F240" t="s">
        <v>113</v>
      </c>
      <c r="G240" t="s">
        <v>12</v>
      </c>
      <c r="H240" t="s">
        <v>430</v>
      </c>
      <c r="I240" t="s">
        <v>122</v>
      </c>
      <c r="J240" t="s">
        <v>122</v>
      </c>
      <c r="K240">
        <v>10004683</v>
      </c>
      <c r="L240" s="172">
        <v>42682</v>
      </c>
      <c r="M240" s="172">
        <v>42685</v>
      </c>
      <c r="N240" t="s">
        <v>181</v>
      </c>
      <c r="O240" t="s">
        <v>109</v>
      </c>
      <c r="P240">
        <v>3</v>
      </c>
      <c r="Q240" t="s">
        <v>5146</v>
      </c>
      <c r="R240">
        <v>3</v>
      </c>
    </row>
    <row r="241" spans="1:18" x14ac:dyDescent="0.2">
      <c r="A241" t="s">
        <v>5397</v>
      </c>
      <c r="B241" t="s">
        <v>641</v>
      </c>
      <c r="C241">
        <v>130459</v>
      </c>
      <c r="D241">
        <v>106350</v>
      </c>
      <c r="E241">
        <v>10000825</v>
      </c>
      <c r="F241" t="s">
        <v>113</v>
      </c>
      <c r="G241" t="s">
        <v>12</v>
      </c>
      <c r="H241" t="s">
        <v>186</v>
      </c>
      <c r="I241" t="s">
        <v>172</v>
      </c>
      <c r="J241" t="s">
        <v>172</v>
      </c>
      <c r="K241">
        <v>10020113</v>
      </c>
      <c r="L241" s="172">
        <v>42633</v>
      </c>
      <c r="M241" s="172">
        <v>42636</v>
      </c>
      <c r="N241" t="s">
        <v>115</v>
      </c>
      <c r="O241" t="s">
        <v>109</v>
      </c>
      <c r="P241" s="402">
        <v>3</v>
      </c>
      <c r="Q241" t="s">
        <v>5146</v>
      </c>
      <c r="R241">
        <v>2</v>
      </c>
    </row>
    <row r="242" spans="1:18" x14ac:dyDescent="0.2">
      <c r="A242" t="s">
        <v>5398</v>
      </c>
      <c r="B242" t="s">
        <v>185</v>
      </c>
      <c r="C242">
        <v>130466</v>
      </c>
      <c r="D242">
        <v>106368</v>
      </c>
      <c r="E242">
        <v>10006442</v>
      </c>
      <c r="F242" t="s">
        <v>113</v>
      </c>
      <c r="G242" t="s">
        <v>12</v>
      </c>
      <c r="H242" t="s">
        <v>186</v>
      </c>
      <c r="I242" t="s">
        <v>172</v>
      </c>
      <c r="J242" t="s">
        <v>172</v>
      </c>
      <c r="K242">
        <v>10022579</v>
      </c>
      <c r="L242" s="172">
        <v>42780</v>
      </c>
      <c r="M242" s="172">
        <v>42783</v>
      </c>
      <c r="N242" t="s">
        <v>155</v>
      </c>
      <c r="O242" t="s">
        <v>109</v>
      </c>
      <c r="P242">
        <v>3</v>
      </c>
      <c r="Q242" t="s">
        <v>5146</v>
      </c>
      <c r="R242">
        <v>3</v>
      </c>
    </row>
    <row r="243" spans="1:18" x14ac:dyDescent="0.2">
      <c r="A243" t="s">
        <v>5399</v>
      </c>
      <c r="B243" t="s">
        <v>442</v>
      </c>
      <c r="C243">
        <v>130469</v>
      </c>
      <c r="D243">
        <v>108431</v>
      </c>
      <c r="E243">
        <v>10001082</v>
      </c>
      <c r="F243" t="s">
        <v>105</v>
      </c>
      <c r="G243" t="s">
        <v>12</v>
      </c>
      <c r="H243" t="s">
        <v>186</v>
      </c>
      <c r="I243" t="s">
        <v>172</v>
      </c>
      <c r="J243" t="s">
        <v>172</v>
      </c>
      <c r="K243">
        <v>10020121</v>
      </c>
      <c r="L243" s="172">
        <v>42647</v>
      </c>
      <c r="M243" s="172">
        <v>42649</v>
      </c>
      <c r="N243" t="s">
        <v>108</v>
      </c>
      <c r="O243" t="s">
        <v>109</v>
      </c>
      <c r="P243" s="402">
        <v>3</v>
      </c>
      <c r="Q243" t="s">
        <v>5146</v>
      </c>
      <c r="R243">
        <v>2</v>
      </c>
    </row>
    <row r="244" spans="1:18" x14ac:dyDescent="0.2">
      <c r="A244" t="s">
        <v>5400</v>
      </c>
      <c r="B244" t="s">
        <v>495</v>
      </c>
      <c r="C244">
        <v>130472</v>
      </c>
      <c r="D244">
        <v>106441</v>
      </c>
      <c r="E244">
        <v>10003010</v>
      </c>
      <c r="F244" t="s">
        <v>113</v>
      </c>
      <c r="G244" t="s">
        <v>12</v>
      </c>
      <c r="H244" t="s">
        <v>291</v>
      </c>
      <c r="I244" t="s">
        <v>172</v>
      </c>
      <c r="J244" t="s">
        <v>172</v>
      </c>
      <c r="K244">
        <v>10020156</v>
      </c>
      <c r="L244" s="172">
        <v>42682</v>
      </c>
      <c r="M244" s="172">
        <v>42685</v>
      </c>
      <c r="N244" t="s">
        <v>115</v>
      </c>
      <c r="O244" t="s">
        <v>109</v>
      </c>
      <c r="P244">
        <v>3</v>
      </c>
      <c r="Q244" t="s">
        <v>5146</v>
      </c>
      <c r="R244">
        <v>2</v>
      </c>
    </row>
    <row r="245" spans="1:18" x14ac:dyDescent="0.2">
      <c r="A245" t="s">
        <v>5401</v>
      </c>
      <c r="B245" t="s">
        <v>290</v>
      </c>
      <c r="C245">
        <v>130473</v>
      </c>
      <c r="D245">
        <v>112389</v>
      </c>
      <c r="E245">
        <v>10001458</v>
      </c>
      <c r="F245" t="s">
        <v>113</v>
      </c>
      <c r="G245" t="s">
        <v>12</v>
      </c>
      <c r="H245" t="s">
        <v>291</v>
      </c>
      <c r="I245" t="s">
        <v>172</v>
      </c>
      <c r="J245" t="s">
        <v>172</v>
      </c>
      <c r="K245">
        <v>10022582</v>
      </c>
      <c r="L245" s="172">
        <v>42759</v>
      </c>
      <c r="M245" s="172">
        <v>42762</v>
      </c>
      <c r="N245" t="s">
        <v>232</v>
      </c>
      <c r="O245" t="s">
        <v>109</v>
      </c>
      <c r="P245">
        <v>3</v>
      </c>
      <c r="Q245" t="s">
        <v>5146</v>
      </c>
      <c r="R245">
        <v>4</v>
      </c>
    </row>
    <row r="246" spans="1:18" x14ac:dyDescent="0.2">
      <c r="A246" t="s">
        <v>5402</v>
      </c>
      <c r="B246" t="s">
        <v>366</v>
      </c>
      <c r="C246">
        <v>130474</v>
      </c>
      <c r="D246">
        <v>108472</v>
      </c>
      <c r="E246">
        <v>10003029</v>
      </c>
      <c r="F246" t="s">
        <v>113</v>
      </c>
      <c r="G246" t="s">
        <v>12</v>
      </c>
      <c r="H246" t="s">
        <v>291</v>
      </c>
      <c r="I246" t="s">
        <v>172</v>
      </c>
      <c r="J246" t="s">
        <v>172</v>
      </c>
      <c r="K246">
        <v>10021962</v>
      </c>
      <c r="L246" s="172">
        <v>42647</v>
      </c>
      <c r="M246" s="172">
        <v>42650</v>
      </c>
      <c r="N246" t="s">
        <v>115</v>
      </c>
      <c r="O246" t="s">
        <v>109</v>
      </c>
      <c r="P246">
        <v>4</v>
      </c>
      <c r="Q246" t="s">
        <v>5146</v>
      </c>
      <c r="R246">
        <v>2</v>
      </c>
    </row>
    <row r="247" spans="1:18" x14ac:dyDescent="0.2">
      <c r="A247" t="s">
        <v>5403</v>
      </c>
      <c r="B247" t="s">
        <v>3761</v>
      </c>
      <c r="C247">
        <v>130475</v>
      </c>
      <c r="D247">
        <v>106374</v>
      </c>
      <c r="E247">
        <v>10007924</v>
      </c>
      <c r="F247" t="s">
        <v>113</v>
      </c>
      <c r="G247" t="s">
        <v>12</v>
      </c>
      <c r="H247" t="s">
        <v>758</v>
      </c>
      <c r="I247" t="s">
        <v>172</v>
      </c>
      <c r="J247" t="s">
        <v>172</v>
      </c>
      <c r="K247">
        <v>10022583</v>
      </c>
      <c r="L247" s="172">
        <v>42760</v>
      </c>
      <c r="M247" s="172">
        <v>42874</v>
      </c>
      <c r="N247" t="s">
        <v>115</v>
      </c>
      <c r="O247" t="s">
        <v>124</v>
      </c>
      <c r="P247">
        <v>1</v>
      </c>
      <c r="Q247" t="s">
        <v>5146</v>
      </c>
      <c r="R247">
        <v>2</v>
      </c>
    </row>
    <row r="248" spans="1:18" x14ac:dyDescent="0.2">
      <c r="A248" t="s">
        <v>5404</v>
      </c>
      <c r="B248" t="s">
        <v>497</v>
      </c>
      <c r="C248">
        <v>130481</v>
      </c>
      <c r="D248">
        <v>106366</v>
      </c>
      <c r="E248">
        <v>10005946</v>
      </c>
      <c r="F248" t="s">
        <v>113</v>
      </c>
      <c r="G248" t="s">
        <v>12</v>
      </c>
      <c r="H248" t="s">
        <v>498</v>
      </c>
      <c r="I248" t="s">
        <v>172</v>
      </c>
      <c r="J248" t="s">
        <v>172</v>
      </c>
      <c r="K248">
        <v>10020085</v>
      </c>
      <c r="L248" s="172">
        <v>42682</v>
      </c>
      <c r="M248" s="172">
        <v>42685</v>
      </c>
      <c r="N248" t="s">
        <v>155</v>
      </c>
      <c r="O248" t="s">
        <v>109</v>
      </c>
      <c r="P248" s="402">
        <v>2</v>
      </c>
      <c r="Q248" t="s">
        <v>5146</v>
      </c>
      <c r="R248">
        <v>3</v>
      </c>
    </row>
    <row r="249" spans="1:18" x14ac:dyDescent="0.2">
      <c r="A249" t="s">
        <v>5405</v>
      </c>
      <c r="B249" t="s">
        <v>2861</v>
      </c>
      <c r="C249">
        <v>130488</v>
      </c>
      <c r="D249">
        <v>105907</v>
      </c>
      <c r="E249">
        <v>10006174</v>
      </c>
      <c r="F249" t="s">
        <v>113</v>
      </c>
      <c r="G249" t="s">
        <v>12</v>
      </c>
      <c r="H249" t="s">
        <v>1087</v>
      </c>
      <c r="I249" t="s">
        <v>140</v>
      </c>
      <c r="J249" t="s">
        <v>140</v>
      </c>
      <c r="K249">
        <v>10030764</v>
      </c>
      <c r="L249" s="172">
        <v>42849</v>
      </c>
      <c r="M249" s="172">
        <v>42852</v>
      </c>
      <c r="N249" t="s">
        <v>115</v>
      </c>
      <c r="O249" t="s">
        <v>109</v>
      </c>
      <c r="P249">
        <v>3</v>
      </c>
      <c r="Q249" t="s">
        <v>5146</v>
      </c>
      <c r="R249">
        <v>2</v>
      </c>
    </row>
    <row r="250" spans="1:18" x14ac:dyDescent="0.2">
      <c r="A250" t="s">
        <v>5406</v>
      </c>
      <c r="B250" t="s">
        <v>356</v>
      </c>
      <c r="C250">
        <v>130494</v>
      </c>
      <c r="D250">
        <v>108434</v>
      </c>
      <c r="E250">
        <v>10000702</v>
      </c>
      <c r="F250" t="s">
        <v>105</v>
      </c>
      <c r="G250" t="s">
        <v>12</v>
      </c>
      <c r="H250" t="s">
        <v>357</v>
      </c>
      <c r="I250" t="s">
        <v>140</v>
      </c>
      <c r="J250" t="s">
        <v>140</v>
      </c>
      <c r="K250">
        <v>10020103</v>
      </c>
      <c r="L250" s="172">
        <v>42711</v>
      </c>
      <c r="M250" s="172">
        <v>42713</v>
      </c>
      <c r="N250" t="s">
        <v>108</v>
      </c>
      <c r="O250" t="s">
        <v>124</v>
      </c>
      <c r="P250">
        <v>1</v>
      </c>
      <c r="Q250" t="s">
        <v>5146</v>
      </c>
      <c r="R250">
        <v>2</v>
      </c>
    </row>
    <row r="251" spans="1:18" x14ac:dyDescent="0.2">
      <c r="A251" t="s">
        <v>5407</v>
      </c>
      <c r="B251" t="s">
        <v>201</v>
      </c>
      <c r="C251">
        <v>130495</v>
      </c>
      <c r="D251">
        <v>106815</v>
      </c>
      <c r="E251">
        <v>10000794</v>
      </c>
      <c r="F251" t="s">
        <v>113</v>
      </c>
      <c r="G251" t="s">
        <v>12</v>
      </c>
      <c r="H251" t="s">
        <v>202</v>
      </c>
      <c r="I251" t="s">
        <v>140</v>
      </c>
      <c r="J251" t="s">
        <v>140</v>
      </c>
      <c r="K251">
        <v>10022613</v>
      </c>
      <c r="L251" s="172">
        <v>42773</v>
      </c>
      <c r="M251" s="172">
        <v>42776</v>
      </c>
      <c r="N251" t="s">
        <v>155</v>
      </c>
      <c r="O251" t="s">
        <v>109</v>
      </c>
      <c r="P251">
        <v>2</v>
      </c>
      <c r="Q251" t="s">
        <v>5146</v>
      </c>
      <c r="R251">
        <v>3</v>
      </c>
    </row>
    <row r="252" spans="1:18" x14ac:dyDescent="0.2">
      <c r="A252" t="s">
        <v>5408</v>
      </c>
      <c r="B252" t="s">
        <v>271</v>
      </c>
      <c r="C252">
        <v>130498</v>
      </c>
      <c r="D252">
        <v>105763</v>
      </c>
      <c r="E252">
        <v>10001005</v>
      </c>
      <c r="F252" t="s">
        <v>113</v>
      </c>
      <c r="G252" t="s">
        <v>12</v>
      </c>
      <c r="H252" t="s">
        <v>205</v>
      </c>
      <c r="I252" t="s">
        <v>140</v>
      </c>
      <c r="J252" t="s">
        <v>140</v>
      </c>
      <c r="K252">
        <v>10025502</v>
      </c>
      <c r="L252" s="172">
        <v>42751</v>
      </c>
      <c r="M252" s="172">
        <v>42755</v>
      </c>
      <c r="N252" t="s">
        <v>115</v>
      </c>
      <c r="O252" t="s">
        <v>109</v>
      </c>
      <c r="P252">
        <v>3</v>
      </c>
      <c r="Q252" t="s">
        <v>5146</v>
      </c>
      <c r="R252">
        <v>1</v>
      </c>
    </row>
    <row r="253" spans="1:18" x14ac:dyDescent="0.2">
      <c r="A253" t="s">
        <v>5409</v>
      </c>
      <c r="B253" t="s">
        <v>204</v>
      </c>
      <c r="C253">
        <v>130499</v>
      </c>
      <c r="D253">
        <v>108367</v>
      </c>
      <c r="E253">
        <v>10003128</v>
      </c>
      <c r="F253" t="s">
        <v>105</v>
      </c>
      <c r="G253" t="s">
        <v>12</v>
      </c>
      <c r="H253" t="s">
        <v>205</v>
      </c>
      <c r="I253" t="s">
        <v>140</v>
      </c>
      <c r="J253" t="s">
        <v>140</v>
      </c>
      <c r="K253">
        <v>10020157</v>
      </c>
      <c r="L253" s="172">
        <v>42766</v>
      </c>
      <c r="M253" s="172">
        <v>42769</v>
      </c>
      <c r="N253" t="s">
        <v>108</v>
      </c>
      <c r="O253" t="s">
        <v>109</v>
      </c>
      <c r="P253">
        <v>3</v>
      </c>
      <c r="Q253" t="s">
        <v>5146</v>
      </c>
      <c r="R253">
        <v>1</v>
      </c>
    </row>
    <row r="254" spans="1:18" x14ac:dyDescent="0.2">
      <c r="A254" t="s">
        <v>5410</v>
      </c>
      <c r="B254" t="s">
        <v>282</v>
      </c>
      <c r="C254">
        <v>130505</v>
      </c>
      <c r="D254">
        <v>110734</v>
      </c>
      <c r="E254">
        <v>10006770</v>
      </c>
      <c r="F254" t="s">
        <v>113</v>
      </c>
      <c r="G254" t="s">
        <v>12</v>
      </c>
      <c r="H254" t="s">
        <v>283</v>
      </c>
      <c r="I254" t="s">
        <v>140</v>
      </c>
      <c r="J254" t="s">
        <v>140</v>
      </c>
      <c r="K254">
        <v>10022620</v>
      </c>
      <c r="L254" s="172">
        <v>42751</v>
      </c>
      <c r="M254" s="172">
        <v>42754</v>
      </c>
      <c r="N254" t="s">
        <v>155</v>
      </c>
      <c r="O254" t="s">
        <v>109</v>
      </c>
      <c r="P254" s="432">
        <v>3</v>
      </c>
      <c r="Q254" t="s">
        <v>5146</v>
      </c>
      <c r="R254">
        <v>3</v>
      </c>
    </row>
    <row r="255" spans="1:18" x14ac:dyDescent="0.2">
      <c r="A255" t="s">
        <v>5411</v>
      </c>
      <c r="B255" t="s">
        <v>621</v>
      </c>
      <c r="C255">
        <v>130506</v>
      </c>
      <c r="D255">
        <v>108401</v>
      </c>
      <c r="E255">
        <v>10004861</v>
      </c>
      <c r="F255" t="s">
        <v>105</v>
      </c>
      <c r="G255" t="s">
        <v>12</v>
      </c>
      <c r="H255" t="s">
        <v>283</v>
      </c>
      <c r="I255" t="s">
        <v>140</v>
      </c>
      <c r="J255" t="s">
        <v>140</v>
      </c>
      <c r="K255">
        <v>10020184</v>
      </c>
      <c r="L255" s="172">
        <v>42640</v>
      </c>
      <c r="M255" s="172">
        <v>42641</v>
      </c>
      <c r="N255" t="s">
        <v>307</v>
      </c>
      <c r="O255" t="s">
        <v>97</v>
      </c>
      <c r="P255" s="432">
        <v>9</v>
      </c>
      <c r="Q255" t="s">
        <v>5146</v>
      </c>
      <c r="R255">
        <v>2</v>
      </c>
    </row>
    <row r="256" spans="1:18" x14ac:dyDescent="0.2">
      <c r="A256" t="s">
        <v>5412</v>
      </c>
      <c r="B256" t="s">
        <v>455</v>
      </c>
      <c r="C256">
        <v>130507</v>
      </c>
      <c r="D256">
        <v>106834</v>
      </c>
      <c r="E256">
        <v>10003146</v>
      </c>
      <c r="F256" t="s">
        <v>113</v>
      </c>
      <c r="G256" t="s">
        <v>12</v>
      </c>
      <c r="H256" t="s">
        <v>456</v>
      </c>
      <c r="I256" t="s">
        <v>140</v>
      </c>
      <c r="J256" t="s">
        <v>140</v>
      </c>
      <c r="K256">
        <v>10021344</v>
      </c>
      <c r="L256" s="172">
        <v>42690</v>
      </c>
      <c r="M256" s="172">
        <v>42691</v>
      </c>
      <c r="N256" t="s">
        <v>436</v>
      </c>
      <c r="O256" t="s">
        <v>97</v>
      </c>
      <c r="P256">
        <v>9</v>
      </c>
      <c r="Q256" t="s">
        <v>5146</v>
      </c>
      <c r="R256">
        <v>2</v>
      </c>
    </row>
    <row r="257" spans="1:18" x14ac:dyDescent="0.2">
      <c r="A257" t="s">
        <v>5413</v>
      </c>
      <c r="B257" t="s">
        <v>350</v>
      </c>
      <c r="C257">
        <v>130512</v>
      </c>
      <c r="D257">
        <v>106863</v>
      </c>
      <c r="E257">
        <v>10006331</v>
      </c>
      <c r="F257" t="s">
        <v>113</v>
      </c>
      <c r="G257" t="s">
        <v>12</v>
      </c>
      <c r="H257" t="s">
        <v>320</v>
      </c>
      <c r="I257" t="s">
        <v>140</v>
      </c>
      <c r="J257" t="s">
        <v>140</v>
      </c>
      <c r="K257">
        <v>10004695</v>
      </c>
      <c r="L257" s="172">
        <v>42654</v>
      </c>
      <c r="M257" s="172">
        <v>42657</v>
      </c>
      <c r="N257" t="s">
        <v>155</v>
      </c>
      <c r="O257" t="s">
        <v>109</v>
      </c>
      <c r="P257" s="432">
        <v>4</v>
      </c>
      <c r="Q257" t="s">
        <v>5146</v>
      </c>
      <c r="R257">
        <v>3</v>
      </c>
    </row>
    <row r="258" spans="1:18" x14ac:dyDescent="0.2">
      <c r="A258" t="s">
        <v>5414</v>
      </c>
      <c r="B258" t="s">
        <v>319</v>
      </c>
      <c r="C258">
        <v>130514</v>
      </c>
      <c r="D258">
        <v>108372</v>
      </c>
      <c r="E258">
        <v>10000330</v>
      </c>
      <c r="F258" t="s">
        <v>105</v>
      </c>
      <c r="G258" t="s">
        <v>12</v>
      </c>
      <c r="H258" t="s">
        <v>320</v>
      </c>
      <c r="I258" t="s">
        <v>140</v>
      </c>
      <c r="J258" t="s">
        <v>140</v>
      </c>
      <c r="K258">
        <v>10022097</v>
      </c>
      <c r="L258" s="172">
        <v>42745</v>
      </c>
      <c r="M258" s="172">
        <v>42746</v>
      </c>
      <c r="N258" t="s">
        <v>307</v>
      </c>
      <c r="O258" t="s">
        <v>97</v>
      </c>
      <c r="P258">
        <v>9</v>
      </c>
      <c r="Q258" t="s">
        <v>5146</v>
      </c>
      <c r="R258">
        <v>2</v>
      </c>
    </row>
    <row r="259" spans="1:18" x14ac:dyDescent="0.2">
      <c r="A259" t="s">
        <v>5415</v>
      </c>
      <c r="B259" t="s">
        <v>626</v>
      </c>
      <c r="C259">
        <v>130515</v>
      </c>
      <c r="D259">
        <v>106867</v>
      </c>
      <c r="E259">
        <v>10001346</v>
      </c>
      <c r="F259" t="s">
        <v>105</v>
      </c>
      <c r="G259" t="s">
        <v>12</v>
      </c>
      <c r="H259" t="s">
        <v>320</v>
      </c>
      <c r="I259" t="s">
        <v>140</v>
      </c>
      <c r="J259" t="s">
        <v>140</v>
      </c>
      <c r="K259">
        <v>10020129</v>
      </c>
      <c r="L259" s="172">
        <v>42640</v>
      </c>
      <c r="M259" s="172">
        <v>42643</v>
      </c>
      <c r="N259" t="s">
        <v>108</v>
      </c>
      <c r="O259" t="s">
        <v>109</v>
      </c>
      <c r="P259">
        <v>2</v>
      </c>
      <c r="Q259" t="s">
        <v>5146</v>
      </c>
      <c r="R259">
        <v>2</v>
      </c>
    </row>
    <row r="260" spans="1:18" x14ac:dyDescent="0.2">
      <c r="A260" t="s">
        <v>5416</v>
      </c>
      <c r="B260" t="s">
        <v>153</v>
      </c>
      <c r="C260">
        <v>130516</v>
      </c>
      <c r="D260">
        <v>106868</v>
      </c>
      <c r="E260">
        <v>10006494</v>
      </c>
      <c r="F260" t="s">
        <v>113</v>
      </c>
      <c r="G260" t="s">
        <v>12</v>
      </c>
      <c r="H260" t="s">
        <v>154</v>
      </c>
      <c r="I260" t="s">
        <v>140</v>
      </c>
      <c r="J260" t="s">
        <v>140</v>
      </c>
      <c r="K260">
        <v>10022618</v>
      </c>
      <c r="L260" s="172">
        <v>42780</v>
      </c>
      <c r="M260" s="172">
        <v>42783</v>
      </c>
      <c r="N260" t="s">
        <v>155</v>
      </c>
      <c r="O260" t="s">
        <v>109</v>
      </c>
      <c r="P260">
        <v>3</v>
      </c>
      <c r="Q260" t="s">
        <v>5146</v>
      </c>
      <c r="R260">
        <v>3</v>
      </c>
    </row>
    <row r="261" spans="1:18" x14ac:dyDescent="0.2">
      <c r="A261" t="s">
        <v>5417</v>
      </c>
      <c r="B261" t="s">
        <v>500</v>
      </c>
      <c r="C261">
        <v>130521</v>
      </c>
      <c r="D261">
        <v>107785</v>
      </c>
      <c r="E261">
        <v>10007500</v>
      </c>
      <c r="F261" t="s">
        <v>113</v>
      </c>
      <c r="G261" t="s">
        <v>12</v>
      </c>
      <c r="H261" t="s">
        <v>158</v>
      </c>
      <c r="I261" t="s">
        <v>140</v>
      </c>
      <c r="J261" t="s">
        <v>140</v>
      </c>
      <c r="K261">
        <v>10022096</v>
      </c>
      <c r="L261" s="172">
        <v>42682</v>
      </c>
      <c r="M261" s="172">
        <v>42685</v>
      </c>
      <c r="N261" t="s">
        <v>155</v>
      </c>
      <c r="O261" t="s">
        <v>109</v>
      </c>
      <c r="P261" s="402">
        <v>2</v>
      </c>
      <c r="Q261" t="s">
        <v>5146</v>
      </c>
      <c r="R261">
        <v>3</v>
      </c>
    </row>
    <row r="262" spans="1:18" x14ac:dyDescent="0.2">
      <c r="A262" t="s">
        <v>5418</v>
      </c>
      <c r="B262" t="s">
        <v>157</v>
      </c>
      <c r="C262">
        <v>130523</v>
      </c>
      <c r="D262">
        <v>108328</v>
      </c>
      <c r="E262">
        <v>10006195</v>
      </c>
      <c r="F262" t="s">
        <v>105</v>
      </c>
      <c r="G262" t="s">
        <v>12</v>
      </c>
      <c r="H262" t="s">
        <v>158</v>
      </c>
      <c r="I262" t="s">
        <v>140</v>
      </c>
      <c r="J262" t="s">
        <v>140</v>
      </c>
      <c r="K262">
        <v>10020087</v>
      </c>
      <c r="L262" s="172">
        <v>42780</v>
      </c>
      <c r="M262" s="172">
        <v>42783</v>
      </c>
      <c r="N262" t="s">
        <v>108</v>
      </c>
      <c r="O262" t="s">
        <v>124</v>
      </c>
      <c r="P262" s="432">
        <v>1</v>
      </c>
      <c r="Q262" t="s">
        <v>5146</v>
      </c>
      <c r="R262">
        <v>2</v>
      </c>
    </row>
    <row r="263" spans="1:18" x14ac:dyDescent="0.2">
      <c r="A263" t="s">
        <v>5419</v>
      </c>
      <c r="B263" t="s">
        <v>509</v>
      </c>
      <c r="C263">
        <v>130534</v>
      </c>
      <c r="D263">
        <v>107170</v>
      </c>
      <c r="E263">
        <v>10005810</v>
      </c>
      <c r="F263" t="s">
        <v>113</v>
      </c>
      <c r="G263" t="s">
        <v>12</v>
      </c>
      <c r="H263" t="s">
        <v>380</v>
      </c>
      <c r="I263" t="s">
        <v>199</v>
      </c>
      <c r="J263" t="s">
        <v>95</v>
      </c>
      <c r="K263">
        <v>10022495</v>
      </c>
      <c r="L263" s="172">
        <v>42676</v>
      </c>
      <c r="M263" s="172">
        <v>42677</v>
      </c>
      <c r="N263" t="s">
        <v>436</v>
      </c>
      <c r="O263" t="s">
        <v>97</v>
      </c>
      <c r="P263">
        <v>9</v>
      </c>
      <c r="Q263" t="s">
        <v>5146</v>
      </c>
      <c r="R263">
        <v>2</v>
      </c>
    </row>
    <row r="264" spans="1:18" x14ac:dyDescent="0.2">
      <c r="A264" t="s">
        <v>5420</v>
      </c>
      <c r="B264" t="s">
        <v>2883</v>
      </c>
      <c r="C264">
        <v>130549</v>
      </c>
      <c r="D264">
        <v>108440</v>
      </c>
      <c r="E264">
        <v>10007289</v>
      </c>
      <c r="F264" t="s">
        <v>113</v>
      </c>
      <c r="G264" t="s">
        <v>12</v>
      </c>
      <c r="H264" t="s">
        <v>311</v>
      </c>
      <c r="I264" t="s">
        <v>199</v>
      </c>
      <c r="J264" t="s">
        <v>95</v>
      </c>
      <c r="K264">
        <v>10022485</v>
      </c>
      <c r="L264" s="172">
        <v>42821</v>
      </c>
      <c r="M264" s="172">
        <v>42824</v>
      </c>
      <c r="N264" t="s">
        <v>115</v>
      </c>
      <c r="O264" t="s">
        <v>109</v>
      </c>
      <c r="P264" s="432">
        <v>3</v>
      </c>
      <c r="Q264" t="s">
        <v>5146</v>
      </c>
      <c r="R264">
        <v>2</v>
      </c>
    </row>
    <row r="265" spans="1:18" x14ac:dyDescent="0.2">
      <c r="A265" t="s">
        <v>5421</v>
      </c>
      <c r="B265" t="s">
        <v>306</v>
      </c>
      <c r="C265">
        <v>130563</v>
      </c>
      <c r="D265">
        <v>108361</v>
      </c>
      <c r="E265">
        <v>10006130</v>
      </c>
      <c r="F265" t="s">
        <v>105</v>
      </c>
      <c r="G265" t="s">
        <v>12</v>
      </c>
      <c r="H265" t="s">
        <v>279</v>
      </c>
      <c r="I265" t="s">
        <v>166</v>
      </c>
      <c r="J265" t="s">
        <v>166</v>
      </c>
      <c r="K265">
        <v>10022509</v>
      </c>
      <c r="L265" s="172">
        <v>42752</v>
      </c>
      <c r="M265" s="172">
        <v>42753</v>
      </c>
      <c r="N265" t="s">
        <v>307</v>
      </c>
      <c r="O265" t="s">
        <v>97</v>
      </c>
      <c r="P265">
        <v>9</v>
      </c>
      <c r="Q265" t="s">
        <v>5146</v>
      </c>
      <c r="R265">
        <v>2</v>
      </c>
    </row>
    <row r="266" spans="1:18" x14ac:dyDescent="0.2">
      <c r="A266" t="s">
        <v>5422</v>
      </c>
      <c r="B266" t="s">
        <v>2899</v>
      </c>
      <c r="C266">
        <v>130567</v>
      </c>
      <c r="D266">
        <v>107069</v>
      </c>
      <c r="E266">
        <v>10002917</v>
      </c>
      <c r="F266" t="s">
        <v>113</v>
      </c>
      <c r="G266" t="s">
        <v>12</v>
      </c>
      <c r="H266" t="s">
        <v>1356</v>
      </c>
      <c r="I266" t="s">
        <v>94</v>
      </c>
      <c r="J266" t="s">
        <v>95</v>
      </c>
      <c r="K266">
        <v>10022482</v>
      </c>
      <c r="L266" s="172">
        <v>42801</v>
      </c>
      <c r="M266" s="172">
        <v>42804</v>
      </c>
      <c r="N266" t="s">
        <v>115</v>
      </c>
      <c r="O266" t="s">
        <v>109</v>
      </c>
      <c r="P266">
        <v>2</v>
      </c>
      <c r="Q266" t="s">
        <v>5146</v>
      </c>
      <c r="R266">
        <v>2</v>
      </c>
    </row>
    <row r="267" spans="1:18" x14ac:dyDescent="0.2">
      <c r="A267" t="s">
        <v>5423</v>
      </c>
      <c r="B267" t="s">
        <v>598</v>
      </c>
      <c r="C267">
        <v>130570</v>
      </c>
      <c r="D267">
        <v>107073</v>
      </c>
      <c r="E267">
        <v>10004344</v>
      </c>
      <c r="F267" t="s">
        <v>113</v>
      </c>
      <c r="G267" t="s">
        <v>12</v>
      </c>
      <c r="H267" t="s">
        <v>599</v>
      </c>
      <c r="I267" t="s">
        <v>94</v>
      </c>
      <c r="J267" t="s">
        <v>95</v>
      </c>
      <c r="K267">
        <v>10011424</v>
      </c>
      <c r="L267" s="172">
        <v>42633</v>
      </c>
      <c r="M267" s="172">
        <v>42636</v>
      </c>
      <c r="N267" t="s">
        <v>115</v>
      </c>
      <c r="O267" t="s">
        <v>109</v>
      </c>
      <c r="P267">
        <v>3</v>
      </c>
      <c r="Q267" t="s">
        <v>5146</v>
      </c>
      <c r="R267">
        <v>2</v>
      </c>
    </row>
    <row r="268" spans="1:18" x14ac:dyDescent="0.2">
      <c r="A268" t="s">
        <v>5424</v>
      </c>
      <c r="B268" t="s">
        <v>292</v>
      </c>
      <c r="C268">
        <v>130584</v>
      </c>
      <c r="D268">
        <v>105582</v>
      </c>
      <c r="E268">
        <v>10000721</v>
      </c>
      <c r="F268" t="s">
        <v>293</v>
      </c>
      <c r="G268" t="s">
        <v>12</v>
      </c>
      <c r="H268" t="s">
        <v>294</v>
      </c>
      <c r="I268" t="s">
        <v>199</v>
      </c>
      <c r="J268" t="s">
        <v>95</v>
      </c>
      <c r="K268">
        <v>10022488</v>
      </c>
      <c r="L268" s="172">
        <v>42752</v>
      </c>
      <c r="M268" s="172">
        <v>42755</v>
      </c>
      <c r="N268" t="s">
        <v>115</v>
      </c>
      <c r="O268" t="s">
        <v>109</v>
      </c>
      <c r="P268">
        <v>2</v>
      </c>
      <c r="Q268" t="s">
        <v>5146</v>
      </c>
      <c r="R268">
        <v>2</v>
      </c>
    </row>
    <row r="269" spans="1:18" x14ac:dyDescent="0.2">
      <c r="A269" t="s">
        <v>5425</v>
      </c>
      <c r="B269" t="s">
        <v>2918</v>
      </c>
      <c r="C269">
        <v>130585</v>
      </c>
      <c r="D269">
        <v>107632</v>
      </c>
      <c r="E269">
        <v>10007938</v>
      </c>
      <c r="F269" t="s">
        <v>113</v>
      </c>
      <c r="G269" t="s">
        <v>12</v>
      </c>
      <c r="H269" t="s">
        <v>376</v>
      </c>
      <c r="I269" t="s">
        <v>199</v>
      </c>
      <c r="J269" t="s">
        <v>95</v>
      </c>
      <c r="K269">
        <v>10033784</v>
      </c>
      <c r="L269" s="172">
        <v>42859</v>
      </c>
      <c r="M269" s="172">
        <v>42873</v>
      </c>
      <c r="N269" t="s">
        <v>115</v>
      </c>
      <c r="O269" t="s">
        <v>124</v>
      </c>
      <c r="P269">
        <v>1</v>
      </c>
      <c r="Q269" t="s">
        <v>5146</v>
      </c>
      <c r="R269">
        <v>2</v>
      </c>
    </row>
    <row r="270" spans="1:18" x14ac:dyDescent="0.2">
      <c r="A270" t="s">
        <v>5426</v>
      </c>
      <c r="B270" t="s">
        <v>557</v>
      </c>
      <c r="C270">
        <v>130586</v>
      </c>
      <c r="D270">
        <v>108335</v>
      </c>
      <c r="E270">
        <v>10002570</v>
      </c>
      <c r="F270" t="s">
        <v>105</v>
      </c>
      <c r="G270" t="s">
        <v>12</v>
      </c>
      <c r="H270" t="s">
        <v>376</v>
      </c>
      <c r="I270" t="s">
        <v>199</v>
      </c>
      <c r="J270" t="s">
        <v>95</v>
      </c>
      <c r="K270">
        <v>10020149</v>
      </c>
      <c r="L270" s="172">
        <v>42654</v>
      </c>
      <c r="M270" s="172">
        <v>42657</v>
      </c>
      <c r="N270" t="s">
        <v>108</v>
      </c>
      <c r="O270" t="s">
        <v>109</v>
      </c>
      <c r="P270" s="432">
        <v>3</v>
      </c>
      <c r="Q270" t="s">
        <v>5146</v>
      </c>
      <c r="R270">
        <v>2</v>
      </c>
    </row>
    <row r="271" spans="1:18" x14ac:dyDescent="0.2">
      <c r="A271" t="s">
        <v>5427</v>
      </c>
      <c r="B271" t="s">
        <v>601</v>
      </c>
      <c r="C271">
        <v>130593</v>
      </c>
      <c r="D271">
        <v>108396</v>
      </c>
      <c r="E271">
        <v>10005687</v>
      </c>
      <c r="F271" t="s">
        <v>105</v>
      </c>
      <c r="G271" t="s">
        <v>12</v>
      </c>
      <c r="H271" t="s">
        <v>602</v>
      </c>
      <c r="I271" t="s">
        <v>199</v>
      </c>
      <c r="J271" t="s">
        <v>95</v>
      </c>
      <c r="K271">
        <v>10011425</v>
      </c>
      <c r="L271" s="172">
        <v>42633</v>
      </c>
      <c r="M271" s="172">
        <v>42634</v>
      </c>
      <c r="N271" t="s">
        <v>307</v>
      </c>
      <c r="O271" t="s">
        <v>97</v>
      </c>
      <c r="P271" s="432">
        <v>9</v>
      </c>
      <c r="Q271" t="s">
        <v>5146</v>
      </c>
      <c r="R271">
        <v>2</v>
      </c>
    </row>
    <row r="272" spans="1:18" x14ac:dyDescent="0.2">
      <c r="A272" t="s">
        <v>5428</v>
      </c>
      <c r="B272" t="s">
        <v>4096</v>
      </c>
      <c r="C272">
        <v>130595</v>
      </c>
      <c r="D272">
        <v>105948</v>
      </c>
      <c r="E272">
        <v>10000415</v>
      </c>
      <c r="F272" t="s">
        <v>293</v>
      </c>
      <c r="G272" t="s">
        <v>12</v>
      </c>
      <c r="H272" t="s">
        <v>1141</v>
      </c>
      <c r="I272" t="s">
        <v>199</v>
      </c>
      <c r="J272" t="s">
        <v>95</v>
      </c>
      <c r="K272">
        <v>10020159</v>
      </c>
      <c r="L272" s="172">
        <v>42809</v>
      </c>
      <c r="M272" s="172">
        <v>42810</v>
      </c>
      <c r="N272" t="s">
        <v>436</v>
      </c>
      <c r="O272" t="s">
        <v>97</v>
      </c>
      <c r="P272" s="432">
        <v>9</v>
      </c>
      <c r="Q272" t="s">
        <v>5146</v>
      </c>
      <c r="R272">
        <v>2</v>
      </c>
    </row>
    <row r="273" spans="1:18" x14ac:dyDescent="0.2">
      <c r="A273" t="s">
        <v>5429</v>
      </c>
      <c r="B273" t="s">
        <v>2112</v>
      </c>
      <c r="C273">
        <v>130602</v>
      </c>
      <c r="D273">
        <v>110221</v>
      </c>
      <c r="E273">
        <v>10004596</v>
      </c>
      <c r="F273" t="s">
        <v>113</v>
      </c>
      <c r="G273" t="s">
        <v>12</v>
      </c>
      <c r="H273" t="s">
        <v>348</v>
      </c>
      <c r="I273" t="s">
        <v>190</v>
      </c>
      <c r="J273" t="s">
        <v>190</v>
      </c>
      <c r="K273">
        <v>10035836</v>
      </c>
      <c r="L273" s="172">
        <v>42878</v>
      </c>
      <c r="M273" s="172">
        <v>42879</v>
      </c>
      <c r="N273" t="s">
        <v>436</v>
      </c>
      <c r="O273" t="s">
        <v>97</v>
      </c>
      <c r="P273" s="402">
        <v>9</v>
      </c>
      <c r="Q273" t="s">
        <v>5146</v>
      </c>
      <c r="R273">
        <v>2</v>
      </c>
    </row>
    <row r="274" spans="1:18" x14ac:dyDescent="0.2">
      <c r="A274" t="s">
        <v>5430</v>
      </c>
      <c r="B274" t="s">
        <v>415</v>
      </c>
      <c r="C274">
        <v>130604</v>
      </c>
      <c r="D274">
        <v>107745</v>
      </c>
      <c r="E274">
        <v>10002107</v>
      </c>
      <c r="F274" t="s">
        <v>113</v>
      </c>
      <c r="G274" t="s">
        <v>12</v>
      </c>
      <c r="H274" t="s">
        <v>416</v>
      </c>
      <c r="I274" t="s">
        <v>190</v>
      </c>
      <c r="J274" t="s">
        <v>190</v>
      </c>
      <c r="K274">
        <v>10004714</v>
      </c>
      <c r="L274" s="172">
        <v>42696</v>
      </c>
      <c r="M274" s="172">
        <v>42699</v>
      </c>
      <c r="N274" t="s">
        <v>115</v>
      </c>
      <c r="O274" t="s">
        <v>109</v>
      </c>
      <c r="P274">
        <v>3</v>
      </c>
      <c r="Q274" t="s">
        <v>5146</v>
      </c>
      <c r="R274">
        <v>2</v>
      </c>
    </row>
    <row r="275" spans="1:18" x14ac:dyDescent="0.2">
      <c r="A275" t="s">
        <v>5431</v>
      </c>
      <c r="B275" t="s">
        <v>2115</v>
      </c>
      <c r="C275">
        <v>130606</v>
      </c>
      <c r="D275">
        <v>105023</v>
      </c>
      <c r="E275">
        <v>10000654</v>
      </c>
      <c r="F275" t="s">
        <v>293</v>
      </c>
      <c r="G275" t="s">
        <v>12</v>
      </c>
      <c r="H275" t="s">
        <v>2116</v>
      </c>
      <c r="I275" t="s">
        <v>190</v>
      </c>
      <c r="J275" t="s">
        <v>190</v>
      </c>
      <c r="K275">
        <v>10022515</v>
      </c>
      <c r="L275" s="172">
        <v>42801</v>
      </c>
      <c r="M275" s="172">
        <v>42804</v>
      </c>
      <c r="N275" t="s">
        <v>115</v>
      </c>
      <c r="O275" t="s">
        <v>109</v>
      </c>
      <c r="P275">
        <v>2</v>
      </c>
      <c r="Q275" t="s">
        <v>5146</v>
      </c>
      <c r="R275">
        <v>2</v>
      </c>
    </row>
    <row r="276" spans="1:18" x14ac:dyDescent="0.2">
      <c r="A276" t="s">
        <v>5432</v>
      </c>
      <c r="B276" t="s">
        <v>2121</v>
      </c>
      <c r="C276">
        <v>130609</v>
      </c>
      <c r="D276">
        <v>108653</v>
      </c>
      <c r="E276">
        <v>10004375</v>
      </c>
      <c r="F276" t="s">
        <v>113</v>
      </c>
      <c r="G276" t="s">
        <v>12</v>
      </c>
      <c r="H276" t="s">
        <v>644</v>
      </c>
      <c r="I276" t="s">
        <v>190</v>
      </c>
      <c r="J276" t="s">
        <v>190</v>
      </c>
      <c r="K276">
        <v>10030686</v>
      </c>
      <c r="L276" s="172">
        <v>42878</v>
      </c>
      <c r="M276" s="172">
        <v>42881</v>
      </c>
      <c r="N276" t="s">
        <v>181</v>
      </c>
      <c r="O276" t="s">
        <v>109</v>
      </c>
      <c r="P276" s="432">
        <v>2</v>
      </c>
      <c r="Q276" t="s">
        <v>5146</v>
      </c>
      <c r="R276">
        <v>3</v>
      </c>
    </row>
    <row r="277" spans="1:18" x14ac:dyDescent="0.2">
      <c r="A277" t="s">
        <v>5433</v>
      </c>
      <c r="B277" t="s">
        <v>568</v>
      </c>
      <c r="C277">
        <v>130610</v>
      </c>
      <c r="D277">
        <v>108527</v>
      </c>
      <c r="E277">
        <v>10001116</v>
      </c>
      <c r="F277" t="s">
        <v>113</v>
      </c>
      <c r="G277" t="s">
        <v>12</v>
      </c>
      <c r="H277" t="s">
        <v>106</v>
      </c>
      <c r="I277" t="s">
        <v>107</v>
      </c>
      <c r="J277" t="s">
        <v>107</v>
      </c>
      <c r="K277">
        <v>10020122</v>
      </c>
      <c r="L277" s="172">
        <v>42656</v>
      </c>
      <c r="M277" s="172">
        <v>42657</v>
      </c>
      <c r="N277" t="s">
        <v>436</v>
      </c>
      <c r="O277" t="s">
        <v>97</v>
      </c>
      <c r="P277" s="402">
        <v>9</v>
      </c>
      <c r="Q277" t="s">
        <v>5146</v>
      </c>
      <c r="R277">
        <v>2</v>
      </c>
    </row>
    <row r="278" spans="1:18" x14ac:dyDescent="0.2">
      <c r="A278" t="s">
        <v>5434</v>
      </c>
      <c r="B278" t="s">
        <v>575</v>
      </c>
      <c r="C278">
        <v>130612</v>
      </c>
      <c r="D278">
        <v>106402</v>
      </c>
      <c r="E278">
        <v>10007949</v>
      </c>
      <c r="F278" t="s">
        <v>113</v>
      </c>
      <c r="G278" t="s">
        <v>12</v>
      </c>
      <c r="H278" t="s">
        <v>106</v>
      </c>
      <c r="I278" t="s">
        <v>107</v>
      </c>
      <c r="J278" t="s">
        <v>107</v>
      </c>
      <c r="K278">
        <v>10004716</v>
      </c>
      <c r="L278" s="172">
        <v>42647</v>
      </c>
      <c r="M278" s="172">
        <v>42650</v>
      </c>
      <c r="N278" t="s">
        <v>181</v>
      </c>
      <c r="O278" t="s">
        <v>109</v>
      </c>
      <c r="P278">
        <v>4</v>
      </c>
      <c r="Q278" t="s">
        <v>5146</v>
      </c>
      <c r="R278">
        <v>3</v>
      </c>
    </row>
    <row r="279" spans="1:18" x14ac:dyDescent="0.2">
      <c r="A279" t="s">
        <v>5435</v>
      </c>
      <c r="B279" t="s">
        <v>4098</v>
      </c>
      <c r="C279">
        <v>130613</v>
      </c>
      <c r="D279">
        <v>106409</v>
      </c>
      <c r="E279">
        <v>10005077</v>
      </c>
      <c r="F279" t="s">
        <v>113</v>
      </c>
      <c r="G279" t="s">
        <v>12</v>
      </c>
      <c r="H279" t="s">
        <v>135</v>
      </c>
      <c r="I279" t="s">
        <v>107</v>
      </c>
      <c r="J279" t="s">
        <v>107</v>
      </c>
      <c r="K279">
        <v>10030720</v>
      </c>
      <c r="L279" s="172">
        <v>42878</v>
      </c>
      <c r="M279" s="172">
        <v>42881</v>
      </c>
      <c r="N279" t="s">
        <v>115</v>
      </c>
      <c r="O279" t="s">
        <v>109</v>
      </c>
      <c r="P279" s="402">
        <v>3</v>
      </c>
      <c r="Q279" t="s">
        <v>5146</v>
      </c>
      <c r="R279">
        <v>2</v>
      </c>
    </row>
    <row r="280" spans="1:18" x14ac:dyDescent="0.2">
      <c r="A280" t="s">
        <v>5436</v>
      </c>
      <c r="B280" t="s">
        <v>104</v>
      </c>
      <c r="C280">
        <v>130616</v>
      </c>
      <c r="D280">
        <v>108411</v>
      </c>
      <c r="E280">
        <v>10004088</v>
      </c>
      <c r="F280" t="s">
        <v>105</v>
      </c>
      <c r="G280" t="s">
        <v>12</v>
      </c>
      <c r="H280" t="s">
        <v>106</v>
      </c>
      <c r="I280" t="s">
        <v>107</v>
      </c>
      <c r="J280" t="s">
        <v>107</v>
      </c>
      <c r="K280">
        <v>10022599</v>
      </c>
      <c r="L280" s="172">
        <v>42759</v>
      </c>
      <c r="M280" s="172">
        <v>42762</v>
      </c>
      <c r="N280" t="s">
        <v>108</v>
      </c>
      <c r="O280" t="s">
        <v>109</v>
      </c>
      <c r="P280">
        <v>2</v>
      </c>
      <c r="Q280" t="s">
        <v>5146</v>
      </c>
      <c r="R280">
        <v>2</v>
      </c>
    </row>
    <row r="281" spans="1:18" x14ac:dyDescent="0.2">
      <c r="A281" t="s">
        <v>5437</v>
      </c>
      <c r="B281" t="s">
        <v>367</v>
      </c>
      <c r="C281">
        <v>130618</v>
      </c>
      <c r="D281">
        <v>106429</v>
      </c>
      <c r="E281">
        <v>10007407</v>
      </c>
      <c r="F281" t="s">
        <v>113</v>
      </c>
      <c r="G281" t="s">
        <v>12</v>
      </c>
      <c r="H281" t="s">
        <v>334</v>
      </c>
      <c r="I281" t="s">
        <v>140</v>
      </c>
      <c r="J281" t="s">
        <v>140</v>
      </c>
      <c r="K281">
        <v>10022621</v>
      </c>
      <c r="L281" s="172">
        <v>42716</v>
      </c>
      <c r="M281" s="172">
        <v>42719</v>
      </c>
      <c r="N281" t="s">
        <v>232</v>
      </c>
      <c r="O281" t="s">
        <v>109</v>
      </c>
      <c r="P281">
        <v>3</v>
      </c>
      <c r="Q281" t="s">
        <v>5146</v>
      </c>
      <c r="R281">
        <v>4</v>
      </c>
    </row>
    <row r="282" spans="1:18" x14ac:dyDescent="0.2">
      <c r="A282" t="s">
        <v>5438</v>
      </c>
      <c r="B282" t="s">
        <v>333</v>
      </c>
      <c r="C282">
        <v>130620</v>
      </c>
      <c r="D282">
        <v>108512</v>
      </c>
      <c r="E282">
        <v>10004339</v>
      </c>
      <c r="F282" t="s">
        <v>113</v>
      </c>
      <c r="G282" t="s">
        <v>12</v>
      </c>
      <c r="H282" t="s">
        <v>334</v>
      </c>
      <c r="I282" t="s">
        <v>140</v>
      </c>
      <c r="J282" t="s">
        <v>140</v>
      </c>
      <c r="K282">
        <v>10030733</v>
      </c>
      <c r="L282" s="172">
        <v>42864</v>
      </c>
      <c r="M282" s="172">
        <v>42867</v>
      </c>
      <c r="N282" t="s">
        <v>232</v>
      </c>
      <c r="O282" t="s">
        <v>109</v>
      </c>
      <c r="P282" s="402">
        <v>4</v>
      </c>
      <c r="Q282" t="s">
        <v>5146</v>
      </c>
      <c r="R282">
        <v>4</v>
      </c>
    </row>
    <row r="283" spans="1:18" x14ac:dyDescent="0.2">
      <c r="A283" t="s">
        <v>5439</v>
      </c>
      <c r="B283" t="s">
        <v>4147</v>
      </c>
      <c r="C283">
        <v>130631</v>
      </c>
      <c r="D283">
        <v>106462</v>
      </c>
      <c r="E283">
        <v>10003558</v>
      </c>
      <c r="F283" t="s">
        <v>113</v>
      </c>
      <c r="G283" t="s">
        <v>12</v>
      </c>
      <c r="H283" t="s">
        <v>532</v>
      </c>
      <c r="I283" t="s">
        <v>140</v>
      </c>
      <c r="J283" t="s">
        <v>140</v>
      </c>
      <c r="K283">
        <v>10030788</v>
      </c>
      <c r="L283" s="172">
        <v>42892</v>
      </c>
      <c r="M283" s="172">
        <v>42895</v>
      </c>
      <c r="N283" t="s">
        <v>115</v>
      </c>
      <c r="O283" t="s">
        <v>109</v>
      </c>
      <c r="P283" s="432">
        <v>2</v>
      </c>
      <c r="Q283" t="s">
        <v>5146</v>
      </c>
      <c r="R283">
        <v>1</v>
      </c>
    </row>
    <row r="284" spans="1:18" x14ac:dyDescent="0.2">
      <c r="A284" t="s">
        <v>5440</v>
      </c>
      <c r="B284" t="s">
        <v>5150</v>
      </c>
      <c r="C284">
        <v>130634</v>
      </c>
      <c r="D284">
        <v>106454</v>
      </c>
      <c r="E284">
        <v>10001196</v>
      </c>
      <c r="F284" t="s">
        <v>113</v>
      </c>
      <c r="G284" t="s">
        <v>12</v>
      </c>
      <c r="H284" t="s">
        <v>532</v>
      </c>
      <c r="I284" t="s">
        <v>140</v>
      </c>
      <c r="J284" t="s">
        <v>140</v>
      </c>
      <c r="K284">
        <v>10020125</v>
      </c>
      <c r="L284" s="172">
        <v>42676</v>
      </c>
      <c r="M284" s="172">
        <v>42677</v>
      </c>
      <c r="N284" t="s">
        <v>436</v>
      </c>
      <c r="O284" t="s">
        <v>97</v>
      </c>
      <c r="P284" s="432">
        <v>9</v>
      </c>
      <c r="Q284" t="s">
        <v>5146</v>
      </c>
      <c r="R284">
        <v>2</v>
      </c>
    </row>
    <row r="285" spans="1:18" x14ac:dyDescent="0.2">
      <c r="A285" t="s">
        <v>5441</v>
      </c>
      <c r="B285" t="s">
        <v>3833</v>
      </c>
      <c r="C285">
        <v>130650</v>
      </c>
      <c r="D285">
        <v>106513</v>
      </c>
      <c r="E285">
        <v>10005127</v>
      </c>
      <c r="F285" t="s">
        <v>120</v>
      </c>
      <c r="G285" t="s">
        <v>18</v>
      </c>
      <c r="H285" t="s">
        <v>780</v>
      </c>
      <c r="I285" t="s">
        <v>166</v>
      </c>
      <c r="J285" t="s">
        <v>166</v>
      </c>
      <c r="K285">
        <v>10022507</v>
      </c>
      <c r="L285" s="172">
        <v>42878</v>
      </c>
      <c r="M285" s="172">
        <v>42879</v>
      </c>
      <c r="N285" t="s">
        <v>123</v>
      </c>
      <c r="O285" t="s">
        <v>97</v>
      </c>
      <c r="P285" s="432">
        <v>9</v>
      </c>
      <c r="Q285" t="s">
        <v>5146</v>
      </c>
      <c r="R285">
        <v>2</v>
      </c>
    </row>
    <row r="286" spans="1:18" x14ac:dyDescent="0.2">
      <c r="A286" t="s">
        <v>5442</v>
      </c>
      <c r="B286" t="s">
        <v>590</v>
      </c>
      <c r="C286">
        <v>130663</v>
      </c>
      <c r="D286">
        <v>106098</v>
      </c>
      <c r="E286">
        <v>10001457</v>
      </c>
      <c r="F286" t="s">
        <v>113</v>
      </c>
      <c r="G286" t="s">
        <v>12</v>
      </c>
      <c r="H286" t="s">
        <v>261</v>
      </c>
      <c r="I286" t="s">
        <v>190</v>
      </c>
      <c r="J286" t="s">
        <v>190</v>
      </c>
      <c r="K286">
        <v>10011432</v>
      </c>
      <c r="L286" s="172">
        <v>42662</v>
      </c>
      <c r="M286" s="172">
        <v>42663</v>
      </c>
      <c r="N286" t="s">
        <v>436</v>
      </c>
      <c r="O286" t="s">
        <v>97</v>
      </c>
      <c r="P286" s="432">
        <v>9</v>
      </c>
      <c r="Q286" t="s">
        <v>5146</v>
      </c>
      <c r="R286">
        <v>2</v>
      </c>
    </row>
    <row r="287" spans="1:18" x14ac:dyDescent="0.2">
      <c r="A287" t="s">
        <v>5443</v>
      </c>
      <c r="B287" t="s">
        <v>637</v>
      </c>
      <c r="C287">
        <v>130668</v>
      </c>
      <c r="D287">
        <v>108380</v>
      </c>
      <c r="E287">
        <v>10007212</v>
      </c>
      <c r="F287" t="s">
        <v>105</v>
      </c>
      <c r="G287" t="s">
        <v>12</v>
      </c>
      <c r="H287" t="s">
        <v>261</v>
      </c>
      <c r="I287" t="s">
        <v>190</v>
      </c>
      <c r="J287" t="s">
        <v>190</v>
      </c>
      <c r="K287">
        <v>10020104</v>
      </c>
      <c r="L287" s="172">
        <v>42633</v>
      </c>
      <c r="M287" s="172">
        <v>42634</v>
      </c>
      <c r="N287" t="s">
        <v>307</v>
      </c>
      <c r="O287" t="s">
        <v>97</v>
      </c>
      <c r="P287">
        <v>9</v>
      </c>
      <c r="Q287" t="s">
        <v>5146</v>
      </c>
      <c r="R287">
        <v>2</v>
      </c>
    </row>
    <row r="288" spans="1:18" x14ac:dyDescent="0.2">
      <c r="A288" t="s">
        <v>5444</v>
      </c>
      <c r="B288" t="s">
        <v>4582</v>
      </c>
      <c r="C288">
        <v>130672</v>
      </c>
      <c r="D288">
        <v>106569</v>
      </c>
      <c r="E288">
        <v>10005981</v>
      </c>
      <c r="F288" t="s">
        <v>113</v>
      </c>
      <c r="G288" t="s">
        <v>12</v>
      </c>
      <c r="H288" t="s">
        <v>523</v>
      </c>
      <c r="I288" t="s">
        <v>107</v>
      </c>
      <c r="J288" t="s">
        <v>107</v>
      </c>
      <c r="K288">
        <v>10030724</v>
      </c>
      <c r="L288" s="172">
        <v>42864</v>
      </c>
      <c r="M288" s="172">
        <v>42867</v>
      </c>
      <c r="N288" t="s">
        <v>181</v>
      </c>
      <c r="O288" t="s">
        <v>109</v>
      </c>
      <c r="P288">
        <v>2</v>
      </c>
      <c r="Q288" t="s">
        <v>5146</v>
      </c>
      <c r="R288">
        <v>3</v>
      </c>
    </row>
    <row r="289" spans="1:18" x14ac:dyDescent="0.2">
      <c r="A289" t="s">
        <v>5445</v>
      </c>
      <c r="B289" t="s">
        <v>177</v>
      </c>
      <c r="C289">
        <v>130677</v>
      </c>
      <c r="D289">
        <v>108461</v>
      </c>
      <c r="E289">
        <v>10002297</v>
      </c>
      <c r="F289" t="s">
        <v>113</v>
      </c>
      <c r="G289" t="s">
        <v>12</v>
      </c>
      <c r="H289" t="s">
        <v>178</v>
      </c>
      <c r="I289" t="s">
        <v>107</v>
      </c>
      <c r="J289" t="s">
        <v>107</v>
      </c>
      <c r="K289">
        <v>10004740</v>
      </c>
      <c r="L289" s="172">
        <v>42689</v>
      </c>
      <c r="M289" s="172">
        <v>42692</v>
      </c>
      <c r="N289" t="s">
        <v>181</v>
      </c>
      <c r="O289" t="s">
        <v>109</v>
      </c>
      <c r="P289">
        <v>4</v>
      </c>
      <c r="Q289" t="s">
        <v>5146</v>
      </c>
      <c r="R289">
        <v>3</v>
      </c>
    </row>
    <row r="290" spans="1:18" x14ac:dyDescent="0.2">
      <c r="A290" t="s">
        <v>5446</v>
      </c>
      <c r="B290" t="s">
        <v>342</v>
      </c>
      <c r="C290">
        <v>130681</v>
      </c>
      <c r="D290">
        <v>108340</v>
      </c>
      <c r="E290">
        <v>10005736</v>
      </c>
      <c r="F290" t="s">
        <v>113</v>
      </c>
      <c r="G290" t="s">
        <v>12</v>
      </c>
      <c r="H290" t="s">
        <v>178</v>
      </c>
      <c r="I290" t="s">
        <v>107</v>
      </c>
      <c r="J290" t="s">
        <v>107</v>
      </c>
      <c r="K290">
        <v>10004742</v>
      </c>
      <c r="L290" s="172">
        <v>42710</v>
      </c>
      <c r="M290" s="172">
        <v>42713</v>
      </c>
      <c r="N290" t="s">
        <v>181</v>
      </c>
      <c r="O290" t="s">
        <v>109</v>
      </c>
      <c r="P290">
        <v>3</v>
      </c>
      <c r="Q290" t="s">
        <v>5146</v>
      </c>
      <c r="R290">
        <v>3</v>
      </c>
    </row>
    <row r="291" spans="1:18" x14ac:dyDescent="0.2">
      <c r="A291" t="s">
        <v>5447</v>
      </c>
      <c r="B291" t="s">
        <v>604</v>
      </c>
      <c r="C291">
        <v>130683</v>
      </c>
      <c r="D291">
        <v>106583</v>
      </c>
      <c r="E291">
        <v>10002696</v>
      </c>
      <c r="F291" t="s">
        <v>113</v>
      </c>
      <c r="G291" t="s">
        <v>12</v>
      </c>
      <c r="H291" t="s">
        <v>362</v>
      </c>
      <c r="I291" t="s">
        <v>166</v>
      </c>
      <c r="J291" t="s">
        <v>166</v>
      </c>
      <c r="K291">
        <v>10011564</v>
      </c>
      <c r="L291" s="172">
        <v>42633</v>
      </c>
      <c r="M291" s="172">
        <v>42649</v>
      </c>
      <c r="N291" t="s">
        <v>115</v>
      </c>
      <c r="O291" t="s">
        <v>124</v>
      </c>
      <c r="P291">
        <v>2</v>
      </c>
      <c r="Q291" t="s">
        <v>5146</v>
      </c>
      <c r="R291">
        <v>2</v>
      </c>
    </row>
    <row r="292" spans="1:18" x14ac:dyDescent="0.2">
      <c r="A292" t="s">
        <v>5448</v>
      </c>
      <c r="B292" t="s">
        <v>233</v>
      </c>
      <c r="C292">
        <v>130690</v>
      </c>
      <c r="D292">
        <v>108468</v>
      </c>
      <c r="E292">
        <v>10000944</v>
      </c>
      <c r="F292" t="s">
        <v>113</v>
      </c>
      <c r="G292" t="s">
        <v>12</v>
      </c>
      <c r="H292" t="s">
        <v>234</v>
      </c>
      <c r="I292" t="s">
        <v>190</v>
      </c>
      <c r="J292" t="s">
        <v>190</v>
      </c>
      <c r="K292">
        <v>10022532</v>
      </c>
      <c r="L292" s="172">
        <v>42766</v>
      </c>
      <c r="M292" s="172">
        <v>42769</v>
      </c>
      <c r="N292" t="s">
        <v>115</v>
      </c>
      <c r="O292" t="s">
        <v>109</v>
      </c>
      <c r="P292">
        <v>2</v>
      </c>
      <c r="Q292" t="s">
        <v>5146</v>
      </c>
      <c r="R292">
        <v>1</v>
      </c>
    </row>
    <row r="293" spans="1:18" x14ac:dyDescent="0.2">
      <c r="A293" t="s">
        <v>5449</v>
      </c>
      <c r="B293" t="s">
        <v>4149</v>
      </c>
      <c r="C293">
        <v>130696</v>
      </c>
      <c r="D293">
        <v>106614</v>
      </c>
      <c r="E293">
        <v>10006020</v>
      </c>
      <c r="F293" t="s">
        <v>113</v>
      </c>
      <c r="G293" t="s">
        <v>12</v>
      </c>
      <c r="H293" t="s">
        <v>251</v>
      </c>
      <c r="I293" t="s">
        <v>190</v>
      </c>
      <c r="J293" t="s">
        <v>190</v>
      </c>
      <c r="K293">
        <v>10022530</v>
      </c>
      <c r="L293" s="172">
        <v>42822</v>
      </c>
      <c r="M293" s="172">
        <v>42825</v>
      </c>
      <c r="N293" t="s">
        <v>115</v>
      </c>
      <c r="O293" t="s">
        <v>109</v>
      </c>
      <c r="P293">
        <v>3</v>
      </c>
      <c r="Q293" t="s">
        <v>5146</v>
      </c>
      <c r="R293">
        <v>2</v>
      </c>
    </row>
    <row r="294" spans="1:18" x14ac:dyDescent="0.2">
      <c r="A294" t="s">
        <v>5450</v>
      </c>
      <c r="B294" t="s">
        <v>4598</v>
      </c>
      <c r="C294">
        <v>130699</v>
      </c>
      <c r="D294">
        <v>108382</v>
      </c>
      <c r="E294">
        <v>10006958</v>
      </c>
      <c r="F294" t="s">
        <v>92</v>
      </c>
      <c r="G294" t="s">
        <v>14</v>
      </c>
      <c r="H294" t="s">
        <v>234</v>
      </c>
      <c r="I294" t="s">
        <v>190</v>
      </c>
      <c r="J294" t="s">
        <v>190</v>
      </c>
      <c r="K294">
        <v>10030775</v>
      </c>
      <c r="L294" s="172">
        <v>42892</v>
      </c>
      <c r="M294" s="172">
        <v>42895</v>
      </c>
      <c r="N294" t="s">
        <v>130</v>
      </c>
      <c r="O294" t="s">
        <v>109</v>
      </c>
      <c r="P294" s="402">
        <v>3</v>
      </c>
      <c r="Q294" t="s">
        <v>5146</v>
      </c>
      <c r="R294">
        <v>4</v>
      </c>
    </row>
    <row r="295" spans="1:18" x14ac:dyDescent="0.2">
      <c r="A295" t="s">
        <v>5451</v>
      </c>
      <c r="B295" t="s">
        <v>250</v>
      </c>
      <c r="C295">
        <v>130704</v>
      </c>
      <c r="D295">
        <v>108416</v>
      </c>
      <c r="E295">
        <v>10003427</v>
      </c>
      <c r="F295" t="s">
        <v>105</v>
      </c>
      <c r="G295" t="s">
        <v>12</v>
      </c>
      <c r="H295" t="s">
        <v>251</v>
      </c>
      <c r="I295" t="s">
        <v>190</v>
      </c>
      <c r="J295" t="s">
        <v>190</v>
      </c>
      <c r="K295">
        <v>10022526</v>
      </c>
      <c r="L295" s="172">
        <v>42766</v>
      </c>
      <c r="M295" s="172">
        <v>42768</v>
      </c>
      <c r="N295" t="s">
        <v>108</v>
      </c>
      <c r="O295" t="s">
        <v>109</v>
      </c>
      <c r="P295" s="432">
        <v>3</v>
      </c>
      <c r="Q295" t="s">
        <v>5146</v>
      </c>
      <c r="R295">
        <v>2</v>
      </c>
    </row>
    <row r="296" spans="1:18" x14ac:dyDescent="0.2">
      <c r="A296" t="s">
        <v>5452</v>
      </c>
      <c r="B296" t="s">
        <v>3868</v>
      </c>
      <c r="C296">
        <v>130706</v>
      </c>
      <c r="D296">
        <v>108402</v>
      </c>
      <c r="E296">
        <v>10005158</v>
      </c>
      <c r="F296" t="s">
        <v>105</v>
      </c>
      <c r="G296" t="s">
        <v>12</v>
      </c>
      <c r="H296" t="s">
        <v>1036</v>
      </c>
      <c r="I296" t="s">
        <v>190</v>
      </c>
      <c r="J296" t="s">
        <v>190</v>
      </c>
      <c r="K296">
        <v>10022527</v>
      </c>
      <c r="L296" s="172">
        <v>42824</v>
      </c>
      <c r="M296" s="172">
        <v>42825</v>
      </c>
      <c r="N296" t="s">
        <v>307</v>
      </c>
      <c r="O296" t="s">
        <v>97</v>
      </c>
      <c r="P296">
        <v>9</v>
      </c>
      <c r="Q296" t="s">
        <v>5146</v>
      </c>
      <c r="R296">
        <v>2</v>
      </c>
    </row>
    <row r="297" spans="1:18" x14ac:dyDescent="0.2">
      <c r="A297" t="s">
        <v>5453</v>
      </c>
      <c r="B297" t="s">
        <v>2972</v>
      </c>
      <c r="C297">
        <v>130707</v>
      </c>
      <c r="D297">
        <v>108384</v>
      </c>
      <c r="E297">
        <v>10009554</v>
      </c>
      <c r="F297" t="s">
        <v>105</v>
      </c>
      <c r="G297" t="s">
        <v>12</v>
      </c>
      <c r="H297" t="s">
        <v>251</v>
      </c>
      <c r="I297" t="s">
        <v>190</v>
      </c>
      <c r="J297" t="s">
        <v>190</v>
      </c>
      <c r="K297">
        <v>10022525</v>
      </c>
      <c r="L297" s="172">
        <v>42801</v>
      </c>
      <c r="M297" s="172">
        <v>42803</v>
      </c>
      <c r="N297" t="s">
        <v>108</v>
      </c>
      <c r="O297" t="s">
        <v>109</v>
      </c>
      <c r="P297" s="402">
        <v>3</v>
      </c>
      <c r="Q297" t="s">
        <v>5146</v>
      </c>
      <c r="R297">
        <v>2</v>
      </c>
    </row>
    <row r="298" spans="1:18" x14ac:dyDescent="0.2">
      <c r="A298" t="s">
        <v>5454</v>
      </c>
      <c r="B298" t="s">
        <v>4614</v>
      </c>
      <c r="C298">
        <v>130720</v>
      </c>
      <c r="D298">
        <v>108477</v>
      </c>
      <c r="E298">
        <v>10007417</v>
      </c>
      <c r="F298" t="s">
        <v>113</v>
      </c>
      <c r="G298" t="s">
        <v>12</v>
      </c>
      <c r="H298" t="s">
        <v>785</v>
      </c>
      <c r="I298" t="s">
        <v>107</v>
      </c>
      <c r="J298" t="s">
        <v>107</v>
      </c>
      <c r="K298">
        <v>10030784</v>
      </c>
      <c r="L298" s="172">
        <v>42850</v>
      </c>
      <c r="M298" s="172">
        <v>42853</v>
      </c>
      <c r="N298" t="s">
        <v>115</v>
      </c>
      <c r="O298" t="s">
        <v>109</v>
      </c>
      <c r="P298">
        <v>2</v>
      </c>
      <c r="Q298" t="s">
        <v>5146</v>
      </c>
      <c r="R298">
        <v>1</v>
      </c>
    </row>
    <row r="299" spans="1:18" x14ac:dyDescent="0.2">
      <c r="A299" t="s">
        <v>5455</v>
      </c>
      <c r="B299" t="s">
        <v>4618</v>
      </c>
      <c r="C299">
        <v>130724</v>
      </c>
      <c r="D299">
        <v>108517</v>
      </c>
      <c r="E299">
        <v>10003406</v>
      </c>
      <c r="F299" t="s">
        <v>113</v>
      </c>
      <c r="G299" t="s">
        <v>12</v>
      </c>
      <c r="H299" t="s">
        <v>837</v>
      </c>
      <c r="I299" t="s">
        <v>190</v>
      </c>
      <c r="J299" t="s">
        <v>190</v>
      </c>
      <c r="K299">
        <v>10030828</v>
      </c>
      <c r="L299" s="172">
        <v>42878</v>
      </c>
      <c r="M299" s="172">
        <v>42881</v>
      </c>
      <c r="N299" t="s">
        <v>115</v>
      </c>
      <c r="O299" t="s">
        <v>109</v>
      </c>
      <c r="P299">
        <v>2</v>
      </c>
      <c r="Q299" t="s">
        <v>5146</v>
      </c>
      <c r="R299">
        <v>1</v>
      </c>
    </row>
    <row r="300" spans="1:18" x14ac:dyDescent="0.2">
      <c r="A300" t="s">
        <v>5456</v>
      </c>
      <c r="B300" t="s">
        <v>243</v>
      </c>
      <c r="C300">
        <v>130726</v>
      </c>
      <c r="D300">
        <v>106733</v>
      </c>
      <c r="E300">
        <v>10004340</v>
      </c>
      <c r="F300" t="s">
        <v>113</v>
      </c>
      <c r="G300" t="s">
        <v>12</v>
      </c>
      <c r="H300" t="s">
        <v>244</v>
      </c>
      <c r="I300" t="s">
        <v>190</v>
      </c>
      <c r="J300" t="s">
        <v>190</v>
      </c>
      <c r="K300">
        <v>10022524</v>
      </c>
      <c r="L300" s="172">
        <v>42766</v>
      </c>
      <c r="M300" s="172">
        <v>42769</v>
      </c>
      <c r="N300" t="s">
        <v>155</v>
      </c>
      <c r="O300" t="s">
        <v>109</v>
      </c>
      <c r="P300">
        <v>3</v>
      </c>
      <c r="Q300" t="s">
        <v>5146</v>
      </c>
      <c r="R300">
        <v>3</v>
      </c>
    </row>
    <row r="301" spans="1:18" x14ac:dyDescent="0.2">
      <c r="A301" t="s">
        <v>5457</v>
      </c>
      <c r="B301" t="s">
        <v>2990</v>
      </c>
      <c r="C301">
        <v>130727</v>
      </c>
      <c r="D301">
        <v>105603</v>
      </c>
      <c r="E301">
        <v>10007419</v>
      </c>
      <c r="F301" t="s">
        <v>113</v>
      </c>
      <c r="G301" t="s">
        <v>12</v>
      </c>
      <c r="H301" t="s">
        <v>237</v>
      </c>
      <c r="I301" t="s">
        <v>190</v>
      </c>
      <c r="J301" t="s">
        <v>190</v>
      </c>
      <c r="K301">
        <v>10004755</v>
      </c>
      <c r="L301" s="172">
        <v>42794</v>
      </c>
      <c r="M301" s="172">
        <v>42797</v>
      </c>
      <c r="N301" t="s">
        <v>115</v>
      </c>
      <c r="O301" t="s">
        <v>109</v>
      </c>
      <c r="P301">
        <v>3</v>
      </c>
      <c r="Q301" t="s">
        <v>5146</v>
      </c>
      <c r="R301">
        <v>4</v>
      </c>
    </row>
    <row r="302" spans="1:18" x14ac:dyDescent="0.2">
      <c r="A302" t="s">
        <v>5458</v>
      </c>
      <c r="B302" t="s">
        <v>236</v>
      </c>
      <c r="C302">
        <v>130728</v>
      </c>
      <c r="D302">
        <v>106743</v>
      </c>
      <c r="E302">
        <v>10006570</v>
      </c>
      <c r="F302" t="s">
        <v>113</v>
      </c>
      <c r="G302" t="s">
        <v>12</v>
      </c>
      <c r="H302" t="s">
        <v>237</v>
      </c>
      <c r="I302" t="s">
        <v>190</v>
      </c>
      <c r="J302" t="s">
        <v>190</v>
      </c>
      <c r="K302">
        <v>10022518</v>
      </c>
      <c r="L302" s="172">
        <v>42759</v>
      </c>
      <c r="M302" s="172">
        <v>42762</v>
      </c>
      <c r="N302" t="s">
        <v>115</v>
      </c>
      <c r="O302" t="s">
        <v>109</v>
      </c>
      <c r="P302" s="402">
        <v>2</v>
      </c>
      <c r="Q302" t="s">
        <v>5146</v>
      </c>
      <c r="R302">
        <v>2</v>
      </c>
    </row>
    <row r="303" spans="1:18" x14ac:dyDescent="0.2">
      <c r="A303" t="s">
        <v>5459</v>
      </c>
      <c r="B303" t="s">
        <v>2152</v>
      </c>
      <c r="C303">
        <v>130730</v>
      </c>
      <c r="D303">
        <v>106717</v>
      </c>
      <c r="E303">
        <v>10001144</v>
      </c>
      <c r="F303" t="s">
        <v>113</v>
      </c>
      <c r="G303" t="s">
        <v>12</v>
      </c>
      <c r="H303" t="s">
        <v>237</v>
      </c>
      <c r="I303" t="s">
        <v>190</v>
      </c>
      <c r="J303" t="s">
        <v>190</v>
      </c>
      <c r="K303">
        <v>10022516</v>
      </c>
      <c r="L303" s="172">
        <v>42794</v>
      </c>
      <c r="M303" s="172">
        <v>42797</v>
      </c>
      <c r="N303" t="s">
        <v>181</v>
      </c>
      <c r="O303" t="s">
        <v>109</v>
      </c>
      <c r="P303">
        <v>2</v>
      </c>
      <c r="Q303" t="s">
        <v>5146</v>
      </c>
      <c r="R303">
        <v>3</v>
      </c>
    </row>
    <row r="304" spans="1:18" x14ac:dyDescent="0.2">
      <c r="A304" t="s">
        <v>5460</v>
      </c>
      <c r="B304" t="s">
        <v>4628</v>
      </c>
      <c r="C304">
        <v>130736</v>
      </c>
      <c r="D304">
        <v>106749</v>
      </c>
      <c r="E304">
        <v>10000747</v>
      </c>
      <c r="F304" t="s">
        <v>113</v>
      </c>
      <c r="G304" t="s">
        <v>12</v>
      </c>
      <c r="H304" t="s">
        <v>802</v>
      </c>
      <c r="I304" t="s">
        <v>140</v>
      </c>
      <c r="J304" t="s">
        <v>140</v>
      </c>
      <c r="K304">
        <v>10020109</v>
      </c>
      <c r="L304" s="172">
        <v>42808</v>
      </c>
      <c r="M304" s="172">
        <v>42811</v>
      </c>
      <c r="N304" t="s">
        <v>115</v>
      </c>
      <c r="O304" t="s">
        <v>109</v>
      </c>
      <c r="P304" s="402">
        <v>3</v>
      </c>
      <c r="Q304" t="s">
        <v>5146</v>
      </c>
      <c r="R304">
        <v>1</v>
      </c>
    </row>
    <row r="305" spans="1:18" x14ac:dyDescent="0.2">
      <c r="A305" t="s">
        <v>5461</v>
      </c>
      <c r="B305" t="s">
        <v>421</v>
      </c>
      <c r="C305">
        <v>130740</v>
      </c>
      <c r="D305">
        <v>108623</v>
      </c>
      <c r="E305">
        <v>10005200</v>
      </c>
      <c r="F305" t="s">
        <v>113</v>
      </c>
      <c r="G305" t="s">
        <v>12</v>
      </c>
      <c r="H305" t="s">
        <v>422</v>
      </c>
      <c r="I305" t="s">
        <v>140</v>
      </c>
      <c r="J305" t="s">
        <v>140</v>
      </c>
      <c r="K305">
        <v>10020189</v>
      </c>
      <c r="L305" s="172">
        <v>42703</v>
      </c>
      <c r="M305" s="172">
        <v>42706</v>
      </c>
      <c r="N305" t="s">
        <v>115</v>
      </c>
      <c r="O305" t="s">
        <v>109</v>
      </c>
      <c r="P305" s="432">
        <v>3</v>
      </c>
      <c r="Q305" t="s">
        <v>5146</v>
      </c>
      <c r="R305">
        <v>2</v>
      </c>
    </row>
    <row r="306" spans="1:18" x14ac:dyDescent="0.2">
      <c r="A306" t="s">
        <v>5462</v>
      </c>
      <c r="B306" t="s">
        <v>3882</v>
      </c>
      <c r="C306">
        <v>130743</v>
      </c>
      <c r="D306">
        <v>106924</v>
      </c>
      <c r="E306">
        <v>10004478</v>
      </c>
      <c r="F306" t="s">
        <v>293</v>
      </c>
      <c r="G306" t="s">
        <v>12</v>
      </c>
      <c r="H306" t="s">
        <v>422</v>
      </c>
      <c r="I306" t="s">
        <v>140</v>
      </c>
      <c r="J306" t="s">
        <v>140</v>
      </c>
      <c r="K306">
        <v>10020176</v>
      </c>
      <c r="L306" s="172">
        <v>42795</v>
      </c>
      <c r="M306" s="172">
        <v>42796</v>
      </c>
      <c r="N306" t="s">
        <v>436</v>
      </c>
      <c r="O306" t="s">
        <v>97</v>
      </c>
      <c r="P306">
        <v>9</v>
      </c>
      <c r="Q306" t="s">
        <v>5146</v>
      </c>
      <c r="R306">
        <v>2</v>
      </c>
    </row>
    <row r="307" spans="1:18" x14ac:dyDescent="0.2">
      <c r="A307" t="s">
        <v>5463</v>
      </c>
      <c r="B307" t="s">
        <v>3000</v>
      </c>
      <c r="C307">
        <v>130746</v>
      </c>
      <c r="D307">
        <v>108339</v>
      </c>
      <c r="E307">
        <v>10006226</v>
      </c>
      <c r="F307" t="s">
        <v>105</v>
      </c>
      <c r="G307" t="s">
        <v>12</v>
      </c>
      <c r="H307" t="s">
        <v>802</v>
      </c>
      <c r="I307" t="s">
        <v>140</v>
      </c>
      <c r="J307" t="s">
        <v>140</v>
      </c>
      <c r="K307">
        <v>10023043</v>
      </c>
      <c r="L307" s="172">
        <v>42809</v>
      </c>
      <c r="M307" s="172">
        <v>42811</v>
      </c>
      <c r="N307" t="s">
        <v>108</v>
      </c>
      <c r="O307" t="s">
        <v>124</v>
      </c>
      <c r="P307">
        <v>3</v>
      </c>
      <c r="Q307" t="s">
        <v>5146</v>
      </c>
      <c r="R307">
        <v>2</v>
      </c>
    </row>
    <row r="308" spans="1:18" x14ac:dyDescent="0.2">
      <c r="A308" t="s">
        <v>5464</v>
      </c>
      <c r="B308" t="s">
        <v>3003</v>
      </c>
      <c r="C308">
        <v>130747</v>
      </c>
      <c r="D308">
        <v>105420</v>
      </c>
      <c r="E308">
        <v>10006322</v>
      </c>
      <c r="F308" t="s">
        <v>113</v>
      </c>
      <c r="G308" t="s">
        <v>12</v>
      </c>
      <c r="H308" t="s">
        <v>413</v>
      </c>
      <c r="I308" t="s">
        <v>161</v>
      </c>
      <c r="J308" t="s">
        <v>161</v>
      </c>
      <c r="K308">
        <v>10034351</v>
      </c>
      <c r="L308" s="172">
        <v>42864</v>
      </c>
      <c r="M308" s="172">
        <v>42867</v>
      </c>
      <c r="N308" t="s">
        <v>115</v>
      </c>
      <c r="O308" t="s">
        <v>109</v>
      </c>
      <c r="P308">
        <v>2</v>
      </c>
      <c r="Q308" t="s">
        <v>5146</v>
      </c>
      <c r="R308">
        <v>2</v>
      </c>
    </row>
    <row r="309" spans="1:18" x14ac:dyDescent="0.2">
      <c r="A309" t="s">
        <v>5465</v>
      </c>
      <c r="B309" t="s">
        <v>3885</v>
      </c>
      <c r="C309">
        <v>130748</v>
      </c>
      <c r="D309">
        <v>109293</v>
      </c>
      <c r="E309">
        <v>10004112</v>
      </c>
      <c r="F309" t="s">
        <v>113</v>
      </c>
      <c r="G309" t="s">
        <v>12</v>
      </c>
      <c r="H309" t="s">
        <v>413</v>
      </c>
      <c r="I309" t="s">
        <v>161</v>
      </c>
      <c r="J309" t="s">
        <v>161</v>
      </c>
      <c r="K309">
        <v>10022571</v>
      </c>
      <c r="L309" s="172">
        <v>42878</v>
      </c>
      <c r="M309" s="172">
        <v>42881</v>
      </c>
      <c r="N309" t="s">
        <v>115</v>
      </c>
      <c r="O309" t="s">
        <v>109</v>
      </c>
      <c r="P309" s="432">
        <v>2</v>
      </c>
      <c r="Q309" t="s">
        <v>5146</v>
      </c>
      <c r="R309">
        <v>2</v>
      </c>
    </row>
    <row r="310" spans="1:18" x14ac:dyDescent="0.2">
      <c r="A310" t="s">
        <v>5466</v>
      </c>
      <c r="B310" t="s">
        <v>535</v>
      </c>
      <c r="C310">
        <v>130754</v>
      </c>
      <c r="D310">
        <v>106763</v>
      </c>
      <c r="E310">
        <v>10000952</v>
      </c>
      <c r="F310" t="s">
        <v>293</v>
      </c>
      <c r="G310" t="s">
        <v>12</v>
      </c>
      <c r="H310" t="s">
        <v>413</v>
      </c>
      <c r="I310" t="s">
        <v>161</v>
      </c>
      <c r="J310" t="s">
        <v>161</v>
      </c>
      <c r="K310">
        <v>10011552</v>
      </c>
      <c r="L310" s="172">
        <v>42675</v>
      </c>
      <c r="M310" s="172">
        <v>42676</v>
      </c>
      <c r="N310" t="s">
        <v>436</v>
      </c>
      <c r="O310" t="s">
        <v>97</v>
      </c>
      <c r="P310">
        <v>9</v>
      </c>
      <c r="Q310" t="s">
        <v>5146</v>
      </c>
      <c r="R310">
        <v>2</v>
      </c>
    </row>
    <row r="311" spans="1:18" x14ac:dyDescent="0.2">
      <c r="A311" t="s">
        <v>5467</v>
      </c>
      <c r="B311" t="s">
        <v>296</v>
      </c>
      <c r="C311">
        <v>130755</v>
      </c>
      <c r="D311">
        <v>108425</v>
      </c>
      <c r="E311">
        <v>10002642</v>
      </c>
      <c r="F311" t="s">
        <v>105</v>
      </c>
      <c r="G311" t="s">
        <v>12</v>
      </c>
      <c r="H311" t="s">
        <v>297</v>
      </c>
      <c r="I311" t="s">
        <v>161</v>
      </c>
      <c r="J311" t="s">
        <v>161</v>
      </c>
      <c r="K311">
        <v>10020150</v>
      </c>
      <c r="L311" s="172">
        <v>42654</v>
      </c>
      <c r="M311" s="172">
        <v>42657</v>
      </c>
      <c r="N311" t="s">
        <v>108</v>
      </c>
      <c r="O311" t="s">
        <v>109</v>
      </c>
      <c r="P311">
        <v>4</v>
      </c>
      <c r="Q311" t="s">
        <v>5146</v>
      </c>
      <c r="R311">
        <v>2</v>
      </c>
    </row>
    <row r="312" spans="1:18" x14ac:dyDescent="0.2">
      <c r="A312" t="s">
        <v>5468</v>
      </c>
      <c r="B312" t="s">
        <v>4641</v>
      </c>
      <c r="C312">
        <v>130760</v>
      </c>
      <c r="D312">
        <v>107722</v>
      </c>
      <c r="E312">
        <v>10006303</v>
      </c>
      <c r="F312" t="s">
        <v>113</v>
      </c>
      <c r="G312" t="s">
        <v>12</v>
      </c>
      <c r="H312" t="s">
        <v>239</v>
      </c>
      <c r="I312" t="s">
        <v>161</v>
      </c>
      <c r="J312" t="s">
        <v>161</v>
      </c>
      <c r="K312">
        <v>10022569</v>
      </c>
      <c r="L312" s="172">
        <v>42794</v>
      </c>
      <c r="M312" s="172">
        <v>42797</v>
      </c>
      <c r="N312" t="s">
        <v>155</v>
      </c>
      <c r="O312" t="s">
        <v>109</v>
      </c>
      <c r="P312">
        <v>2</v>
      </c>
      <c r="Q312" t="s">
        <v>5146</v>
      </c>
      <c r="R312">
        <v>3</v>
      </c>
    </row>
    <row r="313" spans="1:18" x14ac:dyDescent="0.2">
      <c r="A313" t="s">
        <v>5469</v>
      </c>
      <c r="B313" t="s">
        <v>214</v>
      </c>
      <c r="C313">
        <v>130763</v>
      </c>
      <c r="D313">
        <v>105939</v>
      </c>
      <c r="E313">
        <v>10007916</v>
      </c>
      <c r="F313" t="s">
        <v>113</v>
      </c>
      <c r="G313" t="s">
        <v>12</v>
      </c>
      <c r="H313" t="s">
        <v>114</v>
      </c>
      <c r="I313" t="s">
        <v>107</v>
      </c>
      <c r="J313" t="s">
        <v>107</v>
      </c>
      <c r="K313">
        <v>10022608</v>
      </c>
      <c r="L313" s="172">
        <v>42746</v>
      </c>
      <c r="M313" s="172">
        <v>42752</v>
      </c>
      <c r="N313" t="s">
        <v>115</v>
      </c>
      <c r="O313" t="s">
        <v>124</v>
      </c>
      <c r="P313">
        <v>3</v>
      </c>
      <c r="Q313" t="s">
        <v>5146</v>
      </c>
      <c r="R313">
        <v>2</v>
      </c>
    </row>
    <row r="314" spans="1:18" x14ac:dyDescent="0.2">
      <c r="A314" t="s">
        <v>5470</v>
      </c>
      <c r="B314" t="s">
        <v>112</v>
      </c>
      <c r="C314">
        <v>130764</v>
      </c>
      <c r="D314">
        <v>106947</v>
      </c>
      <c r="E314">
        <v>10004772</v>
      </c>
      <c r="F314" t="s">
        <v>113</v>
      </c>
      <c r="G314" t="s">
        <v>12</v>
      </c>
      <c r="H314" t="s">
        <v>114</v>
      </c>
      <c r="I314" t="s">
        <v>107</v>
      </c>
      <c r="J314" t="s">
        <v>107</v>
      </c>
      <c r="K314">
        <v>10022603</v>
      </c>
      <c r="L314" s="172">
        <v>42773</v>
      </c>
      <c r="M314" s="172">
        <v>42776</v>
      </c>
      <c r="N314" t="s">
        <v>115</v>
      </c>
      <c r="O314" t="s">
        <v>109</v>
      </c>
      <c r="P314">
        <v>2</v>
      </c>
      <c r="Q314" t="s">
        <v>5146</v>
      </c>
      <c r="R314">
        <v>2</v>
      </c>
    </row>
    <row r="315" spans="1:18" x14ac:dyDescent="0.2">
      <c r="A315" t="s">
        <v>5471</v>
      </c>
      <c r="B315" t="s">
        <v>401</v>
      </c>
      <c r="C315">
        <v>130767</v>
      </c>
      <c r="D315">
        <v>108429</v>
      </c>
      <c r="E315">
        <v>10002122</v>
      </c>
      <c r="F315" t="s">
        <v>105</v>
      </c>
      <c r="G315" t="s">
        <v>12</v>
      </c>
      <c r="H315" t="s">
        <v>114</v>
      </c>
      <c r="I315" t="s">
        <v>107</v>
      </c>
      <c r="J315" t="s">
        <v>107</v>
      </c>
      <c r="K315">
        <v>10020140</v>
      </c>
      <c r="L315" s="172">
        <v>42661</v>
      </c>
      <c r="M315" s="172">
        <v>42678</v>
      </c>
      <c r="N315" t="s">
        <v>108</v>
      </c>
      <c r="O315" t="s">
        <v>124</v>
      </c>
      <c r="P315" s="402">
        <v>2</v>
      </c>
      <c r="Q315" t="s">
        <v>5146</v>
      </c>
      <c r="R315">
        <v>2</v>
      </c>
    </row>
    <row r="316" spans="1:18" x14ac:dyDescent="0.2">
      <c r="A316" t="s">
        <v>5472</v>
      </c>
      <c r="B316" t="s">
        <v>3899</v>
      </c>
      <c r="C316">
        <v>130769</v>
      </c>
      <c r="D316">
        <v>106970</v>
      </c>
      <c r="E316">
        <v>10007011</v>
      </c>
      <c r="F316" t="s">
        <v>113</v>
      </c>
      <c r="G316" t="s">
        <v>12</v>
      </c>
      <c r="H316" t="s">
        <v>255</v>
      </c>
      <c r="I316" t="s">
        <v>161</v>
      </c>
      <c r="J316" t="s">
        <v>161</v>
      </c>
      <c r="K316">
        <v>10022574</v>
      </c>
      <c r="L316" s="172">
        <v>42849</v>
      </c>
      <c r="M316" s="172">
        <v>42852</v>
      </c>
      <c r="N316" t="s">
        <v>115</v>
      </c>
      <c r="O316" t="s">
        <v>109</v>
      </c>
      <c r="P316" s="432">
        <v>3</v>
      </c>
      <c r="Q316" t="s">
        <v>5146</v>
      </c>
      <c r="R316">
        <v>2</v>
      </c>
    </row>
    <row r="317" spans="1:18" x14ac:dyDescent="0.2">
      <c r="A317" t="s">
        <v>5473</v>
      </c>
      <c r="B317" t="s">
        <v>3902</v>
      </c>
      <c r="C317">
        <v>130773</v>
      </c>
      <c r="D317">
        <v>107495</v>
      </c>
      <c r="E317">
        <v>10004760</v>
      </c>
      <c r="F317" t="s">
        <v>113</v>
      </c>
      <c r="G317" t="s">
        <v>12</v>
      </c>
      <c r="H317" t="s">
        <v>1246</v>
      </c>
      <c r="I317" t="s">
        <v>94</v>
      </c>
      <c r="J317" t="s">
        <v>95</v>
      </c>
      <c r="K317">
        <v>10022492</v>
      </c>
      <c r="L317" s="172">
        <v>42859</v>
      </c>
      <c r="M317" s="172">
        <v>42860</v>
      </c>
      <c r="N317" t="s">
        <v>436</v>
      </c>
      <c r="O317" t="s">
        <v>97</v>
      </c>
      <c r="P317">
        <v>9</v>
      </c>
      <c r="Q317" t="s">
        <v>5146</v>
      </c>
      <c r="R317">
        <v>2</v>
      </c>
    </row>
    <row r="318" spans="1:18" x14ac:dyDescent="0.2">
      <c r="A318" t="s">
        <v>5474</v>
      </c>
      <c r="B318" t="s">
        <v>5151</v>
      </c>
      <c r="C318">
        <v>130777</v>
      </c>
      <c r="D318">
        <v>107960</v>
      </c>
      <c r="E318">
        <v>10007427</v>
      </c>
      <c r="F318" t="s">
        <v>113</v>
      </c>
      <c r="G318" t="s">
        <v>12</v>
      </c>
      <c r="H318" t="s">
        <v>160</v>
      </c>
      <c r="I318" t="s">
        <v>161</v>
      </c>
      <c r="J318" t="s">
        <v>161</v>
      </c>
      <c r="K318">
        <v>10011442</v>
      </c>
      <c r="L318" s="172">
        <v>42773</v>
      </c>
      <c r="M318" s="172">
        <v>42776</v>
      </c>
      <c r="N318" t="s">
        <v>115</v>
      </c>
      <c r="O318" t="s">
        <v>109</v>
      </c>
      <c r="P318" s="402">
        <v>2</v>
      </c>
      <c r="Q318" t="s">
        <v>5146</v>
      </c>
      <c r="R318">
        <v>2</v>
      </c>
    </row>
    <row r="319" spans="1:18" x14ac:dyDescent="0.2">
      <c r="A319" t="s">
        <v>5475</v>
      </c>
      <c r="B319" t="s">
        <v>615</v>
      </c>
      <c r="C319">
        <v>130787</v>
      </c>
      <c r="D319">
        <v>108326</v>
      </c>
      <c r="E319">
        <v>10000695</v>
      </c>
      <c r="F319" t="s">
        <v>105</v>
      </c>
      <c r="G319" t="s">
        <v>12</v>
      </c>
      <c r="H319" t="s">
        <v>217</v>
      </c>
      <c r="I319" t="s">
        <v>161</v>
      </c>
      <c r="J319" t="s">
        <v>161</v>
      </c>
      <c r="K319">
        <v>10008473</v>
      </c>
      <c r="L319" s="172">
        <v>42640</v>
      </c>
      <c r="M319" s="172">
        <v>42643</v>
      </c>
      <c r="N319" t="s">
        <v>268</v>
      </c>
      <c r="O319" t="s">
        <v>109</v>
      </c>
      <c r="P319" s="402">
        <v>2</v>
      </c>
      <c r="Q319" t="s">
        <v>5146</v>
      </c>
      <c r="R319">
        <v>3</v>
      </c>
    </row>
    <row r="320" spans="1:18" x14ac:dyDescent="0.2">
      <c r="A320" t="s">
        <v>5476</v>
      </c>
      <c r="B320" t="s">
        <v>3016</v>
      </c>
      <c r="C320">
        <v>130793</v>
      </c>
      <c r="D320">
        <v>112314</v>
      </c>
      <c r="E320">
        <v>10000055</v>
      </c>
      <c r="F320" t="s">
        <v>113</v>
      </c>
      <c r="G320" t="s">
        <v>12</v>
      </c>
      <c r="H320" t="s">
        <v>364</v>
      </c>
      <c r="I320" t="s">
        <v>190</v>
      </c>
      <c r="J320" t="s">
        <v>190</v>
      </c>
      <c r="K320">
        <v>10020080</v>
      </c>
      <c r="L320" s="172">
        <v>42822</v>
      </c>
      <c r="M320" s="172">
        <v>42825</v>
      </c>
      <c r="N320" t="s">
        <v>115</v>
      </c>
      <c r="O320" t="s">
        <v>109</v>
      </c>
      <c r="P320" s="432">
        <v>2</v>
      </c>
      <c r="Q320" t="s">
        <v>5146</v>
      </c>
      <c r="R320">
        <v>2</v>
      </c>
    </row>
    <row r="321" spans="1:18" x14ac:dyDescent="0.2">
      <c r="A321" t="s">
        <v>5477</v>
      </c>
      <c r="B321" t="s">
        <v>630</v>
      </c>
      <c r="C321">
        <v>130794</v>
      </c>
      <c r="D321">
        <v>108348</v>
      </c>
      <c r="E321">
        <v>10005583</v>
      </c>
      <c r="F321" t="s">
        <v>391</v>
      </c>
      <c r="G321" t="s">
        <v>15</v>
      </c>
      <c r="H321" t="s">
        <v>364</v>
      </c>
      <c r="I321" t="s">
        <v>190</v>
      </c>
      <c r="J321" t="s">
        <v>190</v>
      </c>
      <c r="K321">
        <v>10020196</v>
      </c>
      <c r="L321" s="172">
        <v>42640</v>
      </c>
      <c r="M321" s="172">
        <v>42641</v>
      </c>
      <c r="N321" t="s">
        <v>631</v>
      </c>
      <c r="O321" t="s">
        <v>97</v>
      </c>
      <c r="P321">
        <v>9</v>
      </c>
      <c r="Q321" t="s">
        <v>5146</v>
      </c>
      <c r="R321">
        <v>2</v>
      </c>
    </row>
    <row r="322" spans="1:18" x14ac:dyDescent="0.2">
      <c r="A322" t="s">
        <v>5478</v>
      </c>
      <c r="B322" t="s">
        <v>1467</v>
      </c>
      <c r="C322">
        <v>130796</v>
      </c>
      <c r="D322">
        <v>107010</v>
      </c>
      <c r="E322">
        <v>10006549</v>
      </c>
      <c r="F322" t="s">
        <v>113</v>
      </c>
      <c r="G322" t="s">
        <v>12</v>
      </c>
      <c r="H322" t="s">
        <v>352</v>
      </c>
      <c r="I322" t="s">
        <v>172</v>
      </c>
      <c r="J322" t="s">
        <v>172</v>
      </c>
      <c r="K322">
        <v>10030742</v>
      </c>
      <c r="L322" s="172">
        <v>42892</v>
      </c>
      <c r="M322" s="172">
        <v>42895</v>
      </c>
      <c r="N322" t="s">
        <v>232</v>
      </c>
      <c r="O322" t="s">
        <v>109</v>
      </c>
      <c r="P322">
        <v>3</v>
      </c>
      <c r="Q322" t="s">
        <v>5146</v>
      </c>
      <c r="R322">
        <v>4</v>
      </c>
    </row>
    <row r="323" spans="1:18" x14ac:dyDescent="0.2">
      <c r="A323" t="s">
        <v>5479</v>
      </c>
      <c r="B323" t="s">
        <v>424</v>
      </c>
      <c r="C323">
        <v>130797</v>
      </c>
      <c r="D323">
        <v>108452</v>
      </c>
      <c r="E323">
        <v>10007299</v>
      </c>
      <c r="F323" t="s">
        <v>113</v>
      </c>
      <c r="G323" t="s">
        <v>12</v>
      </c>
      <c r="H323" t="s">
        <v>425</v>
      </c>
      <c r="I323" t="s">
        <v>172</v>
      </c>
      <c r="J323" t="s">
        <v>172</v>
      </c>
      <c r="K323">
        <v>10030716</v>
      </c>
      <c r="L323" s="172">
        <v>42864</v>
      </c>
      <c r="M323" s="172">
        <v>42867</v>
      </c>
      <c r="N323" t="s">
        <v>232</v>
      </c>
      <c r="O323" t="s">
        <v>109</v>
      </c>
      <c r="P323" s="402">
        <v>3</v>
      </c>
      <c r="Q323" t="s">
        <v>5146</v>
      </c>
      <c r="R323">
        <v>4</v>
      </c>
    </row>
    <row r="324" spans="1:18" x14ac:dyDescent="0.2">
      <c r="A324" t="s">
        <v>5480</v>
      </c>
      <c r="B324" t="s">
        <v>394</v>
      </c>
      <c r="C324">
        <v>130801</v>
      </c>
      <c r="D324">
        <v>108408</v>
      </c>
      <c r="E324">
        <v>10004580</v>
      </c>
      <c r="F324" t="s">
        <v>105</v>
      </c>
      <c r="G324" t="s">
        <v>12</v>
      </c>
      <c r="H324" t="s">
        <v>352</v>
      </c>
      <c r="I324" t="s">
        <v>172</v>
      </c>
      <c r="J324" t="s">
        <v>172</v>
      </c>
      <c r="K324">
        <v>10004772</v>
      </c>
      <c r="L324" s="172">
        <v>42710</v>
      </c>
      <c r="M324" s="172">
        <v>42712</v>
      </c>
      <c r="N324" t="s">
        <v>268</v>
      </c>
      <c r="O324" t="s">
        <v>109</v>
      </c>
      <c r="P324" s="402">
        <v>3</v>
      </c>
      <c r="Q324" t="s">
        <v>5146</v>
      </c>
      <c r="R324">
        <v>3</v>
      </c>
    </row>
    <row r="325" spans="1:18" x14ac:dyDescent="0.2">
      <c r="A325" t="s">
        <v>5481</v>
      </c>
      <c r="B325" t="s">
        <v>487</v>
      </c>
      <c r="C325">
        <v>130805</v>
      </c>
      <c r="D325">
        <v>107546</v>
      </c>
      <c r="E325">
        <v>10007696</v>
      </c>
      <c r="F325" t="s">
        <v>113</v>
      </c>
      <c r="G325" t="s">
        <v>12</v>
      </c>
      <c r="H325" t="s">
        <v>469</v>
      </c>
      <c r="I325" t="s">
        <v>166</v>
      </c>
      <c r="J325" t="s">
        <v>166</v>
      </c>
      <c r="K325">
        <v>10020108</v>
      </c>
      <c r="L325" s="172">
        <v>42647</v>
      </c>
      <c r="M325" s="172">
        <v>42650</v>
      </c>
      <c r="N325" t="s">
        <v>115</v>
      </c>
      <c r="O325" t="s">
        <v>109</v>
      </c>
      <c r="P325" s="402">
        <v>2</v>
      </c>
      <c r="Q325" t="s">
        <v>5146</v>
      </c>
      <c r="R325">
        <v>2</v>
      </c>
    </row>
    <row r="326" spans="1:18" x14ac:dyDescent="0.2">
      <c r="A326" t="s">
        <v>5482</v>
      </c>
      <c r="B326" t="s">
        <v>584</v>
      </c>
      <c r="C326">
        <v>130815</v>
      </c>
      <c r="D326">
        <v>107044</v>
      </c>
      <c r="E326">
        <v>10006349</v>
      </c>
      <c r="F326" t="s">
        <v>113</v>
      </c>
      <c r="G326" t="s">
        <v>12</v>
      </c>
      <c r="H326" t="s">
        <v>585</v>
      </c>
      <c r="I326" t="s">
        <v>172</v>
      </c>
      <c r="J326" t="s">
        <v>172</v>
      </c>
      <c r="K326">
        <v>10020091</v>
      </c>
      <c r="L326" s="172">
        <v>42633</v>
      </c>
      <c r="M326" s="172">
        <v>42636</v>
      </c>
      <c r="N326" t="s">
        <v>115</v>
      </c>
      <c r="O326" t="s">
        <v>109</v>
      </c>
      <c r="P326">
        <v>3</v>
      </c>
      <c r="Q326" t="s">
        <v>5146</v>
      </c>
      <c r="R326">
        <v>2</v>
      </c>
    </row>
    <row r="327" spans="1:18" x14ac:dyDescent="0.2">
      <c r="A327" t="s">
        <v>5483</v>
      </c>
      <c r="B327" t="s">
        <v>2177</v>
      </c>
      <c r="C327">
        <v>130823</v>
      </c>
      <c r="D327">
        <v>107909</v>
      </c>
      <c r="E327">
        <v>10002815</v>
      </c>
      <c r="F327" t="s">
        <v>113</v>
      </c>
      <c r="G327" t="s">
        <v>12</v>
      </c>
      <c r="H327" t="s">
        <v>399</v>
      </c>
      <c r="I327" t="s">
        <v>190</v>
      </c>
      <c r="J327" t="s">
        <v>190</v>
      </c>
      <c r="K327">
        <v>10030682</v>
      </c>
      <c r="L327" s="172">
        <v>42864</v>
      </c>
      <c r="M327" s="172">
        <v>42867</v>
      </c>
      <c r="N327" t="s">
        <v>155</v>
      </c>
      <c r="O327" t="s">
        <v>109</v>
      </c>
      <c r="P327">
        <v>3</v>
      </c>
      <c r="Q327" t="s">
        <v>5146</v>
      </c>
      <c r="R327">
        <v>3</v>
      </c>
    </row>
    <row r="328" spans="1:18" x14ac:dyDescent="0.2">
      <c r="A328" t="s">
        <v>5484</v>
      </c>
      <c r="B328" t="s">
        <v>398</v>
      </c>
      <c r="C328">
        <v>130833</v>
      </c>
      <c r="D328">
        <v>108385</v>
      </c>
      <c r="E328">
        <v>10006379</v>
      </c>
      <c r="F328" t="s">
        <v>105</v>
      </c>
      <c r="G328" t="s">
        <v>12</v>
      </c>
      <c r="H328" t="s">
        <v>399</v>
      </c>
      <c r="I328" t="s">
        <v>190</v>
      </c>
      <c r="J328" t="s">
        <v>190</v>
      </c>
      <c r="K328">
        <v>10022529</v>
      </c>
      <c r="L328" s="172">
        <v>42710</v>
      </c>
      <c r="M328" s="172">
        <v>42712</v>
      </c>
      <c r="N328" t="s">
        <v>268</v>
      </c>
      <c r="O328" t="s">
        <v>109</v>
      </c>
      <c r="P328" s="402">
        <v>2</v>
      </c>
      <c r="Q328" t="s">
        <v>5146</v>
      </c>
      <c r="R328">
        <v>3</v>
      </c>
    </row>
    <row r="329" spans="1:18" x14ac:dyDescent="0.2">
      <c r="A329" t="s">
        <v>5485</v>
      </c>
      <c r="B329" t="s">
        <v>531</v>
      </c>
      <c r="C329">
        <v>131094</v>
      </c>
      <c r="D329">
        <v>105156</v>
      </c>
      <c r="E329">
        <v>10001467</v>
      </c>
      <c r="F329" t="s">
        <v>113</v>
      </c>
      <c r="G329" t="s">
        <v>12</v>
      </c>
      <c r="H329" t="s">
        <v>279</v>
      </c>
      <c r="I329" t="s">
        <v>166</v>
      </c>
      <c r="J329" t="s">
        <v>166</v>
      </c>
      <c r="K329">
        <v>10034053</v>
      </c>
      <c r="L329" s="172">
        <v>42871</v>
      </c>
      <c r="M329" s="172">
        <v>42874</v>
      </c>
      <c r="N329" t="s">
        <v>232</v>
      </c>
      <c r="O329" t="s">
        <v>109</v>
      </c>
      <c r="P329">
        <v>3</v>
      </c>
      <c r="Q329" t="s">
        <v>5146</v>
      </c>
      <c r="R329">
        <v>4</v>
      </c>
    </row>
    <row r="330" spans="1:18" x14ac:dyDescent="0.2">
      <c r="A330" t="s">
        <v>5486</v>
      </c>
      <c r="B330" t="s">
        <v>3932</v>
      </c>
      <c r="C330">
        <v>131860</v>
      </c>
      <c r="D330">
        <v>111827</v>
      </c>
      <c r="E330">
        <v>10001867</v>
      </c>
      <c r="F330" t="s">
        <v>134</v>
      </c>
      <c r="G330" t="s">
        <v>13</v>
      </c>
      <c r="H330" t="s">
        <v>1377</v>
      </c>
      <c r="I330" t="s">
        <v>140</v>
      </c>
      <c r="J330" t="s">
        <v>140</v>
      </c>
      <c r="K330">
        <v>10022625</v>
      </c>
      <c r="L330" s="172">
        <v>42871</v>
      </c>
      <c r="M330" s="172">
        <v>42873</v>
      </c>
      <c r="N330" t="s">
        <v>136</v>
      </c>
      <c r="O330" t="s">
        <v>109</v>
      </c>
      <c r="P330" s="432">
        <v>1</v>
      </c>
      <c r="Q330" t="s">
        <v>5146</v>
      </c>
      <c r="R330">
        <v>1</v>
      </c>
    </row>
    <row r="331" spans="1:18" x14ac:dyDescent="0.2">
      <c r="A331" t="s">
        <v>5487</v>
      </c>
      <c r="B331" t="s">
        <v>3055</v>
      </c>
      <c r="C331">
        <v>131867</v>
      </c>
      <c r="D331">
        <v>108320</v>
      </c>
      <c r="E331">
        <v>10000796</v>
      </c>
      <c r="F331" t="s">
        <v>105</v>
      </c>
      <c r="G331" t="s">
        <v>12</v>
      </c>
      <c r="H331" t="s">
        <v>202</v>
      </c>
      <c r="I331" t="s">
        <v>140</v>
      </c>
      <c r="J331" t="s">
        <v>140</v>
      </c>
      <c r="K331">
        <v>10030763</v>
      </c>
      <c r="L331" s="172">
        <v>42877</v>
      </c>
      <c r="M331" s="172">
        <v>42878</v>
      </c>
      <c r="N331" t="s">
        <v>307</v>
      </c>
      <c r="O331" t="s">
        <v>97</v>
      </c>
      <c r="P331">
        <v>9</v>
      </c>
      <c r="Q331" t="s">
        <v>5146</v>
      </c>
      <c r="R331">
        <v>2</v>
      </c>
    </row>
    <row r="332" spans="1:18" x14ac:dyDescent="0.2">
      <c r="A332" t="s">
        <v>5488</v>
      </c>
      <c r="B332" t="s">
        <v>502</v>
      </c>
      <c r="C332">
        <v>131872</v>
      </c>
      <c r="D332">
        <v>117042</v>
      </c>
      <c r="E332">
        <v>10002345</v>
      </c>
      <c r="F332" t="s">
        <v>134</v>
      </c>
      <c r="G332" t="s">
        <v>13</v>
      </c>
      <c r="H332" t="s">
        <v>503</v>
      </c>
      <c r="I332" t="s">
        <v>94</v>
      </c>
      <c r="J332" t="s">
        <v>95</v>
      </c>
      <c r="K332">
        <v>10011448</v>
      </c>
      <c r="L332" s="172">
        <v>42683</v>
      </c>
      <c r="M332" s="172">
        <v>42685</v>
      </c>
      <c r="N332" t="s">
        <v>136</v>
      </c>
      <c r="O332" t="s">
        <v>109</v>
      </c>
      <c r="P332" s="402">
        <v>2</v>
      </c>
      <c r="Q332" t="s">
        <v>5146</v>
      </c>
      <c r="R332">
        <v>2</v>
      </c>
    </row>
    <row r="333" spans="1:18" x14ac:dyDescent="0.2">
      <c r="A333" t="s">
        <v>5489</v>
      </c>
      <c r="B333" t="s">
        <v>459</v>
      </c>
      <c r="C333">
        <v>131888</v>
      </c>
      <c r="D333">
        <v>117235</v>
      </c>
      <c r="E333">
        <v>10007929</v>
      </c>
      <c r="F333" t="s">
        <v>134</v>
      </c>
      <c r="G333" t="s">
        <v>13</v>
      </c>
      <c r="H333" t="s">
        <v>460</v>
      </c>
      <c r="I333" t="s">
        <v>166</v>
      </c>
      <c r="J333" t="s">
        <v>166</v>
      </c>
      <c r="K333">
        <v>10020190</v>
      </c>
      <c r="L333" s="172">
        <v>42689</v>
      </c>
      <c r="M333" s="172">
        <v>42691</v>
      </c>
      <c r="N333" t="s">
        <v>136</v>
      </c>
      <c r="O333" t="s">
        <v>109</v>
      </c>
      <c r="P333" s="432">
        <v>2</v>
      </c>
      <c r="Q333" t="s">
        <v>5146</v>
      </c>
      <c r="R333">
        <v>2</v>
      </c>
    </row>
    <row r="334" spans="1:18" x14ac:dyDescent="0.2">
      <c r="A334" t="s">
        <v>5490</v>
      </c>
      <c r="B334" t="s">
        <v>4681</v>
      </c>
      <c r="C334">
        <v>131893</v>
      </c>
      <c r="D334">
        <v>114859</v>
      </c>
      <c r="E334">
        <v>10003136</v>
      </c>
      <c r="F334" t="s">
        <v>134</v>
      </c>
      <c r="G334" t="s">
        <v>13</v>
      </c>
      <c r="H334" t="s">
        <v>413</v>
      </c>
      <c r="I334" t="s">
        <v>161</v>
      </c>
      <c r="J334" t="s">
        <v>161</v>
      </c>
      <c r="K334">
        <v>10030707</v>
      </c>
      <c r="L334" s="172">
        <v>42915</v>
      </c>
      <c r="M334" s="172">
        <v>42916</v>
      </c>
      <c r="N334" t="s">
        <v>427</v>
      </c>
      <c r="O334" t="s">
        <v>97</v>
      </c>
      <c r="P334" s="432">
        <v>9</v>
      </c>
      <c r="Q334" t="s">
        <v>5146</v>
      </c>
      <c r="R334">
        <v>2</v>
      </c>
    </row>
    <row r="335" spans="1:18" x14ac:dyDescent="0.2">
      <c r="A335" t="s">
        <v>5491</v>
      </c>
      <c r="B335" t="s">
        <v>426</v>
      </c>
      <c r="C335">
        <v>131913</v>
      </c>
      <c r="D335">
        <v>116139</v>
      </c>
      <c r="E335">
        <v>10003940</v>
      </c>
      <c r="F335" t="s">
        <v>134</v>
      </c>
      <c r="G335" t="s">
        <v>13</v>
      </c>
      <c r="H335" t="s">
        <v>239</v>
      </c>
      <c r="I335" t="s">
        <v>161</v>
      </c>
      <c r="J335" t="s">
        <v>95</v>
      </c>
      <c r="K335">
        <v>10020168</v>
      </c>
      <c r="L335" s="172">
        <v>42689</v>
      </c>
      <c r="M335" s="172">
        <v>42690</v>
      </c>
      <c r="N335" t="s">
        <v>427</v>
      </c>
      <c r="O335" t="s">
        <v>97</v>
      </c>
      <c r="P335" s="432">
        <v>9</v>
      </c>
      <c r="Q335" t="s">
        <v>5146</v>
      </c>
      <c r="R335">
        <v>2</v>
      </c>
    </row>
    <row r="336" spans="1:18" x14ac:dyDescent="0.2">
      <c r="A336" t="s">
        <v>5492</v>
      </c>
      <c r="B336" t="s">
        <v>3070</v>
      </c>
      <c r="C336">
        <v>131935</v>
      </c>
      <c r="D336">
        <v>114840</v>
      </c>
      <c r="E336">
        <v>10000350</v>
      </c>
      <c r="F336" t="s">
        <v>134</v>
      </c>
      <c r="G336" t="s">
        <v>13</v>
      </c>
      <c r="H336" t="s">
        <v>790</v>
      </c>
      <c r="I336" t="s">
        <v>140</v>
      </c>
      <c r="J336" t="s">
        <v>140</v>
      </c>
      <c r="K336">
        <v>10030770</v>
      </c>
      <c r="L336" s="172">
        <v>42907</v>
      </c>
      <c r="M336" s="172">
        <v>42908</v>
      </c>
      <c r="N336" t="s">
        <v>427</v>
      </c>
      <c r="O336" t="s">
        <v>97</v>
      </c>
      <c r="P336" s="432">
        <v>9</v>
      </c>
      <c r="Q336" t="s">
        <v>5146</v>
      </c>
      <c r="R336">
        <v>2</v>
      </c>
    </row>
    <row r="337" spans="1:18" x14ac:dyDescent="0.2">
      <c r="A337" t="s">
        <v>5493</v>
      </c>
      <c r="B337" t="s">
        <v>3084</v>
      </c>
      <c r="C337">
        <v>131990</v>
      </c>
      <c r="D337">
        <v>109725</v>
      </c>
      <c r="E337">
        <v>10027384</v>
      </c>
      <c r="F337" t="s">
        <v>134</v>
      </c>
      <c r="G337" t="s">
        <v>13</v>
      </c>
      <c r="H337" t="s">
        <v>413</v>
      </c>
      <c r="I337" t="s">
        <v>161</v>
      </c>
      <c r="J337" t="s">
        <v>161</v>
      </c>
      <c r="K337">
        <v>10022570</v>
      </c>
      <c r="L337" s="172">
        <v>42809</v>
      </c>
      <c r="M337" s="172">
        <v>42810</v>
      </c>
      <c r="N337" t="s">
        <v>427</v>
      </c>
      <c r="O337" t="s">
        <v>97</v>
      </c>
      <c r="P337">
        <v>9</v>
      </c>
      <c r="Q337" t="s">
        <v>5146</v>
      </c>
      <c r="R337">
        <v>2</v>
      </c>
    </row>
    <row r="338" spans="1:18" x14ac:dyDescent="0.2">
      <c r="A338" t="s">
        <v>5494</v>
      </c>
      <c r="B338" t="s">
        <v>133</v>
      </c>
      <c r="C338">
        <v>132011</v>
      </c>
      <c r="D338">
        <v>114876</v>
      </c>
      <c r="E338">
        <v>10005748</v>
      </c>
      <c r="F338" t="s">
        <v>134</v>
      </c>
      <c r="G338" t="s">
        <v>13</v>
      </c>
      <c r="H338" t="s">
        <v>135</v>
      </c>
      <c r="I338" t="s">
        <v>107</v>
      </c>
      <c r="J338" t="s">
        <v>107</v>
      </c>
      <c r="K338">
        <v>10022598</v>
      </c>
      <c r="L338" s="172">
        <v>42773</v>
      </c>
      <c r="M338" s="172">
        <v>42775</v>
      </c>
      <c r="N338" t="s">
        <v>136</v>
      </c>
      <c r="O338" t="s">
        <v>109</v>
      </c>
      <c r="P338" s="402">
        <v>2</v>
      </c>
      <c r="Q338" t="s">
        <v>5146</v>
      </c>
      <c r="R338">
        <v>2</v>
      </c>
    </row>
    <row r="339" spans="1:18" x14ac:dyDescent="0.2">
      <c r="A339" t="s">
        <v>5495</v>
      </c>
      <c r="B339" t="s">
        <v>260</v>
      </c>
      <c r="C339">
        <v>132016</v>
      </c>
      <c r="D339">
        <v>116895</v>
      </c>
      <c r="E339">
        <v>10006199</v>
      </c>
      <c r="F339" t="s">
        <v>134</v>
      </c>
      <c r="G339" t="s">
        <v>13</v>
      </c>
      <c r="H339" t="s">
        <v>261</v>
      </c>
      <c r="I339" t="s">
        <v>190</v>
      </c>
      <c r="J339" t="s">
        <v>190</v>
      </c>
      <c r="K339">
        <v>10022528</v>
      </c>
      <c r="L339" s="172">
        <v>42759</v>
      </c>
      <c r="M339" s="172">
        <v>42761</v>
      </c>
      <c r="N339" t="s">
        <v>136</v>
      </c>
      <c r="O339" t="s">
        <v>109</v>
      </c>
      <c r="P339" s="402">
        <v>3</v>
      </c>
      <c r="Q339" t="s">
        <v>5146</v>
      </c>
      <c r="R339">
        <v>2</v>
      </c>
    </row>
    <row r="340" spans="1:18" x14ac:dyDescent="0.2">
      <c r="A340" t="s">
        <v>5496</v>
      </c>
      <c r="B340" t="s">
        <v>470</v>
      </c>
      <c r="C340">
        <v>132082</v>
      </c>
      <c r="D340">
        <v>131955</v>
      </c>
      <c r="E340">
        <v>10027379</v>
      </c>
      <c r="F340" t="s">
        <v>134</v>
      </c>
      <c r="G340" t="s">
        <v>13</v>
      </c>
      <c r="H340" t="s">
        <v>471</v>
      </c>
      <c r="I340" t="s">
        <v>166</v>
      </c>
      <c r="J340" t="s">
        <v>166</v>
      </c>
      <c r="K340">
        <v>10011456</v>
      </c>
      <c r="L340" s="172">
        <v>42689</v>
      </c>
      <c r="M340" s="172">
        <v>42691</v>
      </c>
      <c r="N340" t="s">
        <v>136</v>
      </c>
      <c r="O340" t="s">
        <v>109</v>
      </c>
      <c r="P340">
        <v>2</v>
      </c>
      <c r="Q340" t="s">
        <v>5146</v>
      </c>
      <c r="R340" t="s">
        <v>210</v>
      </c>
    </row>
    <row r="341" spans="1:18" x14ac:dyDescent="0.2">
      <c r="A341" t="s">
        <v>5497</v>
      </c>
      <c r="B341" t="s">
        <v>382</v>
      </c>
      <c r="C341">
        <v>132980</v>
      </c>
      <c r="D341">
        <v>114864</v>
      </c>
      <c r="E341">
        <v>10007031</v>
      </c>
      <c r="F341" t="s">
        <v>134</v>
      </c>
      <c r="G341" t="s">
        <v>13</v>
      </c>
      <c r="H341" t="s">
        <v>234</v>
      </c>
      <c r="I341" t="s">
        <v>190</v>
      </c>
      <c r="J341" t="s">
        <v>190</v>
      </c>
      <c r="K341">
        <v>10021343</v>
      </c>
      <c r="L341" s="172">
        <v>42710</v>
      </c>
      <c r="M341" s="172">
        <v>42712</v>
      </c>
      <c r="N341" t="s">
        <v>136</v>
      </c>
      <c r="O341" t="s">
        <v>124</v>
      </c>
      <c r="P341">
        <v>1</v>
      </c>
      <c r="Q341" t="s">
        <v>5146</v>
      </c>
      <c r="R341">
        <v>2</v>
      </c>
    </row>
    <row r="342" spans="1:18" x14ac:dyDescent="0.2">
      <c r="A342" t="s">
        <v>5498</v>
      </c>
      <c r="B342" t="s">
        <v>3104</v>
      </c>
      <c r="C342">
        <v>133108</v>
      </c>
      <c r="D342">
        <v>114874</v>
      </c>
      <c r="E342">
        <v>10005558</v>
      </c>
      <c r="F342" t="s">
        <v>134</v>
      </c>
      <c r="G342" t="s">
        <v>13</v>
      </c>
      <c r="H342" t="s">
        <v>761</v>
      </c>
      <c r="I342" t="s">
        <v>172</v>
      </c>
      <c r="J342" t="s">
        <v>172</v>
      </c>
      <c r="K342">
        <v>10022586</v>
      </c>
      <c r="L342" s="172">
        <v>42808</v>
      </c>
      <c r="M342" s="172">
        <v>42810</v>
      </c>
      <c r="N342" t="s">
        <v>136</v>
      </c>
      <c r="O342" t="s">
        <v>109</v>
      </c>
      <c r="P342" s="432">
        <v>2</v>
      </c>
      <c r="Q342" t="s">
        <v>5146</v>
      </c>
      <c r="R342">
        <v>2</v>
      </c>
    </row>
    <row r="343" spans="1:18" x14ac:dyDescent="0.2">
      <c r="A343" t="s">
        <v>5499</v>
      </c>
      <c r="B343" t="s">
        <v>3111</v>
      </c>
      <c r="C343">
        <v>133794</v>
      </c>
      <c r="D343">
        <v>108273</v>
      </c>
      <c r="E343">
        <v>10006841</v>
      </c>
      <c r="F343" t="s">
        <v>120</v>
      </c>
      <c r="G343" t="s">
        <v>18</v>
      </c>
      <c r="H343" t="s">
        <v>202</v>
      </c>
      <c r="I343" t="s">
        <v>140</v>
      </c>
      <c r="J343" t="s">
        <v>140</v>
      </c>
      <c r="K343">
        <v>10030765</v>
      </c>
      <c r="L343" s="172">
        <v>42822</v>
      </c>
      <c r="M343" s="172">
        <v>42823</v>
      </c>
      <c r="N343" t="s">
        <v>123</v>
      </c>
      <c r="O343" t="s">
        <v>97</v>
      </c>
      <c r="P343">
        <v>9</v>
      </c>
      <c r="Q343" t="s">
        <v>5146</v>
      </c>
      <c r="R343">
        <v>2</v>
      </c>
    </row>
    <row r="344" spans="1:18" x14ac:dyDescent="0.2">
      <c r="A344" t="s">
        <v>5500</v>
      </c>
      <c r="B344" t="s">
        <v>617</v>
      </c>
      <c r="C344">
        <v>133811</v>
      </c>
      <c r="D344">
        <v>105452</v>
      </c>
      <c r="E344">
        <v>10007851</v>
      </c>
      <c r="F344" t="s">
        <v>120</v>
      </c>
      <c r="G344" t="s">
        <v>18</v>
      </c>
      <c r="H344" t="s">
        <v>325</v>
      </c>
      <c r="I344" t="s">
        <v>161</v>
      </c>
      <c r="J344" t="s">
        <v>161</v>
      </c>
      <c r="K344">
        <v>10020101</v>
      </c>
      <c r="L344" s="172">
        <v>42640</v>
      </c>
      <c r="M344" s="172">
        <v>42643</v>
      </c>
      <c r="N344" t="s">
        <v>618</v>
      </c>
      <c r="O344" t="s">
        <v>109</v>
      </c>
      <c r="P344" s="402">
        <v>3</v>
      </c>
      <c r="Q344" t="s">
        <v>5146</v>
      </c>
      <c r="R344">
        <v>2</v>
      </c>
    </row>
    <row r="345" spans="1:18" x14ac:dyDescent="0.2">
      <c r="A345" t="s">
        <v>5501</v>
      </c>
      <c r="B345" t="s">
        <v>4699</v>
      </c>
      <c r="C345">
        <v>133872</v>
      </c>
      <c r="D345">
        <v>112626</v>
      </c>
      <c r="E345">
        <v>10007157</v>
      </c>
      <c r="F345" t="s">
        <v>120</v>
      </c>
      <c r="G345" t="s">
        <v>18</v>
      </c>
      <c r="H345" t="s">
        <v>198</v>
      </c>
      <c r="I345" t="s">
        <v>199</v>
      </c>
      <c r="J345" t="s">
        <v>95</v>
      </c>
      <c r="K345">
        <v>10004814</v>
      </c>
      <c r="L345" s="172">
        <v>42871</v>
      </c>
      <c r="M345" s="172">
        <v>42874</v>
      </c>
      <c r="N345" t="s">
        <v>618</v>
      </c>
      <c r="O345" t="s">
        <v>109</v>
      </c>
      <c r="P345">
        <v>3</v>
      </c>
      <c r="Q345" t="s">
        <v>5146</v>
      </c>
      <c r="R345" t="s">
        <v>210</v>
      </c>
    </row>
    <row r="346" spans="1:18" x14ac:dyDescent="0.2">
      <c r="A346" t="s">
        <v>5502</v>
      </c>
      <c r="B346" t="s">
        <v>119</v>
      </c>
      <c r="C346">
        <v>133900</v>
      </c>
      <c r="D346">
        <v>108268</v>
      </c>
      <c r="E346">
        <v>10007162</v>
      </c>
      <c r="F346" t="s">
        <v>120</v>
      </c>
      <c r="G346" t="s">
        <v>18</v>
      </c>
      <c r="H346" t="s">
        <v>121</v>
      </c>
      <c r="I346" t="s">
        <v>122</v>
      </c>
      <c r="J346" t="s">
        <v>122</v>
      </c>
      <c r="K346">
        <v>10022558</v>
      </c>
      <c r="L346" s="172">
        <v>42767</v>
      </c>
      <c r="M346" s="172">
        <v>42794</v>
      </c>
      <c r="N346" t="s">
        <v>618</v>
      </c>
      <c r="O346" t="s">
        <v>124</v>
      </c>
      <c r="P346" s="432">
        <v>1</v>
      </c>
      <c r="Q346" t="s">
        <v>5146</v>
      </c>
      <c r="R346">
        <v>2</v>
      </c>
    </row>
    <row r="347" spans="1:18" x14ac:dyDescent="0.2">
      <c r="A347" t="s">
        <v>5503</v>
      </c>
      <c r="B347" t="s">
        <v>3142</v>
      </c>
      <c r="C347">
        <v>134143</v>
      </c>
      <c r="D347">
        <v>114838</v>
      </c>
      <c r="E347">
        <v>10000872</v>
      </c>
      <c r="F347" t="s">
        <v>134</v>
      </c>
      <c r="G347" t="s">
        <v>13</v>
      </c>
      <c r="H347" t="s">
        <v>285</v>
      </c>
      <c r="I347" t="s">
        <v>140</v>
      </c>
      <c r="J347" t="s">
        <v>140</v>
      </c>
      <c r="K347">
        <v>10023005</v>
      </c>
      <c r="L347" s="172">
        <v>42795</v>
      </c>
      <c r="M347" s="172">
        <v>42796</v>
      </c>
      <c r="N347" t="s">
        <v>427</v>
      </c>
      <c r="O347" t="s">
        <v>97</v>
      </c>
      <c r="P347" s="402">
        <v>9</v>
      </c>
      <c r="Q347" t="s">
        <v>5146</v>
      </c>
      <c r="R347">
        <v>2</v>
      </c>
    </row>
    <row r="348" spans="1:18" x14ac:dyDescent="0.2">
      <c r="A348" t="s">
        <v>5504</v>
      </c>
      <c r="B348" t="s">
        <v>3150</v>
      </c>
      <c r="C348">
        <v>135524</v>
      </c>
      <c r="D348">
        <v>118446</v>
      </c>
      <c r="E348">
        <v>10023139</v>
      </c>
      <c r="F348" t="s">
        <v>113</v>
      </c>
      <c r="G348" t="s">
        <v>12</v>
      </c>
      <c r="H348" t="s">
        <v>285</v>
      </c>
      <c r="I348" t="s">
        <v>140</v>
      </c>
      <c r="J348" t="s">
        <v>140</v>
      </c>
      <c r="K348">
        <v>10022615</v>
      </c>
      <c r="L348" s="172">
        <v>42801</v>
      </c>
      <c r="M348" s="172">
        <v>42804</v>
      </c>
      <c r="N348" t="s">
        <v>115</v>
      </c>
      <c r="O348" t="s">
        <v>109</v>
      </c>
      <c r="P348">
        <v>3</v>
      </c>
      <c r="Q348" t="s">
        <v>5146</v>
      </c>
      <c r="R348">
        <v>2</v>
      </c>
    </row>
    <row r="349" spans="1:18" x14ac:dyDescent="0.2">
      <c r="A349" t="s">
        <v>5505</v>
      </c>
      <c r="B349" t="s">
        <v>438</v>
      </c>
      <c r="C349">
        <v>135658</v>
      </c>
      <c r="D349">
        <v>118791</v>
      </c>
      <c r="E349">
        <v>10023526</v>
      </c>
      <c r="F349" t="s">
        <v>113</v>
      </c>
      <c r="G349" t="s">
        <v>12</v>
      </c>
      <c r="H349" t="s">
        <v>171</v>
      </c>
      <c r="I349" t="s">
        <v>172</v>
      </c>
      <c r="J349" t="s">
        <v>172</v>
      </c>
      <c r="K349">
        <v>10020086</v>
      </c>
      <c r="L349" s="172">
        <v>42696</v>
      </c>
      <c r="M349" s="172">
        <v>42699</v>
      </c>
      <c r="N349" t="s">
        <v>115</v>
      </c>
      <c r="O349" t="s">
        <v>109</v>
      </c>
      <c r="P349">
        <v>3</v>
      </c>
      <c r="Q349" t="s">
        <v>5146</v>
      </c>
      <c r="R349">
        <v>2</v>
      </c>
    </row>
    <row r="350" spans="1:18" x14ac:dyDescent="0.2">
      <c r="A350" t="s">
        <v>5506</v>
      </c>
      <c r="B350" t="s">
        <v>3161</v>
      </c>
      <c r="C350">
        <v>138670</v>
      </c>
      <c r="D350">
        <v>122524</v>
      </c>
      <c r="E350">
        <v>10037344</v>
      </c>
      <c r="F350" t="s">
        <v>293</v>
      </c>
      <c r="G350" t="s">
        <v>12</v>
      </c>
      <c r="H350" t="s">
        <v>114</v>
      </c>
      <c r="I350" t="s">
        <v>107</v>
      </c>
      <c r="J350" t="s">
        <v>107</v>
      </c>
      <c r="K350">
        <v>10022607</v>
      </c>
      <c r="L350" s="172">
        <v>42870</v>
      </c>
      <c r="M350" s="172">
        <v>42873</v>
      </c>
      <c r="N350" t="s">
        <v>115</v>
      </c>
      <c r="O350" t="s">
        <v>109</v>
      </c>
      <c r="P350">
        <v>4</v>
      </c>
      <c r="Q350" t="s">
        <v>5146</v>
      </c>
      <c r="R350">
        <v>2</v>
      </c>
    </row>
    <row r="351" spans="1:18" x14ac:dyDescent="0.2">
      <c r="A351" t="s">
        <v>5507</v>
      </c>
      <c r="B351" t="s">
        <v>587</v>
      </c>
      <c r="C351">
        <v>139243</v>
      </c>
      <c r="D351">
        <v>123034</v>
      </c>
      <c r="E351">
        <v>10024163</v>
      </c>
      <c r="F351" t="s">
        <v>134</v>
      </c>
      <c r="G351" t="s">
        <v>13</v>
      </c>
      <c r="H351" t="s">
        <v>517</v>
      </c>
      <c r="I351" t="s">
        <v>122</v>
      </c>
      <c r="J351" t="s">
        <v>122</v>
      </c>
      <c r="K351">
        <v>10004819</v>
      </c>
      <c r="L351" s="172">
        <v>42654</v>
      </c>
      <c r="M351" s="172">
        <v>42656</v>
      </c>
      <c r="N351" t="s">
        <v>588</v>
      </c>
      <c r="O351" t="s">
        <v>109</v>
      </c>
      <c r="P351">
        <v>2</v>
      </c>
      <c r="Q351" t="s">
        <v>5146</v>
      </c>
      <c r="R351">
        <v>3</v>
      </c>
    </row>
    <row r="352" spans="1:18" x14ac:dyDescent="0.2">
      <c r="A352" t="s">
        <v>5508</v>
      </c>
      <c r="B352" t="s">
        <v>5147</v>
      </c>
      <c r="C352">
        <v>139246</v>
      </c>
      <c r="D352">
        <v>122926</v>
      </c>
      <c r="E352">
        <v>10029005</v>
      </c>
      <c r="F352" t="s">
        <v>134</v>
      </c>
      <c r="G352" t="s">
        <v>13</v>
      </c>
      <c r="H352" t="s">
        <v>270</v>
      </c>
      <c r="I352" t="s">
        <v>166</v>
      </c>
      <c r="J352" t="s">
        <v>166</v>
      </c>
      <c r="K352">
        <v>10020195</v>
      </c>
      <c r="L352" s="172">
        <v>42662</v>
      </c>
      <c r="M352" s="172">
        <v>42664</v>
      </c>
      <c r="N352" t="s">
        <v>136</v>
      </c>
      <c r="O352" t="s">
        <v>109</v>
      </c>
      <c r="P352">
        <v>2</v>
      </c>
      <c r="Q352" t="s">
        <v>5146</v>
      </c>
      <c r="R352" t="s">
        <v>210</v>
      </c>
    </row>
    <row r="353" spans="1:18" x14ac:dyDescent="0.2">
      <c r="A353" t="s">
        <v>5509</v>
      </c>
      <c r="B353" t="s">
        <v>361</v>
      </c>
      <c r="C353">
        <v>139250</v>
      </c>
      <c r="D353">
        <v>124201</v>
      </c>
      <c r="E353">
        <v>10040374</v>
      </c>
      <c r="F353" t="s">
        <v>134</v>
      </c>
      <c r="G353" t="s">
        <v>13</v>
      </c>
      <c r="H353" t="s">
        <v>362</v>
      </c>
      <c r="I353" t="s">
        <v>166</v>
      </c>
      <c r="J353" t="s">
        <v>166</v>
      </c>
      <c r="K353">
        <v>10021853</v>
      </c>
      <c r="L353" s="172">
        <v>42710</v>
      </c>
      <c r="M353" s="172">
        <v>42712</v>
      </c>
      <c r="N353" t="s">
        <v>136</v>
      </c>
      <c r="O353" t="s">
        <v>109</v>
      </c>
      <c r="P353">
        <v>2</v>
      </c>
      <c r="Q353" t="s">
        <v>5146</v>
      </c>
      <c r="R353" t="s">
        <v>210</v>
      </c>
    </row>
    <row r="354" spans="1:18" x14ac:dyDescent="0.2">
      <c r="A354" t="s">
        <v>5510</v>
      </c>
      <c r="B354" t="s">
        <v>354</v>
      </c>
      <c r="C354">
        <v>139730</v>
      </c>
      <c r="D354">
        <v>123351</v>
      </c>
      <c r="E354">
        <v>10042041</v>
      </c>
      <c r="F354" t="s">
        <v>192</v>
      </c>
      <c r="G354" t="s">
        <v>16</v>
      </c>
      <c r="H354" t="s">
        <v>285</v>
      </c>
      <c r="I354" t="s">
        <v>140</v>
      </c>
      <c r="J354" t="s">
        <v>140</v>
      </c>
      <c r="K354">
        <v>10020133</v>
      </c>
      <c r="L354" s="172">
        <v>42695</v>
      </c>
      <c r="M354" s="172">
        <v>42697</v>
      </c>
      <c r="N354" t="s">
        <v>194</v>
      </c>
      <c r="O354" t="s">
        <v>109</v>
      </c>
      <c r="P354">
        <v>3</v>
      </c>
      <c r="Q354" t="s">
        <v>5146</v>
      </c>
      <c r="R354">
        <v>3</v>
      </c>
    </row>
    <row r="355" spans="1:18" x14ac:dyDescent="0.2">
      <c r="A355" t="s">
        <v>5511</v>
      </c>
      <c r="B355" t="s">
        <v>511</v>
      </c>
      <c r="C355">
        <v>139793</v>
      </c>
      <c r="D355">
        <v>123347</v>
      </c>
      <c r="E355">
        <v>10042051</v>
      </c>
      <c r="F355" t="s">
        <v>192</v>
      </c>
      <c r="G355" t="s">
        <v>16</v>
      </c>
      <c r="H355" t="s">
        <v>150</v>
      </c>
      <c r="I355" t="s">
        <v>122</v>
      </c>
      <c r="J355" t="s">
        <v>122</v>
      </c>
      <c r="K355">
        <v>10030829</v>
      </c>
      <c r="L355" s="172">
        <v>42865</v>
      </c>
      <c r="M355" s="172">
        <v>42867</v>
      </c>
      <c r="N355" t="s">
        <v>512</v>
      </c>
      <c r="O355" t="s">
        <v>109</v>
      </c>
      <c r="P355">
        <v>3</v>
      </c>
      <c r="Q355" t="s">
        <v>5146</v>
      </c>
      <c r="R355">
        <v>4</v>
      </c>
    </row>
    <row r="356" spans="1:18" x14ac:dyDescent="0.2">
      <c r="A356" t="s">
        <v>5512</v>
      </c>
      <c r="B356" t="s">
        <v>191</v>
      </c>
      <c r="C356">
        <v>139798</v>
      </c>
      <c r="D356">
        <v>123318</v>
      </c>
      <c r="E356">
        <v>10042040</v>
      </c>
      <c r="F356" t="s">
        <v>192</v>
      </c>
      <c r="G356" t="s">
        <v>16</v>
      </c>
      <c r="H356" t="s">
        <v>193</v>
      </c>
      <c r="I356" t="s">
        <v>107</v>
      </c>
      <c r="J356" t="s">
        <v>107</v>
      </c>
      <c r="K356">
        <v>10022600</v>
      </c>
      <c r="L356" s="172">
        <v>42759</v>
      </c>
      <c r="M356" s="172">
        <v>42761</v>
      </c>
      <c r="N356" t="s">
        <v>194</v>
      </c>
      <c r="O356" t="s">
        <v>109</v>
      </c>
      <c r="P356">
        <v>2</v>
      </c>
      <c r="Q356" t="s">
        <v>5146</v>
      </c>
      <c r="R356">
        <v>3</v>
      </c>
    </row>
    <row r="357" spans="1:18" x14ac:dyDescent="0.2">
      <c r="A357" t="s">
        <v>5513</v>
      </c>
      <c r="B357" t="s">
        <v>4705</v>
      </c>
      <c r="C357">
        <v>140564</v>
      </c>
      <c r="D357">
        <v>130522</v>
      </c>
      <c r="E357">
        <v>10046829</v>
      </c>
      <c r="F357" t="s">
        <v>192</v>
      </c>
      <c r="G357" t="s">
        <v>16</v>
      </c>
      <c r="H357" t="s">
        <v>493</v>
      </c>
      <c r="I357" t="s">
        <v>122</v>
      </c>
      <c r="J357" t="s">
        <v>122</v>
      </c>
      <c r="K357">
        <v>10022551</v>
      </c>
      <c r="L357" s="172">
        <v>42850</v>
      </c>
      <c r="M357" s="172">
        <v>42852</v>
      </c>
      <c r="N357" t="s">
        <v>196</v>
      </c>
      <c r="O357" t="s">
        <v>109</v>
      </c>
      <c r="P357">
        <v>1</v>
      </c>
      <c r="Q357" t="s">
        <v>5146</v>
      </c>
      <c r="R357" t="s">
        <v>210</v>
      </c>
    </row>
    <row r="358" spans="1:18" x14ac:dyDescent="0.2">
      <c r="A358" t="s">
        <v>5514</v>
      </c>
      <c r="B358" t="s">
        <v>208</v>
      </c>
      <c r="C358">
        <v>140621</v>
      </c>
      <c r="D358">
        <v>130539</v>
      </c>
      <c r="E358">
        <v>10046731</v>
      </c>
      <c r="F358" t="s">
        <v>192</v>
      </c>
      <c r="G358" t="s">
        <v>16</v>
      </c>
      <c r="H358" t="s">
        <v>209</v>
      </c>
      <c r="I358" t="s">
        <v>166</v>
      </c>
      <c r="J358" t="s">
        <v>166</v>
      </c>
      <c r="K358">
        <v>10022512</v>
      </c>
      <c r="L358" s="172">
        <v>42774</v>
      </c>
      <c r="M358" s="172">
        <v>42776</v>
      </c>
      <c r="N358" t="s">
        <v>196</v>
      </c>
      <c r="O358" t="s">
        <v>109</v>
      </c>
      <c r="P358">
        <v>2</v>
      </c>
      <c r="Q358" t="s">
        <v>5146</v>
      </c>
      <c r="R358" t="s">
        <v>210</v>
      </c>
    </row>
    <row r="359" spans="1:18" x14ac:dyDescent="0.2">
      <c r="A359" t="s">
        <v>5515</v>
      </c>
      <c r="B359" t="s">
        <v>609</v>
      </c>
      <c r="C359">
        <v>140939</v>
      </c>
      <c r="D359">
        <v>130510</v>
      </c>
      <c r="E359">
        <v>10047216</v>
      </c>
      <c r="F359" t="s">
        <v>192</v>
      </c>
      <c r="G359" t="s">
        <v>16</v>
      </c>
      <c r="H359" t="s">
        <v>607</v>
      </c>
      <c r="I359" t="s">
        <v>122</v>
      </c>
      <c r="J359" t="s">
        <v>122</v>
      </c>
      <c r="K359">
        <v>10020154</v>
      </c>
      <c r="L359" s="172">
        <v>42647</v>
      </c>
      <c r="M359" s="172">
        <v>42649</v>
      </c>
      <c r="N359" t="s">
        <v>196</v>
      </c>
      <c r="O359" t="s">
        <v>109</v>
      </c>
      <c r="P359" s="402">
        <v>1</v>
      </c>
      <c r="Q359" t="s">
        <v>5146</v>
      </c>
      <c r="R359" t="s">
        <v>210</v>
      </c>
    </row>
    <row r="360" spans="1:18" x14ac:dyDescent="0.2">
      <c r="A360" t="s">
        <v>5516</v>
      </c>
      <c r="B360" t="s">
        <v>4706</v>
      </c>
      <c r="C360">
        <v>140940</v>
      </c>
      <c r="D360">
        <v>130489</v>
      </c>
      <c r="E360">
        <v>10042362</v>
      </c>
      <c r="F360" t="s">
        <v>192</v>
      </c>
      <c r="G360" t="s">
        <v>16</v>
      </c>
      <c r="H360" t="s">
        <v>198</v>
      </c>
      <c r="I360" t="s">
        <v>199</v>
      </c>
      <c r="J360" t="s">
        <v>95</v>
      </c>
      <c r="K360">
        <v>10022481</v>
      </c>
      <c r="L360" s="172">
        <v>42823</v>
      </c>
      <c r="M360" s="172">
        <v>42825</v>
      </c>
      <c r="N360" t="s">
        <v>196</v>
      </c>
      <c r="O360" t="s">
        <v>109</v>
      </c>
      <c r="P360">
        <v>3</v>
      </c>
      <c r="Q360" t="s">
        <v>5146</v>
      </c>
      <c r="R360" t="s">
        <v>210</v>
      </c>
    </row>
    <row r="361" spans="1:18" x14ac:dyDescent="0.2">
      <c r="A361" t="s">
        <v>5517</v>
      </c>
      <c r="B361" t="s">
        <v>269</v>
      </c>
      <c r="C361">
        <v>140971</v>
      </c>
      <c r="D361">
        <v>130500</v>
      </c>
      <c r="E361">
        <v>10045912</v>
      </c>
      <c r="F361" t="s">
        <v>192</v>
      </c>
      <c r="G361" t="s">
        <v>16</v>
      </c>
      <c r="H361" t="s">
        <v>270</v>
      </c>
      <c r="I361" t="s">
        <v>166</v>
      </c>
      <c r="J361" t="s">
        <v>166</v>
      </c>
      <c r="K361">
        <v>10022503</v>
      </c>
      <c r="L361" s="172">
        <v>42759</v>
      </c>
      <c r="M361" s="172">
        <v>42761</v>
      </c>
      <c r="N361" t="s">
        <v>196</v>
      </c>
      <c r="O361" t="s">
        <v>109</v>
      </c>
      <c r="P361">
        <v>1</v>
      </c>
      <c r="Q361" t="s">
        <v>5146</v>
      </c>
      <c r="R361" t="s">
        <v>210</v>
      </c>
    </row>
    <row r="362" spans="1:18" x14ac:dyDescent="0.2">
      <c r="A362" t="s">
        <v>5518</v>
      </c>
      <c r="B362" t="s">
        <v>4707</v>
      </c>
      <c r="C362">
        <v>141030</v>
      </c>
      <c r="D362">
        <v>130496</v>
      </c>
      <c r="E362">
        <v>10046350</v>
      </c>
      <c r="F362" t="s">
        <v>192</v>
      </c>
      <c r="G362" t="s">
        <v>16</v>
      </c>
      <c r="H362" t="s">
        <v>430</v>
      </c>
      <c r="I362" t="s">
        <v>122</v>
      </c>
      <c r="J362" t="s">
        <v>122</v>
      </c>
      <c r="K362">
        <v>10022537</v>
      </c>
      <c r="L362" s="172">
        <v>42851</v>
      </c>
      <c r="M362" s="172">
        <v>42853</v>
      </c>
      <c r="N362" t="s">
        <v>196</v>
      </c>
      <c r="O362" t="s">
        <v>109</v>
      </c>
      <c r="P362">
        <v>2</v>
      </c>
      <c r="Q362" t="s">
        <v>5146</v>
      </c>
      <c r="R362" t="s">
        <v>210</v>
      </c>
    </row>
    <row r="363" spans="1:18" x14ac:dyDescent="0.2">
      <c r="A363" t="s">
        <v>5519</v>
      </c>
      <c r="B363" t="s">
        <v>5148</v>
      </c>
      <c r="C363">
        <v>141081</v>
      </c>
      <c r="D363">
        <v>130559</v>
      </c>
      <c r="E363">
        <v>10047039</v>
      </c>
      <c r="F363" t="s">
        <v>192</v>
      </c>
      <c r="G363" t="s">
        <v>16</v>
      </c>
      <c r="H363" t="s">
        <v>202</v>
      </c>
      <c r="I363" t="s">
        <v>140</v>
      </c>
      <c r="J363" t="s">
        <v>140</v>
      </c>
      <c r="K363">
        <v>10020112</v>
      </c>
      <c r="L363" s="172">
        <v>42632</v>
      </c>
      <c r="M363" s="172">
        <v>42634</v>
      </c>
      <c r="N363" t="s">
        <v>196</v>
      </c>
      <c r="O363" t="s">
        <v>109</v>
      </c>
      <c r="P363">
        <v>4</v>
      </c>
      <c r="Q363" t="s">
        <v>5146</v>
      </c>
      <c r="R363" t="s">
        <v>210</v>
      </c>
    </row>
    <row r="364" spans="1:18" x14ac:dyDescent="0.2">
      <c r="A364" t="s">
        <v>5520</v>
      </c>
      <c r="B364" t="s">
        <v>327</v>
      </c>
      <c r="C364">
        <v>141084</v>
      </c>
      <c r="D364">
        <v>131032</v>
      </c>
      <c r="E364">
        <v>10046354</v>
      </c>
      <c r="F364" t="s">
        <v>113</v>
      </c>
      <c r="G364" t="s">
        <v>12</v>
      </c>
      <c r="H364" t="s">
        <v>178</v>
      </c>
      <c r="I364" t="s">
        <v>107</v>
      </c>
      <c r="J364" t="s">
        <v>107</v>
      </c>
      <c r="K364">
        <v>10004834</v>
      </c>
      <c r="L364" s="172">
        <v>42689</v>
      </c>
      <c r="M364" s="172">
        <v>42692</v>
      </c>
      <c r="N364" t="s">
        <v>115</v>
      </c>
      <c r="O364" t="s">
        <v>109</v>
      </c>
      <c r="P364" s="402">
        <v>2</v>
      </c>
      <c r="Q364" t="s">
        <v>5146</v>
      </c>
      <c r="R364" t="s">
        <v>210</v>
      </c>
    </row>
    <row r="365" spans="1:18" x14ac:dyDescent="0.2">
      <c r="A365" t="s">
        <v>5521</v>
      </c>
      <c r="B365" t="s">
        <v>4708</v>
      </c>
      <c r="C365">
        <v>141095</v>
      </c>
      <c r="D365">
        <v>130801</v>
      </c>
      <c r="E365">
        <v>10047200</v>
      </c>
      <c r="F365" t="s">
        <v>192</v>
      </c>
      <c r="G365" t="s">
        <v>16</v>
      </c>
      <c r="H365" t="s">
        <v>144</v>
      </c>
      <c r="I365" t="s">
        <v>122</v>
      </c>
      <c r="J365" t="s">
        <v>122</v>
      </c>
      <c r="K365">
        <v>10030698</v>
      </c>
      <c r="L365" s="172">
        <v>42872</v>
      </c>
      <c r="M365" s="172">
        <v>42874</v>
      </c>
      <c r="N365" t="s">
        <v>196</v>
      </c>
      <c r="O365" t="s">
        <v>109</v>
      </c>
      <c r="P365">
        <v>1</v>
      </c>
      <c r="Q365" t="s">
        <v>5146</v>
      </c>
      <c r="R365" t="s">
        <v>210</v>
      </c>
    </row>
    <row r="366" spans="1:18" x14ac:dyDescent="0.2">
      <c r="A366" t="s">
        <v>5522</v>
      </c>
      <c r="B366" t="s">
        <v>4711</v>
      </c>
      <c r="C366">
        <v>141243</v>
      </c>
      <c r="D366">
        <v>132081</v>
      </c>
      <c r="E366">
        <v>10048265</v>
      </c>
      <c r="F366" t="s">
        <v>134</v>
      </c>
      <c r="G366" t="s">
        <v>13</v>
      </c>
      <c r="H366" t="s">
        <v>1303</v>
      </c>
      <c r="I366" t="s">
        <v>122</v>
      </c>
      <c r="J366" t="s">
        <v>122</v>
      </c>
      <c r="K366">
        <v>10030692</v>
      </c>
      <c r="L366" s="172">
        <v>42851</v>
      </c>
      <c r="M366" s="172">
        <v>42853</v>
      </c>
      <c r="N366" t="s">
        <v>588</v>
      </c>
      <c r="O366" t="s">
        <v>109</v>
      </c>
      <c r="P366">
        <v>2</v>
      </c>
      <c r="Q366" t="s">
        <v>5146</v>
      </c>
      <c r="R366">
        <v>3</v>
      </c>
    </row>
    <row r="367" spans="1:18" x14ac:dyDescent="0.2">
      <c r="A367" t="s">
        <v>5523</v>
      </c>
      <c r="B367" t="s">
        <v>506</v>
      </c>
      <c r="C367">
        <v>141491</v>
      </c>
      <c r="D367">
        <v>131642</v>
      </c>
      <c r="E367">
        <v>10044606</v>
      </c>
      <c r="F367" t="s">
        <v>507</v>
      </c>
      <c r="G367" t="s">
        <v>16</v>
      </c>
      <c r="H367" t="s">
        <v>171</v>
      </c>
      <c r="I367" t="s">
        <v>172</v>
      </c>
      <c r="J367" t="s">
        <v>172</v>
      </c>
      <c r="K367">
        <v>10020165</v>
      </c>
      <c r="L367" s="172">
        <v>42682</v>
      </c>
      <c r="M367" s="172">
        <v>42684</v>
      </c>
      <c r="N367" t="s">
        <v>194</v>
      </c>
      <c r="O367" t="s">
        <v>109</v>
      </c>
      <c r="P367" s="402">
        <v>3</v>
      </c>
      <c r="Q367" t="s">
        <v>5146</v>
      </c>
      <c r="R367">
        <v>3</v>
      </c>
    </row>
    <row r="368" spans="1:18" x14ac:dyDescent="0.2">
      <c r="A368" t="s">
        <v>5524</v>
      </c>
      <c r="B368" t="s">
        <v>2253</v>
      </c>
      <c r="C368">
        <v>141503</v>
      </c>
      <c r="D368">
        <v>126185</v>
      </c>
      <c r="E368">
        <v>10021185</v>
      </c>
      <c r="F368" t="s">
        <v>134</v>
      </c>
      <c r="G368" t="s">
        <v>13</v>
      </c>
      <c r="H368" t="s">
        <v>241</v>
      </c>
      <c r="I368" t="s">
        <v>94</v>
      </c>
      <c r="J368" t="s">
        <v>95</v>
      </c>
      <c r="K368">
        <v>10030726</v>
      </c>
      <c r="L368" s="172">
        <v>42899</v>
      </c>
      <c r="M368" s="172">
        <v>42901</v>
      </c>
      <c r="N368" t="s">
        <v>588</v>
      </c>
      <c r="O368" t="s">
        <v>109</v>
      </c>
      <c r="P368" s="402">
        <v>3</v>
      </c>
      <c r="Q368" t="s">
        <v>5146</v>
      </c>
      <c r="R368">
        <v>3</v>
      </c>
    </row>
    <row r="369" spans="1:18" x14ac:dyDescent="0.2">
      <c r="A369" t="s">
        <v>5525</v>
      </c>
      <c r="B369" t="s">
        <v>612</v>
      </c>
      <c r="C369">
        <v>141703</v>
      </c>
      <c r="D369">
        <v>131932</v>
      </c>
      <c r="E369">
        <v>10032898</v>
      </c>
      <c r="F369" t="s">
        <v>134</v>
      </c>
      <c r="G369" t="s">
        <v>13</v>
      </c>
      <c r="H369" t="s">
        <v>186</v>
      </c>
      <c r="I369" t="s">
        <v>172</v>
      </c>
      <c r="J369" t="s">
        <v>172</v>
      </c>
      <c r="K369">
        <v>10030743</v>
      </c>
      <c r="L369" s="172">
        <v>42878</v>
      </c>
      <c r="M369" s="172">
        <v>42880</v>
      </c>
      <c r="N369" t="s">
        <v>384</v>
      </c>
      <c r="O369" t="s">
        <v>109</v>
      </c>
      <c r="P369">
        <v>3</v>
      </c>
      <c r="Q369" t="s">
        <v>5146</v>
      </c>
      <c r="R369">
        <v>4</v>
      </c>
    </row>
    <row r="370" spans="1:18" x14ac:dyDescent="0.2">
      <c r="A370" t="s">
        <v>5526</v>
      </c>
      <c r="B370" t="s">
        <v>580</v>
      </c>
      <c r="C370">
        <v>141738</v>
      </c>
      <c r="D370">
        <v>126121</v>
      </c>
      <c r="E370">
        <v>10041170</v>
      </c>
      <c r="F370" t="s">
        <v>134</v>
      </c>
      <c r="G370" t="s">
        <v>13</v>
      </c>
      <c r="H370" t="s">
        <v>158</v>
      </c>
      <c r="I370" t="s">
        <v>140</v>
      </c>
      <c r="J370" t="s">
        <v>140</v>
      </c>
      <c r="K370">
        <v>10004840</v>
      </c>
      <c r="L370" s="172">
        <v>42661</v>
      </c>
      <c r="M370" s="172">
        <v>42663</v>
      </c>
      <c r="N370" t="s">
        <v>136</v>
      </c>
      <c r="O370" t="s">
        <v>109</v>
      </c>
      <c r="P370">
        <v>3</v>
      </c>
      <c r="Q370" t="s">
        <v>5146</v>
      </c>
      <c r="R370" t="s">
        <v>210</v>
      </c>
    </row>
    <row r="371" spans="1:18" x14ac:dyDescent="0.2">
      <c r="A371" t="s">
        <v>5527</v>
      </c>
      <c r="B371" t="s">
        <v>4713</v>
      </c>
      <c r="C371">
        <v>141887</v>
      </c>
      <c r="D371">
        <v>132225</v>
      </c>
      <c r="E371">
        <v>10049051</v>
      </c>
      <c r="F371" t="s">
        <v>134</v>
      </c>
      <c r="G371" t="s">
        <v>13</v>
      </c>
      <c r="H371" t="s">
        <v>1339</v>
      </c>
      <c r="I371" t="s">
        <v>140</v>
      </c>
      <c r="J371" t="s">
        <v>140</v>
      </c>
      <c r="K371">
        <v>10022626</v>
      </c>
      <c r="L371" s="172">
        <v>42899</v>
      </c>
      <c r="M371" s="172">
        <v>42901</v>
      </c>
      <c r="N371" t="s">
        <v>136</v>
      </c>
      <c r="O371" t="s">
        <v>109</v>
      </c>
      <c r="P371">
        <v>3</v>
      </c>
      <c r="Q371" t="s">
        <v>5146</v>
      </c>
      <c r="R371" t="s">
        <v>210</v>
      </c>
    </row>
    <row r="372" spans="1:18" x14ac:dyDescent="0.2">
      <c r="A372" t="s">
        <v>5528</v>
      </c>
      <c r="B372" t="s">
        <v>313</v>
      </c>
      <c r="C372">
        <v>141965</v>
      </c>
      <c r="D372">
        <v>132646</v>
      </c>
      <c r="E372">
        <v>10053513</v>
      </c>
      <c r="F372" t="s">
        <v>192</v>
      </c>
      <c r="G372" t="s">
        <v>16</v>
      </c>
      <c r="H372" t="s">
        <v>314</v>
      </c>
      <c r="I372" t="s">
        <v>161</v>
      </c>
      <c r="J372" t="s">
        <v>161</v>
      </c>
      <c r="K372">
        <v>10022578</v>
      </c>
      <c r="L372" s="172">
        <v>42752</v>
      </c>
      <c r="M372" s="172">
        <v>42754</v>
      </c>
      <c r="N372" t="s">
        <v>196</v>
      </c>
      <c r="O372" t="s">
        <v>109</v>
      </c>
      <c r="P372">
        <v>1</v>
      </c>
      <c r="Q372" t="s">
        <v>5146</v>
      </c>
      <c r="R372" t="s">
        <v>210</v>
      </c>
    </row>
    <row r="373" spans="1:18" x14ac:dyDescent="0.2">
      <c r="A373" t="s">
        <v>5529</v>
      </c>
      <c r="B373" t="s">
        <v>4730</v>
      </c>
      <c r="C373">
        <v>1220982</v>
      </c>
      <c r="D373">
        <v>132576</v>
      </c>
      <c r="E373">
        <v>10042505</v>
      </c>
      <c r="F373" t="s">
        <v>170</v>
      </c>
      <c r="G373" t="s">
        <v>15</v>
      </c>
      <c r="H373" t="s">
        <v>469</v>
      </c>
      <c r="I373" t="s">
        <v>166</v>
      </c>
      <c r="J373" t="s">
        <v>166</v>
      </c>
      <c r="K373">
        <v>10030774</v>
      </c>
      <c r="L373" s="172">
        <v>42913</v>
      </c>
      <c r="M373" s="172">
        <v>42916</v>
      </c>
      <c r="N373" t="s">
        <v>276</v>
      </c>
      <c r="O373" t="s">
        <v>109</v>
      </c>
      <c r="P373">
        <v>2</v>
      </c>
      <c r="Q373" t="s">
        <v>5146</v>
      </c>
      <c r="R373" t="s">
        <v>210</v>
      </c>
    </row>
    <row r="374" spans="1:18" x14ac:dyDescent="0.2">
      <c r="A374" t="s">
        <v>5530</v>
      </c>
      <c r="B374" t="s">
        <v>216</v>
      </c>
      <c r="C374">
        <v>1223878</v>
      </c>
      <c r="D374">
        <v>121314</v>
      </c>
      <c r="E374">
        <v>10034240</v>
      </c>
      <c r="F374" t="s">
        <v>183</v>
      </c>
      <c r="G374" t="s">
        <v>14</v>
      </c>
      <c r="H374" t="s">
        <v>217</v>
      </c>
      <c r="I374" t="s">
        <v>161</v>
      </c>
      <c r="J374" t="s">
        <v>161</v>
      </c>
      <c r="K374">
        <v>10022575</v>
      </c>
      <c r="L374" s="172">
        <v>42780</v>
      </c>
      <c r="M374" s="172">
        <v>42782</v>
      </c>
      <c r="N374" t="s">
        <v>130</v>
      </c>
      <c r="O374" t="s">
        <v>109</v>
      </c>
      <c r="P374">
        <v>3</v>
      </c>
      <c r="Q374" t="s">
        <v>5146</v>
      </c>
      <c r="R374" t="s">
        <v>210</v>
      </c>
    </row>
    <row r="375" spans="1:18" x14ac:dyDescent="0.2">
      <c r="A375" t="s">
        <v>5531</v>
      </c>
      <c r="B375" t="s">
        <v>4734</v>
      </c>
      <c r="C375">
        <v>1236703</v>
      </c>
      <c r="D375">
        <v>119456</v>
      </c>
      <c r="E375">
        <v>10028942</v>
      </c>
      <c r="F375" t="s">
        <v>247</v>
      </c>
      <c r="G375" t="s">
        <v>28</v>
      </c>
      <c r="H375" t="s">
        <v>514</v>
      </c>
      <c r="I375" t="s">
        <v>190</v>
      </c>
      <c r="J375" t="s">
        <v>190</v>
      </c>
      <c r="K375">
        <v>10022695</v>
      </c>
      <c r="L375" s="172">
        <v>42822</v>
      </c>
      <c r="M375" s="172">
        <v>42825</v>
      </c>
      <c r="N375" t="s">
        <v>249</v>
      </c>
      <c r="O375" t="s">
        <v>109</v>
      </c>
      <c r="P375">
        <v>2</v>
      </c>
      <c r="Q375" t="s">
        <v>5146</v>
      </c>
      <c r="R375" t="s">
        <v>210</v>
      </c>
    </row>
    <row r="376" spans="1:18" x14ac:dyDescent="0.2">
      <c r="A376" t="s">
        <v>5532</v>
      </c>
      <c r="B376" t="s">
        <v>5154</v>
      </c>
      <c r="C376">
        <v>1236706</v>
      </c>
      <c r="D376">
        <v>131023</v>
      </c>
      <c r="E376">
        <v>10039535</v>
      </c>
      <c r="F376" t="s">
        <v>92</v>
      </c>
      <c r="G376" t="s">
        <v>14</v>
      </c>
      <c r="H376" t="s">
        <v>239</v>
      </c>
      <c r="I376" t="s">
        <v>161</v>
      </c>
      <c r="J376" t="s">
        <v>161</v>
      </c>
      <c r="K376">
        <v>10022563</v>
      </c>
      <c r="L376" s="172">
        <v>42781</v>
      </c>
      <c r="M376" s="172">
        <v>42783</v>
      </c>
      <c r="N376" t="s">
        <v>130</v>
      </c>
      <c r="O376" t="s">
        <v>109</v>
      </c>
      <c r="P376" s="402">
        <v>3</v>
      </c>
      <c r="Q376" t="s">
        <v>5146</v>
      </c>
      <c r="R376" t="s">
        <v>210</v>
      </c>
    </row>
    <row r="377" spans="1:18" x14ac:dyDescent="0.2">
      <c r="A377" t="s">
        <v>5533</v>
      </c>
      <c r="B377" t="s">
        <v>4739</v>
      </c>
      <c r="C377">
        <v>1236778</v>
      </c>
      <c r="D377">
        <v>116164</v>
      </c>
      <c r="E377">
        <v>10001189</v>
      </c>
      <c r="F377" t="s">
        <v>247</v>
      </c>
      <c r="G377" t="s">
        <v>28</v>
      </c>
      <c r="H377" t="s">
        <v>1141</v>
      </c>
      <c r="I377" t="s">
        <v>199</v>
      </c>
      <c r="J377" t="s">
        <v>95</v>
      </c>
      <c r="K377">
        <v>10022688</v>
      </c>
      <c r="L377" s="172">
        <v>42801</v>
      </c>
      <c r="M377" s="172">
        <v>42804</v>
      </c>
      <c r="N377" t="s">
        <v>249</v>
      </c>
      <c r="O377" t="s">
        <v>109</v>
      </c>
      <c r="P377" s="402">
        <v>2</v>
      </c>
      <c r="Q377" t="s">
        <v>5146</v>
      </c>
      <c r="R377" t="s">
        <v>210</v>
      </c>
    </row>
    <row r="378" spans="1:18" x14ac:dyDescent="0.2">
      <c r="A378" t="s">
        <v>5534</v>
      </c>
      <c r="B378" t="s">
        <v>253</v>
      </c>
      <c r="C378">
        <v>1236779</v>
      </c>
      <c r="D378">
        <v>116322</v>
      </c>
      <c r="E378">
        <v>10001648</v>
      </c>
      <c r="F378" t="s">
        <v>247</v>
      </c>
      <c r="G378" t="s">
        <v>28</v>
      </c>
      <c r="H378" t="s">
        <v>237</v>
      </c>
      <c r="I378" t="s">
        <v>190</v>
      </c>
      <c r="J378" t="s">
        <v>190</v>
      </c>
      <c r="K378">
        <v>10022693</v>
      </c>
      <c r="L378" s="172">
        <v>42780</v>
      </c>
      <c r="M378" s="172">
        <v>42783</v>
      </c>
      <c r="N378" t="s">
        <v>249</v>
      </c>
      <c r="O378" t="s">
        <v>109</v>
      </c>
      <c r="P378">
        <v>2</v>
      </c>
      <c r="Q378" t="s">
        <v>5146</v>
      </c>
      <c r="R378" t="s">
        <v>210</v>
      </c>
    </row>
    <row r="379" spans="1:18" x14ac:dyDescent="0.2">
      <c r="A379" t="s">
        <v>5535</v>
      </c>
      <c r="B379" t="s">
        <v>246</v>
      </c>
      <c r="C379">
        <v>1236924</v>
      </c>
      <c r="D379">
        <v>117373</v>
      </c>
      <c r="E379">
        <v>10001298</v>
      </c>
      <c r="F379" t="s">
        <v>247</v>
      </c>
      <c r="G379" t="s">
        <v>28</v>
      </c>
      <c r="H379" t="s">
        <v>248</v>
      </c>
      <c r="I379" t="s">
        <v>190</v>
      </c>
      <c r="J379" t="s">
        <v>190</v>
      </c>
      <c r="K379">
        <v>10022692</v>
      </c>
      <c r="L379" s="172">
        <v>42773</v>
      </c>
      <c r="M379" s="172">
        <v>42776</v>
      </c>
      <c r="N379" t="s">
        <v>249</v>
      </c>
      <c r="O379" t="s">
        <v>109</v>
      </c>
      <c r="P379">
        <v>1</v>
      </c>
      <c r="Q379" t="s">
        <v>5146</v>
      </c>
      <c r="R379" t="s">
        <v>210</v>
      </c>
    </row>
    <row r="380" spans="1:18" x14ac:dyDescent="0.2">
      <c r="A380" t="s">
        <v>5536</v>
      </c>
      <c r="B380" t="s">
        <v>339</v>
      </c>
      <c r="C380">
        <v>1236930</v>
      </c>
      <c r="D380">
        <v>117373</v>
      </c>
      <c r="E380">
        <v>10001298</v>
      </c>
      <c r="F380" t="s">
        <v>247</v>
      </c>
      <c r="G380" t="s">
        <v>28</v>
      </c>
      <c r="H380" t="s">
        <v>248</v>
      </c>
      <c r="I380" t="s">
        <v>190</v>
      </c>
      <c r="J380" t="s">
        <v>190</v>
      </c>
      <c r="K380">
        <v>10022690</v>
      </c>
      <c r="L380" s="172">
        <v>42752</v>
      </c>
      <c r="M380" s="172">
        <v>42755</v>
      </c>
      <c r="N380" t="s">
        <v>249</v>
      </c>
      <c r="O380" t="s">
        <v>109</v>
      </c>
      <c r="P380">
        <v>2</v>
      </c>
      <c r="Q380" t="s">
        <v>5146</v>
      </c>
      <c r="R380" t="s">
        <v>210</v>
      </c>
    </row>
    <row r="381" spans="1:18" x14ac:dyDescent="0.2">
      <c r="A381" t="s">
        <v>5537</v>
      </c>
      <c r="B381" t="s">
        <v>5155</v>
      </c>
      <c r="C381">
        <v>1236932</v>
      </c>
      <c r="D381">
        <v>109219</v>
      </c>
      <c r="E381">
        <v>10004177</v>
      </c>
      <c r="F381" t="s">
        <v>247</v>
      </c>
      <c r="G381" t="s">
        <v>28</v>
      </c>
      <c r="H381" t="s">
        <v>285</v>
      </c>
      <c r="I381" t="s">
        <v>140</v>
      </c>
      <c r="J381" t="s">
        <v>140</v>
      </c>
      <c r="K381">
        <v>10022676</v>
      </c>
      <c r="L381" s="172">
        <v>42682</v>
      </c>
      <c r="M381" s="172">
        <v>42685</v>
      </c>
      <c r="N381" t="s">
        <v>130</v>
      </c>
      <c r="O381" t="s">
        <v>109</v>
      </c>
      <c r="P381">
        <v>2</v>
      </c>
      <c r="Q381" t="s">
        <v>5146</v>
      </c>
      <c r="R381" t="s">
        <v>210</v>
      </c>
    </row>
    <row r="382" spans="1:18" x14ac:dyDescent="0.2">
      <c r="A382" t="s">
        <v>5538</v>
      </c>
      <c r="B382" t="s">
        <v>5156</v>
      </c>
      <c r="C382">
        <v>1236935</v>
      </c>
      <c r="D382">
        <v>109219</v>
      </c>
      <c r="E382">
        <v>10004177</v>
      </c>
      <c r="F382" t="s">
        <v>247</v>
      </c>
      <c r="G382" t="s">
        <v>28</v>
      </c>
      <c r="H382" t="s">
        <v>285</v>
      </c>
      <c r="I382" t="s">
        <v>140</v>
      </c>
      <c r="J382" t="s">
        <v>140</v>
      </c>
      <c r="K382">
        <v>10022691</v>
      </c>
      <c r="L382" s="172">
        <v>42766</v>
      </c>
      <c r="M382" s="172">
        <v>42769</v>
      </c>
      <c r="N382" t="s">
        <v>249</v>
      </c>
      <c r="O382" t="s">
        <v>109</v>
      </c>
      <c r="P382">
        <v>2</v>
      </c>
      <c r="Q382" t="s">
        <v>5146</v>
      </c>
      <c r="R382" t="s">
        <v>210</v>
      </c>
    </row>
    <row r="383" spans="1:18" x14ac:dyDescent="0.2">
      <c r="A383" t="s">
        <v>5539</v>
      </c>
      <c r="B383" t="s">
        <v>335</v>
      </c>
      <c r="C383">
        <v>1236937</v>
      </c>
      <c r="D383">
        <v>112110</v>
      </c>
      <c r="E383">
        <v>10001647</v>
      </c>
      <c r="F383" t="s">
        <v>247</v>
      </c>
      <c r="G383" t="s">
        <v>28</v>
      </c>
      <c r="H383" t="s">
        <v>217</v>
      </c>
      <c r="I383" t="s">
        <v>161</v>
      </c>
      <c r="J383" t="s">
        <v>161</v>
      </c>
      <c r="K383">
        <v>10022686</v>
      </c>
      <c r="L383" s="172">
        <v>42745</v>
      </c>
      <c r="M383" s="172">
        <v>42748</v>
      </c>
      <c r="N383" t="s">
        <v>249</v>
      </c>
      <c r="O383" t="s">
        <v>109</v>
      </c>
      <c r="P383" s="402">
        <v>2</v>
      </c>
      <c r="Q383" t="s">
        <v>5146</v>
      </c>
      <c r="R383" t="s">
        <v>210</v>
      </c>
    </row>
    <row r="384" spans="1:18" x14ac:dyDescent="0.2">
      <c r="A384" t="s">
        <v>5540</v>
      </c>
      <c r="B384" t="s">
        <v>309</v>
      </c>
      <c r="C384">
        <v>1236942</v>
      </c>
      <c r="D384">
        <v>112110</v>
      </c>
      <c r="E384">
        <v>10001647</v>
      </c>
      <c r="F384" t="s">
        <v>247</v>
      </c>
      <c r="G384" t="s">
        <v>28</v>
      </c>
      <c r="H384" t="s">
        <v>217</v>
      </c>
      <c r="I384" t="s">
        <v>161</v>
      </c>
      <c r="J384" t="s">
        <v>161</v>
      </c>
      <c r="K384">
        <v>10022689</v>
      </c>
      <c r="L384" s="172">
        <v>42759</v>
      </c>
      <c r="M384" s="172">
        <v>42762</v>
      </c>
      <c r="N384" t="s">
        <v>249</v>
      </c>
      <c r="O384" t="s">
        <v>109</v>
      </c>
      <c r="P384">
        <v>1</v>
      </c>
      <c r="Q384" t="s">
        <v>5146</v>
      </c>
      <c r="R384" t="s">
        <v>210</v>
      </c>
    </row>
    <row r="385" spans="1:18" x14ac:dyDescent="0.2">
      <c r="A385" t="s">
        <v>5541</v>
      </c>
      <c r="B385" t="s">
        <v>4749</v>
      </c>
      <c r="C385">
        <v>1236946</v>
      </c>
      <c r="D385">
        <v>115875</v>
      </c>
      <c r="E385">
        <v>10005262</v>
      </c>
      <c r="F385" t="s">
        <v>247</v>
      </c>
      <c r="G385" t="s">
        <v>28</v>
      </c>
      <c r="H385" t="s">
        <v>449</v>
      </c>
      <c r="I385" t="s">
        <v>122</v>
      </c>
      <c r="J385" t="s">
        <v>122</v>
      </c>
      <c r="K385">
        <v>10022694</v>
      </c>
      <c r="L385" s="172">
        <v>42808</v>
      </c>
      <c r="M385" s="172">
        <v>42811</v>
      </c>
      <c r="N385" t="s">
        <v>249</v>
      </c>
      <c r="O385" t="s">
        <v>109</v>
      </c>
      <c r="P385">
        <v>2</v>
      </c>
      <c r="Q385" t="s">
        <v>5146</v>
      </c>
      <c r="R385" t="s">
        <v>210</v>
      </c>
    </row>
    <row r="386" spans="1:18" x14ac:dyDescent="0.2">
      <c r="A386" t="s">
        <v>5542</v>
      </c>
      <c r="B386" t="s">
        <v>468</v>
      </c>
      <c r="C386">
        <v>1236949</v>
      </c>
      <c r="D386">
        <v>115875</v>
      </c>
      <c r="E386">
        <v>10005262</v>
      </c>
      <c r="F386" t="s">
        <v>247</v>
      </c>
      <c r="G386" t="s">
        <v>28</v>
      </c>
      <c r="H386" t="s">
        <v>469</v>
      </c>
      <c r="I386" t="s">
        <v>166</v>
      </c>
      <c r="J386" t="s">
        <v>166</v>
      </c>
      <c r="K386">
        <v>10022679</v>
      </c>
      <c r="L386" s="172">
        <v>42703</v>
      </c>
      <c r="M386" s="172">
        <v>42706</v>
      </c>
      <c r="N386" t="s">
        <v>130</v>
      </c>
      <c r="O386" t="s">
        <v>109</v>
      </c>
      <c r="P386">
        <v>2</v>
      </c>
      <c r="Q386" t="s">
        <v>5146</v>
      </c>
      <c r="R386" t="s">
        <v>210</v>
      </c>
    </row>
    <row r="387" spans="1:18" x14ac:dyDescent="0.2">
      <c r="A387" t="s">
        <v>5543</v>
      </c>
      <c r="B387" t="s">
        <v>4751</v>
      </c>
      <c r="C387">
        <v>1236952</v>
      </c>
      <c r="D387">
        <v>115875</v>
      </c>
      <c r="E387">
        <v>10005262</v>
      </c>
      <c r="F387" t="s">
        <v>247</v>
      </c>
      <c r="G387" t="s">
        <v>28</v>
      </c>
      <c r="H387" t="s">
        <v>186</v>
      </c>
      <c r="I387" t="s">
        <v>172</v>
      </c>
      <c r="J387" t="s">
        <v>172</v>
      </c>
      <c r="K387">
        <v>10022687</v>
      </c>
      <c r="L387" s="172">
        <v>42794</v>
      </c>
      <c r="M387" s="172">
        <v>42797</v>
      </c>
      <c r="N387" t="s">
        <v>249</v>
      </c>
      <c r="O387" t="s">
        <v>109</v>
      </c>
      <c r="P387">
        <v>2</v>
      </c>
      <c r="Q387" t="s">
        <v>5146</v>
      </c>
      <c r="R387" t="s">
        <v>210</v>
      </c>
    </row>
    <row r="388" spans="1:18" x14ac:dyDescent="0.2">
      <c r="A388" t="s">
        <v>5544</v>
      </c>
      <c r="B388" t="s">
        <v>4753</v>
      </c>
      <c r="C388">
        <v>1237099</v>
      </c>
      <c r="D388">
        <v>132208</v>
      </c>
      <c r="E388">
        <v>10018436</v>
      </c>
      <c r="F388" t="s">
        <v>92</v>
      </c>
      <c r="G388" t="s">
        <v>14</v>
      </c>
      <c r="H388" t="s">
        <v>285</v>
      </c>
      <c r="I388" t="s">
        <v>140</v>
      </c>
      <c r="J388" t="s">
        <v>140</v>
      </c>
      <c r="K388">
        <v>10022630</v>
      </c>
      <c r="L388" s="172">
        <v>42809</v>
      </c>
      <c r="M388" s="172">
        <v>42811</v>
      </c>
      <c r="N388" t="s">
        <v>130</v>
      </c>
      <c r="O388" t="s">
        <v>109</v>
      </c>
      <c r="P388">
        <v>3</v>
      </c>
      <c r="Q388" t="s">
        <v>5146</v>
      </c>
      <c r="R388" t="s">
        <v>210</v>
      </c>
    </row>
    <row r="389" spans="1:18" x14ac:dyDescent="0.2">
      <c r="A389" t="s">
        <v>5545</v>
      </c>
      <c r="B389" t="s">
        <v>4759</v>
      </c>
      <c r="C389">
        <v>1237118</v>
      </c>
      <c r="D389">
        <v>125133</v>
      </c>
      <c r="E389">
        <v>10022133</v>
      </c>
      <c r="F389" t="s">
        <v>92</v>
      </c>
      <c r="G389" t="s">
        <v>14</v>
      </c>
      <c r="H389" t="s">
        <v>422</v>
      </c>
      <c r="I389" t="s">
        <v>140</v>
      </c>
      <c r="J389" t="s">
        <v>140</v>
      </c>
      <c r="K389">
        <v>10030762</v>
      </c>
      <c r="L389" s="172">
        <v>42878</v>
      </c>
      <c r="M389" s="172">
        <v>42879</v>
      </c>
      <c r="N389" t="s">
        <v>130</v>
      </c>
      <c r="O389" t="s">
        <v>109</v>
      </c>
      <c r="P389" s="402">
        <v>4</v>
      </c>
      <c r="Q389" t="s">
        <v>5146</v>
      </c>
      <c r="R389" t="s">
        <v>210</v>
      </c>
    </row>
    <row r="390" spans="1:18" x14ac:dyDescent="0.2">
      <c r="A390" t="s">
        <v>5546</v>
      </c>
      <c r="B390" t="s">
        <v>4767</v>
      </c>
      <c r="C390">
        <v>1237197</v>
      </c>
      <c r="D390">
        <v>128077</v>
      </c>
      <c r="E390">
        <v>10038077</v>
      </c>
      <c r="F390" t="s">
        <v>92</v>
      </c>
      <c r="G390" t="s">
        <v>14</v>
      </c>
      <c r="H390" t="s">
        <v>244</v>
      </c>
      <c r="I390" t="s">
        <v>190</v>
      </c>
      <c r="J390" t="s">
        <v>190</v>
      </c>
      <c r="K390">
        <v>10022534</v>
      </c>
      <c r="L390" s="172">
        <v>42815</v>
      </c>
      <c r="M390" s="172">
        <v>42817</v>
      </c>
      <c r="N390" t="s">
        <v>130</v>
      </c>
      <c r="O390" t="s">
        <v>109</v>
      </c>
      <c r="P390">
        <v>2</v>
      </c>
      <c r="Q390" t="s">
        <v>5146</v>
      </c>
      <c r="R390" t="s">
        <v>210</v>
      </c>
    </row>
    <row r="391" spans="1:18" x14ac:dyDescent="0.2">
      <c r="A391" t="s">
        <v>5547</v>
      </c>
      <c r="B391" t="s">
        <v>5157</v>
      </c>
      <c r="C391">
        <v>1237200</v>
      </c>
      <c r="D391">
        <v>131093</v>
      </c>
      <c r="E391">
        <v>10042149</v>
      </c>
      <c r="F391" t="s">
        <v>92</v>
      </c>
      <c r="G391" t="s">
        <v>14</v>
      </c>
      <c r="H391" t="s">
        <v>106</v>
      </c>
      <c r="I391" t="s">
        <v>107</v>
      </c>
      <c r="J391" t="s">
        <v>107</v>
      </c>
      <c r="K391">
        <v>10022604</v>
      </c>
      <c r="L391" s="172">
        <v>42793</v>
      </c>
      <c r="M391" s="172">
        <v>42796</v>
      </c>
      <c r="N391" t="s">
        <v>130</v>
      </c>
      <c r="O391" t="s">
        <v>109</v>
      </c>
      <c r="P391" s="402">
        <v>4</v>
      </c>
      <c r="Q391" t="s">
        <v>5146</v>
      </c>
      <c r="R391" t="s">
        <v>210</v>
      </c>
    </row>
    <row r="392" spans="1:18" x14ac:dyDescent="0.2">
      <c r="A392" t="s">
        <v>5548</v>
      </c>
      <c r="B392" t="s">
        <v>254</v>
      </c>
      <c r="C392">
        <v>1237215</v>
      </c>
      <c r="D392">
        <v>122998</v>
      </c>
      <c r="E392">
        <v>10031093</v>
      </c>
      <c r="F392" t="s">
        <v>92</v>
      </c>
      <c r="G392" t="s">
        <v>14</v>
      </c>
      <c r="H392" t="s">
        <v>255</v>
      </c>
      <c r="I392" t="s">
        <v>161</v>
      </c>
      <c r="J392" t="s">
        <v>161</v>
      </c>
      <c r="K392">
        <v>10022577</v>
      </c>
      <c r="L392" s="172">
        <v>42767</v>
      </c>
      <c r="M392" s="172">
        <v>42769</v>
      </c>
      <c r="N392" t="s">
        <v>130</v>
      </c>
      <c r="O392" t="s">
        <v>109</v>
      </c>
      <c r="P392">
        <v>2</v>
      </c>
      <c r="Q392" t="s">
        <v>5146</v>
      </c>
      <c r="R392" t="s">
        <v>210</v>
      </c>
    </row>
    <row r="393" spans="1:18" x14ac:dyDescent="0.2">
      <c r="A393" t="s">
        <v>5549</v>
      </c>
      <c r="B393" t="s">
        <v>472</v>
      </c>
      <c r="C393">
        <v>1240210</v>
      </c>
      <c r="D393">
        <v>111892</v>
      </c>
      <c r="E393">
        <v>10005752</v>
      </c>
      <c r="F393" t="s">
        <v>247</v>
      </c>
      <c r="G393" t="s">
        <v>28</v>
      </c>
      <c r="H393" t="s">
        <v>473</v>
      </c>
      <c r="I393" t="s">
        <v>94</v>
      </c>
      <c r="J393" t="s">
        <v>95</v>
      </c>
      <c r="K393">
        <v>10022678</v>
      </c>
      <c r="L393" s="172">
        <v>42689</v>
      </c>
      <c r="M393" s="172">
        <v>42692</v>
      </c>
      <c r="N393" t="s">
        <v>130</v>
      </c>
      <c r="O393" t="s">
        <v>109</v>
      </c>
      <c r="P393">
        <v>2</v>
      </c>
      <c r="Q393" t="s">
        <v>5146</v>
      </c>
      <c r="R393" t="s">
        <v>210</v>
      </c>
    </row>
    <row r="394" spans="1:18" x14ac:dyDescent="0.2">
      <c r="A394" t="s">
        <v>5550</v>
      </c>
      <c r="B394" t="s">
        <v>4805</v>
      </c>
      <c r="C394">
        <v>1248225</v>
      </c>
      <c r="D394">
        <v>118547</v>
      </c>
      <c r="E394">
        <v>10014226</v>
      </c>
      <c r="F394" t="s">
        <v>278</v>
      </c>
      <c r="G394" t="s">
        <v>15</v>
      </c>
      <c r="H394" t="s">
        <v>399</v>
      </c>
      <c r="I394" t="s">
        <v>190</v>
      </c>
      <c r="J394" t="s">
        <v>190</v>
      </c>
      <c r="K394">
        <v>10026082</v>
      </c>
      <c r="L394" s="172">
        <v>42863</v>
      </c>
      <c r="M394" s="172">
        <v>42866</v>
      </c>
      <c r="N394" t="s">
        <v>280</v>
      </c>
      <c r="O394" t="s">
        <v>109</v>
      </c>
      <c r="P394">
        <v>3</v>
      </c>
      <c r="Q394" t="s">
        <v>5146</v>
      </c>
      <c r="R394" t="s">
        <v>210</v>
      </c>
    </row>
    <row r="395" spans="1:18" x14ac:dyDescent="0.2">
      <c r="A395" t="s">
        <v>709</v>
      </c>
      <c r="B395" t="s">
        <v>710</v>
      </c>
      <c r="C395">
        <v>50009</v>
      </c>
      <c r="D395">
        <v>116244</v>
      </c>
      <c r="E395">
        <v>10009064</v>
      </c>
      <c r="F395" t="s">
        <v>683</v>
      </c>
      <c r="G395" t="s">
        <v>17</v>
      </c>
      <c r="H395" t="s">
        <v>106</v>
      </c>
      <c r="I395" t="s">
        <v>107</v>
      </c>
      <c r="J395" t="s">
        <v>107</v>
      </c>
      <c r="K395">
        <v>10004842</v>
      </c>
      <c r="L395" s="172">
        <v>42382</v>
      </c>
      <c r="M395" s="172">
        <v>42383</v>
      </c>
      <c r="N395" t="s">
        <v>711</v>
      </c>
      <c r="O395" t="s">
        <v>109</v>
      </c>
      <c r="P395">
        <v>2</v>
      </c>
      <c r="Q395" t="s">
        <v>712</v>
      </c>
      <c r="R395" t="s">
        <v>99</v>
      </c>
    </row>
    <row r="396" spans="1:18" x14ac:dyDescent="0.2">
      <c r="A396" t="s">
        <v>1563</v>
      </c>
      <c r="B396" t="s">
        <v>1564</v>
      </c>
      <c r="C396">
        <v>50010</v>
      </c>
      <c r="D396">
        <v>106918</v>
      </c>
      <c r="E396">
        <v>10003959</v>
      </c>
      <c r="F396" t="s">
        <v>683</v>
      </c>
      <c r="G396" t="s">
        <v>17</v>
      </c>
      <c r="H396" t="s">
        <v>139</v>
      </c>
      <c r="I396" t="s">
        <v>140</v>
      </c>
      <c r="J396" t="s">
        <v>140</v>
      </c>
      <c r="K396">
        <v>10004843</v>
      </c>
      <c r="L396" s="172">
        <v>42382</v>
      </c>
      <c r="M396" s="172">
        <v>42383</v>
      </c>
      <c r="N396" t="s">
        <v>711</v>
      </c>
      <c r="O396" t="s">
        <v>109</v>
      </c>
      <c r="P396" s="402">
        <v>2</v>
      </c>
      <c r="Q396" t="s">
        <v>712</v>
      </c>
      <c r="R396" t="s">
        <v>99</v>
      </c>
    </row>
    <row r="397" spans="1:18" x14ac:dyDescent="0.2">
      <c r="A397" t="s">
        <v>713</v>
      </c>
      <c r="B397" t="s">
        <v>714</v>
      </c>
      <c r="C397">
        <v>50012</v>
      </c>
      <c r="D397">
        <v>108303</v>
      </c>
      <c r="E397">
        <v>10003746</v>
      </c>
      <c r="F397" t="s">
        <v>683</v>
      </c>
      <c r="G397" t="s">
        <v>17</v>
      </c>
      <c r="H397" t="s">
        <v>399</v>
      </c>
      <c r="I397" t="s">
        <v>190</v>
      </c>
      <c r="J397" t="s">
        <v>190</v>
      </c>
      <c r="K397">
        <v>10004844</v>
      </c>
      <c r="L397" s="172">
        <v>42396</v>
      </c>
      <c r="M397" s="172">
        <v>42397</v>
      </c>
      <c r="N397" t="s">
        <v>711</v>
      </c>
      <c r="O397" t="s">
        <v>109</v>
      </c>
      <c r="P397" s="402">
        <v>1</v>
      </c>
      <c r="Q397" t="s">
        <v>712</v>
      </c>
      <c r="R397" t="s">
        <v>99</v>
      </c>
    </row>
    <row r="398" spans="1:18" x14ac:dyDescent="0.2">
      <c r="A398" t="s">
        <v>715</v>
      </c>
      <c r="B398" t="s">
        <v>716</v>
      </c>
      <c r="C398">
        <v>50013</v>
      </c>
      <c r="D398">
        <v>112615</v>
      </c>
      <c r="E398">
        <v>10004365</v>
      </c>
      <c r="F398" t="s">
        <v>683</v>
      </c>
      <c r="G398" t="s">
        <v>17</v>
      </c>
      <c r="H398" t="s">
        <v>717</v>
      </c>
      <c r="I398" t="s">
        <v>122</v>
      </c>
      <c r="J398" t="s">
        <v>122</v>
      </c>
      <c r="K398">
        <v>10004845</v>
      </c>
      <c r="L398" s="172">
        <v>42403</v>
      </c>
      <c r="M398" s="172">
        <v>42404</v>
      </c>
      <c r="N398" t="s">
        <v>711</v>
      </c>
      <c r="O398" t="s">
        <v>109</v>
      </c>
      <c r="P398">
        <v>3</v>
      </c>
      <c r="Q398" t="s">
        <v>712</v>
      </c>
      <c r="R398" t="s">
        <v>99</v>
      </c>
    </row>
    <row r="399" spans="1:18" x14ac:dyDescent="0.2">
      <c r="A399" t="s">
        <v>718</v>
      </c>
      <c r="B399" t="s">
        <v>719</v>
      </c>
      <c r="C399">
        <v>50029</v>
      </c>
      <c r="D399">
        <v>108287</v>
      </c>
      <c r="E399">
        <v>10009099</v>
      </c>
      <c r="F399" t="s">
        <v>683</v>
      </c>
      <c r="G399" t="s">
        <v>17</v>
      </c>
      <c r="H399" t="s">
        <v>150</v>
      </c>
      <c r="I399" t="s">
        <v>122</v>
      </c>
      <c r="J399" t="s">
        <v>122</v>
      </c>
      <c r="K399">
        <v>10004846</v>
      </c>
      <c r="L399" s="172">
        <v>42298</v>
      </c>
      <c r="M399" s="172">
        <v>42299</v>
      </c>
      <c r="N399" t="s">
        <v>711</v>
      </c>
      <c r="O399" t="s">
        <v>109</v>
      </c>
      <c r="P399">
        <v>1</v>
      </c>
      <c r="Q399" t="s">
        <v>712</v>
      </c>
      <c r="R399" t="s">
        <v>99</v>
      </c>
    </row>
    <row r="400" spans="1:18" x14ac:dyDescent="0.2">
      <c r="A400" t="s">
        <v>1565</v>
      </c>
      <c r="B400" t="s">
        <v>1566</v>
      </c>
      <c r="C400">
        <v>50030</v>
      </c>
      <c r="D400">
        <v>108288</v>
      </c>
      <c r="E400">
        <v>10003425</v>
      </c>
      <c r="F400" t="s">
        <v>683</v>
      </c>
      <c r="G400" t="s">
        <v>17</v>
      </c>
      <c r="H400" t="s">
        <v>150</v>
      </c>
      <c r="I400" t="s">
        <v>122</v>
      </c>
      <c r="J400" t="s">
        <v>122</v>
      </c>
      <c r="K400">
        <v>10004847</v>
      </c>
      <c r="L400" s="172">
        <v>42389</v>
      </c>
      <c r="M400" s="172">
        <v>42390</v>
      </c>
      <c r="N400" t="s">
        <v>711</v>
      </c>
      <c r="O400" t="s">
        <v>109</v>
      </c>
      <c r="P400">
        <v>1</v>
      </c>
      <c r="Q400" t="s">
        <v>712</v>
      </c>
      <c r="R400" t="s">
        <v>99</v>
      </c>
    </row>
    <row r="401" spans="1:18" x14ac:dyDescent="0.2">
      <c r="A401" t="s">
        <v>720</v>
      </c>
      <c r="B401" t="s">
        <v>721</v>
      </c>
      <c r="C401">
        <v>50032</v>
      </c>
      <c r="D401">
        <v>108290</v>
      </c>
      <c r="E401">
        <v>10008637</v>
      </c>
      <c r="F401" t="s">
        <v>683</v>
      </c>
      <c r="G401" t="s">
        <v>17</v>
      </c>
      <c r="H401" t="s">
        <v>186</v>
      </c>
      <c r="I401" t="s">
        <v>172</v>
      </c>
      <c r="J401" t="s">
        <v>172</v>
      </c>
      <c r="K401">
        <v>10004849</v>
      </c>
      <c r="L401" s="172">
        <v>42326</v>
      </c>
      <c r="M401" s="172">
        <v>42327</v>
      </c>
      <c r="N401" t="s">
        <v>711</v>
      </c>
      <c r="O401" t="s">
        <v>109</v>
      </c>
      <c r="P401">
        <v>1</v>
      </c>
      <c r="Q401" t="s">
        <v>712</v>
      </c>
      <c r="R401" t="s">
        <v>99</v>
      </c>
    </row>
    <row r="402" spans="1:18" x14ac:dyDescent="0.2">
      <c r="A402" t="s">
        <v>722</v>
      </c>
      <c r="B402" t="s">
        <v>723</v>
      </c>
      <c r="C402">
        <v>50067</v>
      </c>
      <c r="D402">
        <v>108297</v>
      </c>
      <c r="E402">
        <v>10011264</v>
      </c>
      <c r="F402" t="s">
        <v>683</v>
      </c>
      <c r="G402" t="s">
        <v>17</v>
      </c>
      <c r="H402" t="s">
        <v>724</v>
      </c>
      <c r="I402" t="s">
        <v>107</v>
      </c>
      <c r="J402" t="s">
        <v>107</v>
      </c>
      <c r="K402">
        <v>10004850</v>
      </c>
      <c r="L402" s="172">
        <v>42291</v>
      </c>
      <c r="M402" s="172">
        <v>42292</v>
      </c>
      <c r="N402" t="s">
        <v>711</v>
      </c>
      <c r="O402" t="s">
        <v>109</v>
      </c>
      <c r="P402">
        <v>1</v>
      </c>
      <c r="Q402" t="s">
        <v>712</v>
      </c>
      <c r="R402" t="s">
        <v>99</v>
      </c>
    </row>
    <row r="403" spans="1:18" x14ac:dyDescent="0.2">
      <c r="A403" t="s">
        <v>725</v>
      </c>
      <c r="B403" t="s">
        <v>726</v>
      </c>
      <c r="C403">
        <v>50070</v>
      </c>
      <c r="D403">
        <v>108294</v>
      </c>
      <c r="E403">
        <v>10012385</v>
      </c>
      <c r="F403" t="s">
        <v>683</v>
      </c>
      <c r="G403" t="s">
        <v>17</v>
      </c>
      <c r="H403" t="s">
        <v>222</v>
      </c>
      <c r="I403" t="s">
        <v>199</v>
      </c>
      <c r="J403" t="s">
        <v>95</v>
      </c>
      <c r="K403">
        <v>10011461</v>
      </c>
      <c r="L403" s="172">
        <v>42473</v>
      </c>
      <c r="M403" s="172">
        <v>42474</v>
      </c>
      <c r="N403" t="s">
        <v>711</v>
      </c>
      <c r="O403" t="s">
        <v>109</v>
      </c>
      <c r="P403">
        <v>1</v>
      </c>
      <c r="Q403" t="s">
        <v>712</v>
      </c>
      <c r="R403" t="s">
        <v>99</v>
      </c>
    </row>
    <row r="404" spans="1:18" x14ac:dyDescent="0.2">
      <c r="A404" t="s">
        <v>727</v>
      </c>
      <c r="B404" t="s">
        <v>728</v>
      </c>
      <c r="C404">
        <v>50080</v>
      </c>
      <c r="D404">
        <v>117783</v>
      </c>
      <c r="E404">
        <v>10010584</v>
      </c>
      <c r="F404" t="s">
        <v>92</v>
      </c>
      <c r="G404" t="s">
        <v>14</v>
      </c>
      <c r="H404" t="s">
        <v>217</v>
      </c>
      <c r="I404" t="s">
        <v>161</v>
      </c>
      <c r="J404" t="s">
        <v>161</v>
      </c>
      <c r="K404">
        <v>10004852</v>
      </c>
      <c r="L404" s="172">
        <v>42312</v>
      </c>
      <c r="M404" s="172">
        <v>42313</v>
      </c>
      <c r="N404" t="s">
        <v>96</v>
      </c>
      <c r="O404" t="s">
        <v>97</v>
      </c>
      <c r="P404">
        <v>9</v>
      </c>
      <c r="Q404" t="s">
        <v>712</v>
      </c>
      <c r="R404">
        <v>2</v>
      </c>
    </row>
    <row r="405" spans="1:18" x14ac:dyDescent="0.2">
      <c r="A405" t="s">
        <v>729</v>
      </c>
      <c r="B405" t="s">
        <v>730</v>
      </c>
      <c r="C405">
        <v>50082</v>
      </c>
      <c r="D405">
        <v>105353</v>
      </c>
      <c r="E405">
        <v>10000108</v>
      </c>
      <c r="F405" t="s">
        <v>92</v>
      </c>
      <c r="G405" t="s">
        <v>14</v>
      </c>
      <c r="H405" t="s">
        <v>731</v>
      </c>
      <c r="I405" t="s">
        <v>161</v>
      </c>
      <c r="J405" t="s">
        <v>161</v>
      </c>
      <c r="K405">
        <v>10004853</v>
      </c>
      <c r="L405" s="172">
        <v>42388</v>
      </c>
      <c r="M405" s="172">
        <v>42390</v>
      </c>
      <c r="N405" t="s">
        <v>130</v>
      </c>
      <c r="O405" t="s">
        <v>109</v>
      </c>
      <c r="P405">
        <v>2</v>
      </c>
      <c r="Q405" t="s">
        <v>712</v>
      </c>
      <c r="R405">
        <v>2</v>
      </c>
    </row>
    <row r="406" spans="1:18" x14ac:dyDescent="0.2">
      <c r="A406" t="s">
        <v>732</v>
      </c>
      <c r="B406" t="s">
        <v>733</v>
      </c>
      <c r="C406">
        <v>50084</v>
      </c>
      <c r="D406">
        <v>119513</v>
      </c>
      <c r="E406">
        <v>10032745</v>
      </c>
      <c r="F406" t="s">
        <v>92</v>
      </c>
      <c r="G406" t="s">
        <v>14</v>
      </c>
      <c r="H406" t="s">
        <v>311</v>
      </c>
      <c r="I406" t="s">
        <v>199</v>
      </c>
      <c r="J406" t="s">
        <v>95</v>
      </c>
      <c r="K406">
        <v>10004854</v>
      </c>
      <c r="L406" s="172">
        <v>42332</v>
      </c>
      <c r="M406" s="172">
        <v>42335</v>
      </c>
      <c r="N406" t="s">
        <v>145</v>
      </c>
      <c r="O406" t="s">
        <v>109</v>
      </c>
      <c r="P406" s="402">
        <v>4</v>
      </c>
      <c r="Q406" t="s">
        <v>712</v>
      </c>
      <c r="R406">
        <v>2</v>
      </c>
    </row>
    <row r="407" spans="1:18" x14ac:dyDescent="0.2">
      <c r="A407" t="s">
        <v>734</v>
      </c>
      <c r="B407" t="s">
        <v>735</v>
      </c>
      <c r="C407">
        <v>50092</v>
      </c>
      <c r="D407">
        <v>108680</v>
      </c>
      <c r="E407">
        <v>10000673</v>
      </c>
      <c r="F407" t="s">
        <v>92</v>
      </c>
      <c r="G407" t="s">
        <v>14</v>
      </c>
      <c r="H407" t="s">
        <v>736</v>
      </c>
      <c r="I407" t="s">
        <v>122</v>
      </c>
      <c r="J407" t="s">
        <v>122</v>
      </c>
      <c r="K407">
        <v>10011462</v>
      </c>
      <c r="L407" s="172">
        <v>42556</v>
      </c>
      <c r="M407" s="172">
        <v>42559</v>
      </c>
      <c r="N407" t="s">
        <v>130</v>
      </c>
      <c r="O407" t="s">
        <v>109</v>
      </c>
      <c r="P407">
        <v>3</v>
      </c>
      <c r="Q407" t="s">
        <v>712</v>
      </c>
      <c r="R407">
        <v>2</v>
      </c>
    </row>
    <row r="408" spans="1:18" x14ac:dyDescent="0.2">
      <c r="A408" t="s">
        <v>737</v>
      </c>
      <c r="B408" t="s">
        <v>738</v>
      </c>
      <c r="C408">
        <v>50099</v>
      </c>
      <c r="D408">
        <v>108149</v>
      </c>
      <c r="E408">
        <v>10000976</v>
      </c>
      <c r="F408" t="s">
        <v>170</v>
      </c>
      <c r="G408" t="s">
        <v>15</v>
      </c>
      <c r="H408" t="s">
        <v>189</v>
      </c>
      <c r="I408" t="s">
        <v>190</v>
      </c>
      <c r="J408" t="s">
        <v>190</v>
      </c>
      <c r="K408">
        <v>10006631</v>
      </c>
      <c r="L408" s="172">
        <v>42311</v>
      </c>
      <c r="M408" s="172">
        <v>42314</v>
      </c>
      <c r="N408" t="s">
        <v>276</v>
      </c>
      <c r="O408" t="s">
        <v>109</v>
      </c>
      <c r="P408">
        <v>2</v>
      </c>
      <c r="Q408" t="s">
        <v>712</v>
      </c>
      <c r="R408">
        <v>2</v>
      </c>
    </row>
    <row r="409" spans="1:18" x14ac:dyDescent="0.2">
      <c r="A409" t="s">
        <v>739</v>
      </c>
      <c r="B409" t="s">
        <v>740</v>
      </c>
      <c r="C409">
        <v>50152</v>
      </c>
      <c r="D409">
        <v>115072</v>
      </c>
      <c r="E409">
        <v>10003720</v>
      </c>
      <c r="F409" t="s">
        <v>92</v>
      </c>
      <c r="G409" t="s">
        <v>14</v>
      </c>
      <c r="H409" t="s">
        <v>741</v>
      </c>
      <c r="I409" t="s">
        <v>166</v>
      </c>
      <c r="J409" t="s">
        <v>166</v>
      </c>
      <c r="K409">
        <v>10011463</v>
      </c>
      <c r="L409" s="172">
        <v>42486</v>
      </c>
      <c r="M409" s="172">
        <v>42489</v>
      </c>
      <c r="N409" t="s">
        <v>130</v>
      </c>
      <c r="O409" t="s">
        <v>109</v>
      </c>
      <c r="P409">
        <v>3</v>
      </c>
      <c r="Q409" t="s">
        <v>712</v>
      </c>
      <c r="R409">
        <v>2</v>
      </c>
    </row>
    <row r="410" spans="1:18" x14ac:dyDescent="0.2">
      <c r="A410" t="s">
        <v>742</v>
      </c>
      <c r="B410" t="s">
        <v>743</v>
      </c>
      <c r="C410">
        <v>50162</v>
      </c>
      <c r="D410">
        <v>110138</v>
      </c>
      <c r="E410">
        <v>10009206</v>
      </c>
      <c r="F410" t="s">
        <v>170</v>
      </c>
      <c r="G410" t="s">
        <v>15</v>
      </c>
      <c r="H410" t="s">
        <v>744</v>
      </c>
      <c r="I410" t="s">
        <v>122</v>
      </c>
      <c r="J410" t="s">
        <v>122</v>
      </c>
      <c r="K410">
        <v>10004859</v>
      </c>
      <c r="L410" s="172">
        <v>42437</v>
      </c>
      <c r="M410" s="172">
        <v>42438</v>
      </c>
      <c r="N410" t="s">
        <v>173</v>
      </c>
      <c r="O410" t="s">
        <v>97</v>
      </c>
      <c r="P410">
        <v>9</v>
      </c>
      <c r="Q410" t="s">
        <v>712</v>
      </c>
      <c r="R410">
        <v>2</v>
      </c>
    </row>
    <row r="411" spans="1:18" x14ac:dyDescent="0.2">
      <c r="A411" t="s">
        <v>745</v>
      </c>
      <c r="B411" t="s">
        <v>746</v>
      </c>
      <c r="C411">
        <v>50166</v>
      </c>
      <c r="D411">
        <v>105884</v>
      </c>
      <c r="E411">
        <v>10014196</v>
      </c>
      <c r="F411" t="s">
        <v>92</v>
      </c>
      <c r="G411" t="s">
        <v>14</v>
      </c>
      <c r="H411" t="s">
        <v>139</v>
      </c>
      <c r="I411" t="s">
        <v>140</v>
      </c>
      <c r="J411" t="s">
        <v>140</v>
      </c>
      <c r="K411">
        <v>10004861</v>
      </c>
      <c r="L411" s="172">
        <v>42598</v>
      </c>
      <c r="M411" s="172">
        <v>42599</v>
      </c>
      <c r="N411" t="s">
        <v>96</v>
      </c>
      <c r="O411" t="s">
        <v>97</v>
      </c>
      <c r="P411">
        <v>9</v>
      </c>
      <c r="Q411" t="s">
        <v>712</v>
      </c>
      <c r="R411">
        <v>2</v>
      </c>
    </row>
    <row r="412" spans="1:18" x14ac:dyDescent="0.2">
      <c r="A412" t="s">
        <v>747</v>
      </c>
      <c r="B412" t="s">
        <v>748</v>
      </c>
      <c r="C412">
        <v>50168</v>
      </c>
      <c r="D412">
        <v>107072</v>
      </c>
      <c r="E412">
        <v>10004343</v>
      </c>
      <c r="F412" t="s">
        <v>170</v>
      </c>
      <c r="G412" t="s">
        <v>15</v>
      </c>
      <c r="H412" t="s">
        <v>599</v>
      </c>
      <c r="I412" t="s">
        <v>94</v>
      </c>
      <c r="J412" t="s">
        <v>95</v>
      </c>
      <c r="K412">
        <v>10008480</v>
      </c>
      <c r="L412" s="172">
        <v>42395</v>
      </c>
      <c r="M412" s="172">
        <v>42398</v>
      </c>
      <c r="N412" t="s">
        <v>276</v>
      </c>
      <c r="O412" t="s">
        <v>109</v>
      </c>
      <c r="P412">
        <v>2</v>
      </c>
      <c r="Q412" t="s">
        <v>712</v>
      </c>
      <c r="R412">
        <v>2</v>
      </c>
    </row>
    <row r="413" spans="1:18" x14ac:dyDescent="0.2">
      <c r="A413" t="s">
        <v>749</v>
      </c>
      <c r="B413" t="s">
        <v>750</v>
      </c>
      <c r="C413">
        <v>50192</v>
      </c>
      <c r="D413">
        <v>118102</v>
      </c>
      <c r="E413">
        <v>10010523</v>
      </c>
      <c r="F413" t="s">
        <v>92</v>
      </c>
      <c r="G413" t="s">
        <v>14</v>
      </c>
      <c r="H413" t="s">
        <v>409</v>
      </c>
      <c r="I413" t="s">
        <v>172</v>
      </c>
      <c r="J413" t="s">
        <v>172</v>
      </c>
      <c r="K413">
        <v>10008481</v>
      </c>
      <c r="L413" s="172">
        <v>42395</v>
      </c>
      <c r="M413" s="172">
        <v>42398</v>
      </c>
      <c r="N413" t="s">
        <v>446</v>
      </c>
      <c r="O413" t="s">
        <v>109</v>
      </c>
      <c r="P413">
        <v>2</v>
      </c>
      <c r="Q413" t="s">
        <v>712</v>
      </c>
      <c r="R413">
        <v>3</v>
      </c>
    </row>
    <row r="414" spans="1:18" x14ac:dyDescent="0.2">
      <c r="A414" t="s">
        <v>751</v>
      </c>
      <c r="B414" t="s">
        <v>752</v>
      </c>
      <c r="C414">
        <v>50199</v>
      </c>
      <c r="D414">
        <v>106195</v>
      </c>
      <c r="E414">
        <v>10006086</v>
      </c>
      <c r="F414" t="s">
        <v>278</v>
      </c>
      <c r="G414" t="s">
        <v>15</v>
      </c>
      <c r="H414" t="s">
        <v>503</v>
      </c>
      <c r="I414" t="s">
        <v>94</v>
      </c>
      <c r="J414" t="s">
        <v>95</v>
      </c>
      <c r="K414">
        <v>10005153</v>
      </c>
      <c r="L414" s="172">
        <v>42430</v>
      </c>
      <c r="M414" s="172">
        <v>42433</v>
      </c>
      <c r="N414" t="s">
        <v>145</v>
      </c>
      <c r="O414" t="s">
        <v>109</v>
      </c>
      <c r="P414">
        <v>2</v>
      </c>
      <c r="Q414" t="s">
        <v>712</v>
      </c>
      <c r="R414">
        <v>2</v>
      </c>
    </row>
    <row r="415" spans="1:18" x14ac:dyDescent="0.2">
      <c r="A415" t="s">
        <v>753</v>
      </c>
      <c r="B415" t="s">
        <v>273</v>
      </c>
      <c r="C415">
        <v>50208</v>
      </c>
      <c r="D415">
        <v>107962</v>
      </c>
      <c r="E415">
        <v>10007432</v>
      </c>
      <c r="F415" t="s">
        <v>170</v>
      </c>
      <c r="G415" t="s">
        <v>15</v>
      </c>
      <c r="H415" t="s">
        <v>274</v>
      </c>
      <c r="I415" t="s">
        <v>190</v>
      </c>
      <c r="J415" t="s">
        <v>190</v>
      </c>
      <c r="K415">
        <v>10004865</v>
      </c>
      <c r="L415" s="172">
        <v>42318</v>
      </c>
      <c r="M415" s="172">
        <v>42321</v>
      </c>
      <c r="N415" t="s">
        <v>276</v>
      </c>
      <c r="O415" t="s">
        <v>109</v>
      </c>
      <c r="P415">
        <v>4</v>
      </c>
      <c r="Q415" t="s">
        <v>712</v>
      </c>
      <c r="R415">
        <v>2</v>
      </c>
    </row>
    <row r="416" spans="1:18" x14ac:dyDescent="0.2">
      <c r="A416" t="s">
        <v>754</v>
      </c>
      <c r="B416" t="s">
        <v>755</v>
      </c>
      <c r="C416">
        <v>50216</v>
      </c>
      <c r="D416">
        <v>112617</v>
      </c>
      <c r="E416">
        <v>10001918</v>
      </c>
      <c r="F416" t="s">
        <v>170</v>
      </c>
      <c r="G416" t="s">
        <v>15</v>
      </c>
      <c r="H416" t="s">
        <v>325</v>
      </c>
      <c r="I416" t="s">
        <v>161</v>
      </c>
      <c r="J416" t="s">
        <v>161</v>
      </c>
      <c r="K416">
        <v>10004866</v>
      </c>
      <c r="L416" s="172">
        <v>42381</v>
      </c>
      <c r="M416" s="172">
        <v>42384</v>
      </c>
      <c r="N416" t="s">
        <v>276</v>
      </c>
      <c r="O416" t="s">
        <v>109</v>
      </c>
      <c r="P416">
        <v>2</v>
      </c>
      <c r="Q416" t="s">
        <v>712</v>
      </c>
      <c r="R416">
        <v>2</v>
      </c>
    </row>
    <row r="417" spans="1:18" x14ac:dyDescent="0.2">
      <c r="A417" t="s">
        <v>756</v>
      </c>
      <c r="B417" t="s">
        <v>757</v>
      </c>
      <c r="C417">
        <v>50218</v>
      </c>
      <c r="D417">
        <v>111333</v>
      </c>
      <c r="E417">
        <v>10002054</v>
      </c>
      <c r="F417" t="s">
        <v>170</v>
      </c>
      <c r="G417" t="s">
        <v>15</v>
      </c>
      <c r="H417" t="s">
        <v>758</v>
      </c>
      <c r="I417" t="s">
        <v>172</v>
      </c>
      <c r="J417" t="s">
        <v>172</v>
      </c>
      <c r="K417">
        <v>10004867</v>
      </c>
      <c r="L417" s="172">
        <v>42438</v>
      </c>
      <c r="M417" s="172">
        <v>42439</v>
      </c>
      <c r="N417" t="s">
        <v>173</v>
      </c>
      <c r="O417" t="s">
        <v>97</v>
      </c>
      <c r="P417">
        <v>9</v>
      </c>
      <c r="Q417" t="s">
        <v>712</v>
      </c>
      <c r="R417">
        <v>2</v>
      </c>
    </row>
    <row r="418" spans="1:18" x14ac:dyDescent="0.2">
      <c r="A418" t="s">
        <v>759</v>
      </c>
      <c r="B418" t="s">
        <v>760</v>
      </c>
      <c r="C418">
        <v>50221</v>
      </c>
      <c r="D418">
        <v>110153</v>
      </c>
      <c r="E418">
        <v>10003025</v>
      </c>
      <c r="F418" t="s">
        <v>170</v>
      </c>
      <c r="G418" t="s">
        <v>15</v>
      </c>
      <c r="H418" t="s">
        <v>761</v>
      </c>
      <c r="I418" t="s">
        <v>172</v>
      </c>
      <c r="J418" t="s">
        <v>172</v>
      </c>
      <c r="K418">
        <v>10004868</v>
      </c>
      <c r="L418" s="172">
        <v>42387</v>
      </c>
      <c r="M418" s="172">
        <v>42390</v>
      </c>
      <c r="N418" t="s">
        <v>276</v>
      </c>
      <c r="O418" t="s">
        <v>109</v>
      </c>
      <c r="P418">
        <v>2</v>
      </c>
      <c r="Q418" t="s">
        <v>712</v>
      </c>
      <c r="R418">
        <v>2</v>
      </c>
    </row>
    <row r="419" spans="1:18" x14ac:dyDescent="0.2">
      <c r="A419" t="s">
        <v>762</v>
      </c>
      <c r="B419" t="s">
        <v>763</v>
      </c>
      <c r="C419">
        <v>50237</v>
      </c>
      <c r="D419">
        <v>107988</v>
      </c>
      <c r="E419">
        <v>10006335</v>
      </c>
      <c r="F419" t="s">
        <v>170</v>
      </c>
      <c r="G419" t="s">
        <v>15</v>
      </c>
      <c r="H419" t="s">
        <v>320</v>
      </c>
      <c r="I419" t="s">
        <v>140</v>
      </c>
      <c r="J419" t="s">
        <v>140</v>
      </c>
      <c r="K419">
        <v>10011466</v>
      </c>
      <c r="L419" s="172">
        <v>42493</v>
      </c>
      <c r="M419" s="172">
        <v>42496</v>
      </c>
      <c r="N419" t="s">
        <v>276</v>
      </c>
      <c r="O419" t="s">
        <v>109</v>
      </c>
      <c r="P419">
        <v>3</v>
      </c>
      <c r="Q419" t="s">
        <v>712</v>
      </c>
      <c r="R419">
        <v>2</v>
      </c>
    </row>
    <row r="420" spans="1:18" x14ac:dyDescent="0.2">
      <c r="A420" t="s">
        <v>764</v>
      </c>
      <c r="B420" t="s">
        <v>765</v>
      </c>
      <c r="C420">
        <v>50243</v>
      </c>
      <c r="D420">
        <v>105809</v>
      </c>
      <c r="E420">
        <v>10007002</v>
      </c>
      <c r="F420" t="s">
        <v>92</v>
      </c>
      <c r="G420" t="s">
        <v>14</v>
      </c>
      <c r="H420" t="s">
        <v>202</v>
      </c>
      <c r="I420" t="s">
        <v>140</v>
      </c>
      <c r="J420" t="s">
        <v>140</v>
      </c>
      <c r="K420">
        <v>10019113</v>
      </c>
      <c r="L420" s="172">
        <v>42555</v>
      </c>
      <c r="M420" s="172">
        <v>42558</v>
      </c>
      <c r="N420" t="s">
        <v>130</v>
      </c>
      <c r="O420" t="s">
        <v>109</v>
      </c>
      <c r="P420">
        <v>2</v>
      </c>
      <c r="Q420" t="s">
        <v>712</v>
      </c>
      <c r="R420">
        <v>2</v>
      </c>
    </row>
    <row r="421" spans="1:18" x14ac:dyDescent="0.2">
      <c r="A421" t="s">
        <v>766</v>
      </c>
      <c r="B421" t="s">
        <v>767</v>
      </c>
      <c r="C421">
        <v>50244</v>
      </c>
      <c r="D421">
        <v>105913</v>
      </c>
      <c r="E421">
        <v>10007013</v>
      </c>
      <c r="F421" t="s">
        <v>92</v>
      </c>
      <c r="G421" t="s">
        <v>14</v>
      </c>
      <c r="H421" t="s">
        <v>139</v>
      </c>
      <c r="I421" t="s">
        <v>140</v>
      </c>
      <c r="J421" t="s">
        <v>140</v>
      </c>
      <c r="K421">
        <v>10011467</v>
      </c>
      <c r="L421" s="172">
        <v>42529</v>
      </c>
      <c r="M421" s="172">
        <v>42531</v>
      </c>
      <c r="N421" t="s">
        <v>96</v>
      </c>
      <c r="O421" t="s">
        <v>97</v>
      </c>
      <c r="P421">
        <v>9</v>
      </c>
      <c r="Q421" t="s">
        <v>712</v>
      </c>
      <c r="R421">
        <v>2</v>
      </c>
    </row>
    <row r="422" spans="1:18" x14ac:dyDescent="0.2">
      <c r="A422" t="s">
        <v>768</v>
      </c>
      <c r="B422" t="s">
        <v>769</v>
      </c>
      <c r="C422">
        <v>50246</v>
      </c>
      <c r="D422">
        <v>112016</v>
      </c>
      <c r="E422">
        <v>10007567</v>
      </c>
      <c r="F422" t="s">
        <v>170</v>
      </c>
      <c r="G422" t="s">
        <v>15</v>
      </c>
      <c r="H422" t="s">
        <v>770</v>
      </c>
      <c r="I422" t="s">
        <v>190</v>
      </c>
      <c r="J422" t="s">
        <v>190</v>
      </c>
      <c r="K422">
        <v>10011468</v>
      </c>
      <c r="L422" s="172">
        <v>42556</v>
      </c>
      <c r="M422" s="172">
        <v>42559</v>
      </c>
      <c r="N422" t="s">
        <v>212</v>
      </c>
      <c r="O422" t="s">
        <v>109</v>
      </c>
      <c r="P422">
        <v>2</v>
      </c>
      <c r="Q422" t="s">
        <v>712</v>
      </c>
      <c r="R422">
        <v>3</v>
      </c>
    </row>
    <row r="423" spans="1:18" x14ac:dyDescent="0.2">
      <c r="A423" t="s">
        <v>771</v>
      </c>
      <c r="B423" t="s">
        <v>772</v>
      </c>
      <c r="C423">
        <v>50304</v>
      </c>
      <c r="D423">
        <v>115906</v>
      </c>
      <c r="E423">
        <v>10000061</v>
      </c>
      <c r="F423" t="s">
        <v>92</v>
      </c>
      <c r="G423" t="s">
        <v>14</v>
      </c>
      <c r="H423" t="s">
        <v>585</v>
      </c>
      <c r="I423" t="s">
        <v>172</v>
      </c>
      <c r="J423" t="s">
        <v>172</v>
      </c>
      <c r="K423">
        <v>10004873</v>
      </c>
      <c r="L423" s="172">
        <v>42388</v>
      </c>
      <c r="M423" s="172">
        <v>42391</v>
      </c>
      <c r="N423" t="s">
        <v>446</v>
      </c>
      <c r="O423" t="s">
        <v>109</v>
      </c>
      <c r="P423">
        <v>2</v>
      </c>
      <c r="Q423" t="s">
        <v>712</v>
      </c>
      <c r="R423">
        <v>3</v>
      </c>
    </row>
    <row r="424" spans="1:18" x14ac:dyDescent="0.2">
      <c r="A424" t="s">
        <v>773</v>
      </c>
      <c r="B424" t="s">
        <v>774</v>
      </c>
      <c r="C424">
        <v>50308</v>
      </c>
      <c r="D424">
        <v>108307</v>
      </c>
      <c r="E424">
        <v>10000248</v>
      </c>
      <c r="F424" t="s">
        <v>683</v>
      </c>
      <c r="G424" t="s">
        <v>17</v>
      </c>
      <c r="H424" t="s">
        <v>775</v>
      </c>
      <c r="I424" t="s">
        <v>122</v>
      </c>
      <c r="J424" t="s">
        <v>122</v>
      </c>
      <c r="K424">
        <v>10004874</v>
      </c>
      <c r="L424" s="172">
        <v>42298</v>
      </c>
      <c r="M424" s="172">
        <v>42299</v>
      </c>
      <c r="N424" t="s">
        <v>711</v>
      </c>
      <c r="O424" t="s">
        <v>109</v>
      </c>
      <c r="P424">
        <v>2</v>
      </c>
      <c r="Q424" t="s">
        <v>712</v>
      </c>
      <c r="R424" t="s">
        <v>99</v>
      </c>
    </row>
    <row r="425" spans="1:18" x14ac:dyDescent="0.2">
      <c r="A425" t="s">
        <v>776</v>
      </c>
      <c r="B425" t="s">
        <v>777</v>
      </c>
      <c r="C425">
        <v>50313</v>
      </c>
      <c r="D425">
        <v>113004</v>
      </c>
      <c r="E425">
        <v>10000080</v>
      </c>
      <c r="F425" t="s">
        <v>92</v>
      </c>
      <c r="G425" t="s">
        <v>14</v>
      </c>
      <c r="H425" t="s">
        <v>186</v>
      </c>
      <c r="I425" t="s">
        <v>172</v>
      </c>
      <c r="J425" t="s">
        <v>172</v>
      </c>
      <c r="K425">
        <v>10004875</v>
      </c>
      <c r="L425" s="172">
        <v>42507</v>
      </c>
      <c r="M425" s="172">
        <v>42510</v>
      </c>
      <c r="N425" t="s">
        <v>145</v>
      </c>
      <c r="O425" t="s">
        <v>109</v>
      </c>
      <c r="P425">
        <v>2</v>
      </c>
      <c r="Q425" t="s">
        <v>712</v>
      </c>
      <c r="R425">
        <v>2</v>
      </c>
    </row>
    <row r="426" spans="1:18" x14ac:dyDescent="0.2">
      <c r="A426" t="s">
        <v>778</v>
      </c>
      <c r="B426" t="s">
        <v>779</v>
      </c>
      <c r="C426">
        <v>50322</v>
      </c>
      <c r="D426">
        <v>109848</v>
      </c>
      <c r="E426">
        <v>10000099</v>
      </c>
      <c r="F426" t="s">
        <v>92</v>
      </c>
      <c r="G426" t="s">
        <v>14</v>
      </c>
      <c r="H426" t="s">
        <v>780</v>
      </c>
      <c r="I426" t="s">
        <v>166</v>
      </c>
      <c r="J426" t="s">
        <v>166</v>
      </c>
      <c r="K426">
        <v>10004876</v>
      </c>
      <c r="L426" s="172">
        <v>42389</v>
      </c>
      <c r="M426" s="172">
        <v>42390</v>
      </c>
      <c r="N426" t="s">
        <v>96</v>
      </c>
      <c r="O426" t="s">
        <v>97</v>
      </c>
      <c r="P426">
        <v>9</v>
      </c>
      <c r="Q426" t="s">
        <v>712</v>
      </c>
      <c r="R426">
        <v>2</v>
      </c>
    </row>
    <row r="427" spans="1:18" x14ac:dyDescent="0.2">
      <c r="A427" t="s">
        <v>781</v>
      </c>
      <c r="B427" t="s">
        <v>782</v>
      </c>
      <c r="C427">
        <v>50376</v>
      </c>
      <c r="D427">
        <v>106879</v>
      </c>
      <c r="E427">
        <v>10000201</v>
      </c>
      <c r="F427" t="s">
        <v>92</v>
      </c>
      <c r="G427" t="s">
        <v>14</v>
      </c>
      <c r="H427" t="s">
        <v>139</v>
      </c>
      <c r="I427" t="s">
        <v>140</v>
      </c>
      <c r="J427" t="s">
        <v>140</v>
      </c>
      <c r="K427">
        <v>10004877</v>
      </c>
      <c r="L427" s="172">
        <v>42410</v>
      </c>
      <c r="M427" s="172">
        <v>42411</v>
      </c>
      <c r="N427" t="s">
        <v>96</v>
      </c>
      <c r="O427" t="s">
        <v>97</v>
      </c>
      <c r="P427">
        <v>9</v>
      </c>
      <c r="Q427" t="s">
        <v>712</v>
      </c>
      <c r="R427">
        <v>2</v>
      </c>
    </row>
    <row r="428" spans="1:18" x14ac:dyDescent="0.2">
      <c r="A428" t="s">
        <v>783</v>
      </c>
      <c r="B428" t="s">
        <v>784</v>
      </c>
      <c r="C428">
        <v>50525</v>
      </c>
      <c r="D428">
        <v>108291</v>
      </c>
      <c r="E428">
        <v>10008074</v>
      </c>
      <c r="F428" t="s">
        <v>683</v>
      </c>
      <c r="G428" t="s">
        <v>17</v>
      </c>
      <c r="H428" t="s">
        <v>785</v>
      </c>
      <c r="I428" t="s">
        <v>107</v>
      </c>
      <c r="J428" t="s">
        <v>107</v>
      </c>
      <c r="K428">
        <v>10004879</v>
      </c>
      <c r="L428" s="172">
        <v>42312</v>
      </c>
      <c r="M428" s="172">
        <v>42313</v>
      </c>
      <c r="N428" t="s">
        <v>711</v>
      </c>
      <c r="O428" t="s">
        <v>109</v>
      </c>
      <c r="P428">
        <v>1</v>
      </c>
      <c r="Q428" t="s">
        <v>712</v>
      </c>
      <c r="R428" t="s">
        <v>99</v>
      </c>
    </row>
    <row r="429" spans="1:18" x14ac:dyDescent="0.2">
      <c r="A429" t="s">
        <v>786</v>
      </c>
      <c r="B429" t="s">
        <v>787</v>
      </c>
      <c r="C429">
        <v>50527</v>
      </c>
      <c r="D429">
        <v>108292</v>
      </c>
      <c r="E429">
        <v>10000381</v>
      </c>
      <c r="F429" t="s">
        <v>683</v>
      </c>
      <c r="G429" t="s">
        <v>17</v>
      </c>
      <c r="H429" t="s">
        <v>592</v>
      </c>
      <c r="I429" t="s">
        <v>122</v>
      </c>
      <c r="J429" t="s">
        <v>122</v>
      </c>
      <c r="K429">
        <v>10004880</v>
      </c>
      <c r="L429" s="172">
        <v>42319</v>
      </c>
      <c r="M429" s="172">
        <v>42320</v>
      </c>
      <c r="N429" t="s">
        <v>711</v>
      </c>
      <c r="O429" t="s">
        <v>109</v>
      </c>
      <c r="P429">
        <v>1</v>
      </c>
      <c r="Q429" t="s">
        <v>712</v>
      </c>
      <c r="R429" t="s">
        <v>99</v>
      </c>
    </row>
    <row r="430" spans="1:18" x14ac:dyDescent="0.2">
      <c r="A430" t="s">
        <v>788</v>
      </c>
      <c r="B430" t="s">
        <v>789</v>
      </c>
      <c r="C430">
        <v>50544</v>
      </c>
      <c r="D430">
        <v>106881</v>
      </c>
      <c r="E430">
        <v>10000427</v>
      </c>
      <c r="F430" t="s">
        <v>92</v>
      </c>
      <c r="G430" t="s">
        <v>14</v>
      </c>
      <c r="H430" t="s">
        <v>790</v>
      </c>
      <c r="I430" t="s">
        <v>140</v>
      </c>
      <c r="J430" t="s">
        <v>140</v>
      </c>
      <c r="K430">
        <v>10004881</v>
      </c>
      <c r="L430" s="172">
        <v>42402</v>
      </c>
      <c r="M430" s="172">
        <v>42405</v>
      </c>
      <c r="N430" t="s">
        <v>145</v>
      </c>
      <c r="O430" t="s">
        <v>109</v>
      </c>
      <c r="P430">
        <v>2</v>
      </c>
      <c r="Q430" t="s">
        <v>712</v>
      </c>
      <c r="R430">
        <v>2</v>
      </c>
    </row>
    <row r="431" spans="1:18" x14ac:dyDescent="0.2">
      <c r="A431" t="s">
        <v>791</v>
      </c>
      <c r="B431" t="s">
        <v>792</v>
      </c>
      <c r="C431">
        <v>50580</v>
      </c>
      <c r="D431">
        <v>107940</v>
      </c>
      <c r="E431">
        <v>10000476</v>
      </c>
      <c r="F431" t="s">
        <v>278</v>
      </c>
      <c r="G431" t="s">
        <v>15</v>
      </c>
      <c r="H431" t="s">
        <v>189</v>
      </c>
      <c r="I431" t="s">
        <v>190</v>
      </c>
      <c r="J431" t="s">
        <v>190</v>
      </c>
      <c r="K431">
        <v>10005131</v>
      </c>
      <c r="L431" s="172">
        <v>42382</v>
      </c>
      <c r="M431" s="172">
        <v>42383</v>
      </c>
      <c r="N431" t="s">
        <v>167</v>
      </c>
      <c r="O431" t="s">
        <v>97</v>
      </c>
      <c r="P431">
        <v>9</v>
      </c>
      <c r="Q431" t="s">
        <v>712</v>
      </c>
      <c r="R431">
        <v>2</v>
      </c>
    </row>
    <row r="432" spans="1:18" x14ac:dyDescent="0.2">
      <c r="A432" t="s">
        <v>793</v>
      </c>
      <c r="B432" t="s">
        <v>794</v>
      </c>
      <c r="C432">
        <v>50585</v>
      </c>
      <c r="D432">
        <v>107093</v>
      </c>
      <c r="E432">
        <v>10000488</v>
      </c>
      <c r="F432" t="s">
        <v>92</v>
      </c>
      <c r="G432" t="s">
        <v>14</v>
      </c>
      <c r="H432" t="s">
        <v>473</v>
      </c>
      <c r="I432" t="s">
        <v>94</v>
      </c>
      <c r="J432" t="s">
        <v>95</v>
      </c>
      <c r="K432">
        <v>10004882</v>
      </c>
      <c r="L432" s="172">
        <v>42339</v>
      </c>
      <c r="M432" s="172">
        <v>42342</v>
      </c>
      <c r="N432" t="s">
        <v>446</v>
      </c>
      <c r="O432" t="s">
        <v>109</v>
      </c>
      <c r="P432">
        <v>2</v>
      </c>
      <c r="Q432" t="s">
        <v>712</v>
      </c>
      <c r="R432">
        <v>3</v>
      </c>
    </row>
    <row r="433" spans="1:18" x14ac:dyDescent="0.2">
      <c r="A433" t="s">
        <v>795</v>
      </c>
      <c r="B433" t="s">
        <v>796</v>
      </c>
      <c r="C433">
        <v>50604</v>
      </c>
      <c r="D433">
        <v>106160</v>
      </c>
      <c r="E433">
        <v>10000532</v>
      </c>
      <c r="F433" t="s">
        <v>278</v>
      </c>
      <c r="G433" t="s">
        <v>15</v>
      </c>
      <c r="H433" t="s">
        <v>797</v>
      </c>
      <c r="I433" t="s">
        <v>122</v>
      </c>
      <c r="J433" t="s">
        <v>122</v>
      </c>
      <c r="K433">
        <v>10005151</v>
      </c>
      <c r="L433" s="172">
        <v>42325</v>
      </c>
      <c r="M433" s="172">
        <v>42328</v>
      </c>
      <c r="N433" t="s">
        <v>141</v>
      </c>
      <c r="O433" t="s">
        <v>109</v>
      </c>
      <c r="P433">
        <v>2</v>
      </c>
      <c r="Q433" t="s">
        <v>712</v>
      </c>
      <c r="R433">
        <v>3</v>
      </c>
    </row>
    <row r="434" spans="1:18" x14ac:dyDescent="0.2">
      <c r="A434" t="s">
        <v>798</v>
      </c>
      <c r="B434" t="s">
        <v>799</v>
      </c>
      <c r="C434">
        <v>50701</v>
      </c>
      <c r="D434">
        <v>108305</v>
      </c>
      <c r="E434">
        <v>10002011</v>
      </c>
      <c r="F434" t="s">
        <v>683</v>
      </c>
      <c r="G434" t="s">
        <v>17</v>
      </c>
      <c r="H434" t="s">
        <v>736</v>
      </c>
      <c r="I434" t="s">
        <v>122</v>
      </c>
      <c r="J434" t="s">
        <v>122</v>
      </c>
      <c r="K434">
        <v>10004883</v>
      </c>
      <c r="L434" s="172">
        <v>42340</v>
      </c>
      <c r="M434" s="172">
        <v>42341</v>
      </c>
      <c r="N434" t="s">
        <v>711</v>
      </c>
      <c r="O434" t="s">
        <v>109</v>
      </c>
      <c r="P434">
        <v>1</v>
      </c>
      <c r="Q434" t="s">
        <v>712</v>
      </c>
      <c r="R434" t="s">
        <v>99</v>
      </c>
    </row>
    <row r="435" spans="1:18" x14ac:dyDescent="0.2">
      <c r="A435" t="s">
        <v>800</v>
      </c>
      <c r="B435" t="s">
        <v>801</v>
      </c>
      <c r="C435">
        <v>50732</v>
      </c>
      <c r="D435">
        <v>115093</v>
      </c>
      <c r="E435">
        <v>10000748</v>
      </c>
      <c r="F435" t="s">
        <v>170</v>
      </c>
      <c r="G435" t="s">
        <v>15</v>
      </c>
      <c r="H435" t="s">
        <v>802</v>
      </c>
      <c r="I435" t="s">
        <v>140</v>
      </c>
      <c r="J435" t="s">
        <v>140</v>
      </c>
      <c r="K435">
        <v>10004885</v>
      </c>
      <c r="L435" s="172">
        <v>42292</v>
      </c>
      <c r="M435" s="172">
        <v>42293</v>
      </c>
      <c r="N435" t="s">
        <v>173</v>
      </c>
      <c r="O435" t="s">
        <v>97</v>
      </c>
      <c r="P435">
        <v>9</v>
      </c>
      <c r="Q435" t="s">
        <v>712</v>
      </c>
      <c r="R435">
        <v>2</v>
      </c>
    </row>
    <row r="436" spans="1:18" x14ac:dyDescent="0.2">
      <c r="A436" t="s">
        <v>803</v>
      </c>
      <c r="B436" t="s">
        <v>804</v>
      </c>
      <c r="C436">
        <v>50782</v>
      </c>
      <c r="D436">
        <v>106778</v>
      </c>
      <c r="E436">
        <v>10000807</v>
      </c>
      <c r="F436" t="s">
        <v>92</v>
      </c>
      <c r="G436" t="s">
        <v>14</v>
      </c>
      <c r="H436" t="s">
        <v>805</v>
      </c>
      <c r="I436" t="s">
        <v>122</v>
      </c>
      <c r="J436" t="s">
        <v>122</v>
      </c>
      <c r="K436">
        <v>10004888</v>
      </c>
      <c r="L436" s="172">
        <v>42296</v>
      </c>
      <c r="M436" s="172">
        <v>42299</v>
      </c>
      <c r="N436" t="s">
        <v>331</v>
      </c>
      <c r="O436" t="s">
        <v>109</v>
      </c>
      <c r="P436">
        <v>2</v>
      </c>
      <c r="Q436" t="s">
        <v>712</v>
      </c>
      <c r="R436">
        <v>3</v>
      </c>
    </row>
    <row r="437" spans="1:18" x14ac:dyDescent="0.2">
      <c r="A437" t="s">
        <v>806</v>
      </c>
      <c r="B437" t="s">
        <v>807</v>
      </c>
      <c r="C437">
        <v>50795</v>
      </c>
      <c r="D437">
        <v>109371</v>
      </c>
      <c r="E437">
        <v>10000831</v>
      </c>
      <c r="F437" t="s">
        <v>92</v>
      </c>
      <c r="G437" t="s">
        <v>14</v>
      </c>
      <c r="H437" t="s">
        <v>248</v>
      </c>
      <c r="I437" t="s">
        <v>190</v>
      </c>
      <c r="J437" t="s">
        <v>190</v>
      </c>
      <c r="K437">
        <v>10004889</v>
      </c>
      <c r="L437" s="172">
        <v>42418</v>
      </c>
      <c r="M437" s="172">
        <v>42419</v>
      </c>
      <c r="N437" t="s">
        <v>167</v>
      </c>
      <c r="O437" t="s">
        <v>97</v>
      </c>
      <c r="P437">
        <v>9</v>
      </c>
      <c r="Q437" t="s">
        <v>712</v>
      </c>
      <c r="R437">
        <v>2</v>
      </c>
    </row>
    <row r="438" spans="1:18" x14ac:dyDescent="0.2">
      <c r="A438" t="s">
        <v>808</v>
      </c>
      <c r="B438" t="s">
        <v>809</v>
      </c>
      <c r="C438">
        <v>50798</v>
      </c>
      <c r="D438">
        <v>112020</v>
      </c>
      <c r="E438">
        <v>10000834</v>
      </c>
      <c r="F438" t="s">
        <v>170</v>
      </c>
      <c r="G438" t="s">
        <v>15</v>
      </c>
      <c r="H438" t="s">
        <v>514</v>
      </c>
      <c r="I438" t="s">
        <v>190</v>
      </c>
      <c r="J438" t="s">
        <v>190</v>
      </c>
      <c r="K438">
        <v>10004890</v>
      </c>
      <c r="L438" s="172">
        <v>42409</v>
      </c>
      <c r="M438" s="172">
        <v>42412</v>
      </c>
      <c r="N438" t="s">
        <v>276</v>
      </c>
      <c r="O438" t="s">
        <v>109</v>
      </c>
      <c r="P438">
        <v>3</v>
      </c>
      <c r="Q438" t="s">
        <v>712</v>
      </c>
      <c r="R438">
        <v>2</v>
      </c>
    </row>
    <row r="439" spans="1:18" x14ac:dyDescent="0.2">
      <c r="A439" t="s">
        <v>810</v>
      </c>
      <c r="B439" t="s">
        <v>811</v>
      </c>
      <c r="C439">
        <v>50809</v>
      </c>
      <c r="D439">
        <v>107148</v>
      </c>
      <c r="E439">
        <v>10000848</v>
      </c>
      <c r="F439" t="s">
        <v>278</v>
      </c>
      <c r="G439" t="s">
        <v>15</v>
      </c>
      <c r="H439" t="s">
        <v>380</v>
      </c>
      <c r="I439" t="s">
        <v>199</v>
      </c>
      <c r="J439" t="s">
        <v>95</v>
      </c>
      <c r="K439">
        <v>10005135</v>
      </c>
      <c r="L439" s="172">
        <v>42345</v>
      </c>
      <c r="M439" s="172">
        <v>42348</v>
      </c>
      <c r="N439" t="s">
        <v>96</v>
      </c>
      <c r="O439" t="s">
        <v>812</v>
      </c>
      <c r="P439">
        <v>3</v>
      </c>
      <c r="Q439" t="s">
        <v>712</v>
      </c>
      <c r="R439">
        <v>2</v>
      </c>
    </row>
    <row r="440" spans="1:18" x14ac:dyDescent="0.2">
      <c r="A440" t="s">
        <v>813</v>
      </c>
      <c r="B440" t="s">
        <v>814</v>
      </c>
      <c r="C440">
        <v>50827</v>
      </c>
      <c r="D440">
        <v>106578</v>
      </c>
      <c r="E440">
        <v>10000874</v>
      </c>
      <c r="F440" t="s">
        <v>92</v>
      </c>
      <c r="G440" t="s">
        <v>14</v>
      </c>
      <c r="H440" t="s">
        <v>362</v>
      </c>
      <c r="I440" t="s">
        <v>166</v>
      </c>
      <c r="J440" t="s">
        <v>166</v>
      </c>
      <c r="K440">
        <v>10006354</v>
      </c>
      <c r="L440" s="172">
        <v>42331</v>
      </c>
      <c r="M440" s="172">
        <v>42334</v>
      </c>
      <c r="N440" t="s">
        <v>331</v>
      </c>
      <c r="O440" t="s">
        <v>109</v>
      </c>
      <c r="P440">
        <v>3</v>
      </c>
      <c r="Q440" t="s">
        <v>712</v>
      </c>
      <c r="R440">
        <v>3</v>
      </c>
    </row>
    <row r="441" spans="1:18" x14ac:dyDescent="0.2">
      <c r="A441" t="s">
        <v>815</v>
      </c>
      <c r="B441" t="s">
        <v>816</v>
      </c>
      <c r="C441">
        <v>50832</v>
      </c>
      <c r="D441">
        <v>109545</v>
      </c>
      <c r="E441">
        <v>10003609</v>
      </c>
      <c r="F441" t="s">
        <v>183</v>
      </c>
      <c r="G441" t="s">
        <v>14</v>
      </c>
      <c r="H441" t="s">
        <v>607</v>
      </c>
      <c r="I441" t="s">
        <v>122</v>
      </c>
      <c r="J441" t="s">
        <v>122</v>
      </c>
      <c r="K441">
        <v>10011470</v>
      </c>
      <c r="L441" s="172">
        <v>42535</v>
      </c>
      <c r="M441" s="172">
        <v>42538</v>
      </c>
      <c r="N441" t="s">
        <v>145</v>
      </c>
      <c r="O441" t="s">
        <v>109</v>
      </c>
      <c r="P441">
        <v>3</v>
      </c>
      <c r="Q441" t="s">
        <v>712</v>
      </c>
      <c r="R441">
        <v>3</v>
      </c>
    </row>
    <row r="442" spans="1:18" x14ac:dyDescent="0.2">
      <c r="A442" t="s">
        <v>817</v>
      </c>
      <c r="B442" t="s">
        <v>818</v>
      </c>
      <c r="C442">
        <v>50835</v>
      </c>
      <c r="D442">
        <v>110173</v>
      </c>
      <c r="E442">
        <v>10000883</v>
      </c>
      <c r="F442" t="s">
        <v>170</v>
      </c>
      <c r="G442" t="s">
        <v>15</v>
      </c>
      <c r="H442" t="s">
        <v>261</v>
      </c>
      <c r="I442" t="s">
        <v>190</v>
      </c>
      <c r="J442" t="s">
        <v>190</v>
      </c>
      <c r="K442">
        <v>10005124</v>
      </c>
      <c r="L442" s="172">
        <v>42382</v>
      </c>
      <c r="M442" s="172">
        <v>42383</v>
      </c>
      <c r="N442" t="s">
        <v>173</v>
      </c>
      <c r="O442" t="s">
        <v>97</v>
      </c>
      <c r="P442">
        <v>9</v>
      </c>
      <c r="Q442" t="s">
        <v>712</v>
      </c>
      <c r="R442">
        <v>2</v>
      </c>
    </row>
    <row r="443" spans="1:18" x14ac:dyDescent="0.2">
      <c r="A443" t="s">
        <v>819</v>
      </c>
      <c r="B443" t="s">
        <v>820</v>
      </c>
      <c r="C443">
        <v>50846</v>
      </c>
      <c r="D443">
        <v>108133</v>
      </c>
      <c r="E443">
        <v>10000896</v>
      </c>
      <c r="F443" t="s">
        <v>170</v>
      </c>
      <c r="G443" t="s">
        <v>15</v>
      </c>
      <c r="H443" t="s">
        <v>279</v>
      </c>
      <c r="I443" t="s">
        <v>166</v>
      </c>
      <c r="J443" t="s">
        <v>166</v>
      </c>
      <c r="K443">
        <v>10004892</v>
      </c>
      <c r="L443" s="172">
        <v>42422</v>
      </c>
      <c r="M443" s="172">
        <v>42425</v>
      </c>
      <c r="N443" t="s">
        <v>276</v>
      </c>
      <c r="O443" t="s">
        <v>109</v>
      </c>
      <c r="P443">
        <v>2</v>
      </c>
      <c r="Q443" t="s">
        <v>712</v>
      </c>
      <c r="R443">
        <v>2</v>
      </c>
    </row>
    <row r="444" spans="1:18" x14ac:dyDescent="0.2">
      <c r="A444" t="s">
        <v>821</v>
      </c>
      <c r="B444" t="s">
        <v>822</v>
      </c>
      <c r="C444">
        <v>50857</v>
      </c>
      <c r="D444">
        <v>105458</v>
      </c>
      <c r="E444">
        <v>10000929</v>
      </c>
      <c r="F444" t="s">
        <v>92</v>
      </c>
      <c r="G444" t="s">
        <v>14</v>
      </c>
      <c r="H444" t="s">
        <v>291</v>
      </c>
      <c r="I444" t="s">
        <v>172</v>
      </c>
      <c r="J444" t="s">
        <v>172</v>
      </c>
      <c r="K444">
        <v>10011471</v>
      </c>
      <c r="L444" s="172">
        <v>42549</v>
      </c>
      <c r="M444" s="172">
        <v>42552</v>
      </c>
      <c r="N444" t="s">
        <v>145</v>
      </c>
      <c r="O444" t="s">
        <v>109</v>
      </c>
      <c r="P444">
        <v>3</v>
      </c>
      <c r="Q444" t="s">
        <v>712</v>
      </c>
      <c r="R444">
        <v>2</v>
      </c>
    </row>
    <row r="445" spans="1:18" x14ac:dyDescent="0.2">
      <c r="A445" t="s">
        <v>823</v>
      </c>
      <c r="B445" t="s">
        <v>824</v>
      </c>
      <c r="C445">
        <v>50858</v>
      </c>
      <c r="D445">
        <v>107049</v>
      </c>
      <c r="E445">
        <v>10000931</v>
      </c>
      <c r="F445" t="s">
        <v>278</v>
      </c>
      <c r="G445" t="s">
        <v>15</v>
      </c>
      <c r="H445" t="s">
        <v>106</v>
      </c>
      <c r="I445" t="s">
        <v>107</v>
      </c>
      <c r="J445" t="s">
        <v>107</v>
      </c>
      <c r="K445">
        <v>10005152</v>
      </c>
      <c r="L445" s="172">
        <v>42354</v>
      </c>
      <c r="M445" s="172">
        <v>42355</v>
      </c>
      <c r="N445" t="s">
        <v>96</v>
      </c>
      <c r="O445" t="s">
        <v>97</v>
      </c>
      <c r="P445">
        <v>9</v>
      </c>
      <c r="Q445" t="s">
        <v>712</v>
      </c>
      <c r="R445">
        <v>2</v>
      </c>
    </row>
    <row r="446" spans="1:18" x14ac:dyDescent="0.2">
      <c r="A446" t="s">
        <v>825</v>
      </c>
      <c r="B446" t="s">
        <v>826</v>
      </c>
      <c r="C446">
        <v>50898</v>
      </c>
      <c r="D446">
        <v>108127</v>
      </c>
      <c r="E446">
        <v>10001008</v>
      </c>
      <c r="F446" t="s">
        <v>170</v>
      </c>
      <c r="G446" t="s">
        <v>15</v>
      </c>
      <c r="H446" t="s">
        <v>205</v>
      </c>
      <c r="I446" t="s">
        <v>140</v>
      </c>
      <c r="J446" t="s">
        <v>140</v>
      </c>
      <c r="K446">
        <v>10004894</v>
      </c>
      <c r="L446" s="172">
        <v>42332</v>
      </c>
      <c r="M446" s="172">
        <v>42333</v>
      </c>
      <c r="N446" t="s">
        <v>173</v>
      </c>
      <c r="O446" t="s">
        <v>97</v>
      </c>
      <c r="P446">
        <v>9</v>
      </c>
      <c r="Q446" t="s">
        <v>712</v>
      </c>
      <c r="R446">
        <v>2</v>
      </c>
    </row>
    <row r="447" spans="1:18" x14ac:dyDescent="0.2">
      <c r="A447" t="s">
        <v>827</v>
      </c>
      <c r="B447" t="s">
        <v>828</v>
      </c>
      <c r="C447">
        <v>50949</v>
      </c>
      <c r="D447">
        <v>112646</v>
      </c>
      <c r="E447">
        <v>10001078</v>
      </c>
      <c r="F447" t="s">
        <v>92</v>
      </c>
      <c r="G447" t="s">
        <v>14</v>
      </c>
      <c r="H447" t="s">
        <v>829</v>
      </c>
      <c r="I447" t="s">
        <v>94</v>
      </c>
      <c r="J447" t="s">
        <v>95</v>
      </c>
      <c r="K447">
        <v>10004895</v>
      </c>
      <c r="L447" s="172">
        <v>42466</v>
      </c>
      <c r="M447" s="172">
        <v>42467</v>
      </c>
      <c r="N447" t="s">
        <v>167</v>
      </c>
      <c r="O447" t="s">
        <v>97</v>
      </c>
      <c r="P447">
        <v>9</v>
      </c>
      <c r="Q447" t="s">
        <v>712</v>
      </c>
      <c r="R447">
        <v>2</v>
      </c>
    </row>
    <row r="448" spans="1:18" x14ac:dyDescent="0.2">
      <c r="A448" t="s">
        <v>830</v>
      </c>
      <c r="B448" t="s">
        <v>831</v>
      </c>
      <c r="C448">
        <v>50958</v>
      </c>
      <c r="D448">
        <v>114810</v>
      </c>
      <c r="E448">
        <v>10001094</v>
      </c>
      <c r="F448" t="s">
        <v>170</v>
      </c>
      <c r="G448" t="s">
        <v>15</v>
      </c>
      <c r="H448" t="s">
        <v>832</v>
      </c>
      <c r="I448" t="s">
        <v>199</v>
      </c>
      <c r="J448" t="s">
        <v>95</v>
      </c>
      <c r="K448">
        <v>10004896</v>
      </c>
      <c r="L448" s="172">
        <v>42422</v>
      </c>
      <c r="M448" s="172">
        <v>42437</v>
      </c>
      <c r="N448" t="s">
        <v>173</v>
      </c>
      <c r="O448" t="s">
        <v>812</v>
      </c>
      <c r="P448">
        <v>3</v>
      </c>
      <c r="Q448" t="s">
        <v>712</v>
      </c>
      <c r="R448">
        <v>2</v>
      </c>
    </row>
    <row r="449" spans="1:18" x14ac:dyDescent="0.2">
      <c r="A449" t="s">
        <v>833</v>
      </c>
      <c r="B449" t="s">
        <v>834</v>
      </c>
      <c r="C449">
        <v>50971</v>
      </c>
      <c r="D449">
        <v>107891</v>
      </c>
      <c r="E449">
        <v>10001123</v>
      </c>
      <c r="F449" t="s">
        <v>170</v>
      </c>
      <c r="G449" t="s">
        <v>15</v>
      </c>
      <c r="H449" t="s">
        <v>106</v>
      </c>
      <c r="I449" t="s">
        <v>107</v>
      </c>
      <c r="J449" t="s">
        <v>107</v>
      </c>
      <c r="K449">
        <v>10011472</v>
      </c>
      <c r="L449" s="172">
        <v>42516</v>
      </c>
      <c r="M449" s="172">
        <v>42517</v>
      </c>
      <c r="N449" t="s">
        <v>173</v>
      </c>
      <c r="O449" t="s">
        <v>97</v>
      </c>
      <c r="P449">
        <v>9</v>
      </c>
      <c r="Q449" t="s">
        <v>712</v>
      </c>
      <c r="R449">
        <v>2</v>
      </c>
    </row>
    <row r="450" spans="1:18" x14ac:dyDescent="0.2">
      <c r="A450" t="s">
        <v>835</v>
      </c>
      <c r="B450" t="s">
        <v>836</v>
      </c>
      <c r="C450">
        <v>51002</v>
      </c>
      <c r="D450">
        <v>108548</v>
      </c>
      <c r="E450">
        <v>10006622</v>
      </c>
      <c r="F450" t="s">
        <v>92</v>
      </c>
      <c r="G450" t="s">
        <v>14</v>
      </c>
      <c r="H450" t="s">
        <v>837</v>
      </c>
      <c r="I450" t="s">
        <v>190</v>
      </c>
      <c r="J450" t="s">
        <v>190</v>
      </c>
      <c r="K450">
        <v>10011473</v>
      </c>
      <c r="L450" s="172">
        <v>42514</v>
      </c>
      <c r="M450" s="172">
        <v>42517</v>
      </c>
      <c r="N450" t="s">
        <v>145</v>
      </c>
      <c r="O450" t="s">
        <v>109</v>
      </c>
      <c r="P450">
        <v>2</v>
      </c>
      <c r="Q450" t="s">
        <v>712</v>
      </c>
      <c r="R450">
        <v>2</v>
      </c>
    </row>
    <row r="451" spans="1:18" x14ac:dyDescent="0.2">
      <c r="A451" t="s">
        <v>838</v>
      </c>
      <c r="B451" t="s">
        <v>839</v>
      </c>
      <c r="C451">
        <v>51005</v>
      </c>
      <c r="D451">
        <v>116671</v>
      </c>
      <c r="E451">
        <v>10001174</v>
      </c>
      <c r="F451" t="s">
        <v>92</v>
      </c>
      <c r="G451" t="s">
        <v>14</v>
      </c>
      <c r="H451" t="s">
        <v>160</v>
      </c>
      <c r="I451" t="s">
        <v>161</v>
      </c>
      <c r="J451" t="s">
        <v>161</v>
      </c>
      <c r="K451">
        <v>10004899</v>
      </c>
      <c r="L451" s="172">
        <v>42598</v>
      </c>
      <c r="M451" s="172">
        <v>42601</v>
      </c>
      <c r="N451" t="s">
        <v>130</v>
      </c>
      <c r="O451" t="s">
        <v>109</v>
      </c>
      <c r="P451">
        <v>2</v>
      </c>
      <c r="Q451" t="s">
        <v>712</v>
      </c>
      <c r="R451">
        <v>2</v>
      </c>
    </row>
    <row r="452" spans="1:18" x14ac:dyDescent="0.2">
      <c r="A452" t="s">
        <v>840</v>
      </c>
      <c r="B452" t="s">
        <v>841</v>
      </c>
      <c r="C452">
        <v>51025</v>
      </c>
      <c r="D452">
        <v>115463</v>
      </c>
      <c r="E452">
        <v>10001182</v>
      </c>
      <c r="F452" t="s">
        <v>92</v>
      </c>
      <c r="G452" t="s">
        <v>14</v>
      </c>
      <c r="H452" t="s">
        <v>380</v>
      </c>
      <c r="I452" t="s">
        <v>199</v>
      </c>
      <c r="J452" t="s">
        <v>95</v>
      </c>
      <c r="K452">
        <v>10008484</v>
      </c>
      <c r="L452" s="172">
        <v>42395</v>
      </c>
      <c r="M452" s="172">
        <v>42398</v>
      </c>
      <c r="N452" t="s">
        <v>410</v>
      </c>
      <c r="O452" t="s">
        <v>109</v>
      </c>
      <c r="P452">
        <v>2</v>
      </c>
      <c r="Q452" t="s">
        <v>712</v>
      </c>
      <c r="R452">
        <v>3</v>
      </c>
    </row>
    <row r="453" spans="1:18" x14ac:dyDescent="0.2">
      <c r="A453" t="s">
        <v>842</v>
      </c>
      <c r="B453" t="s">
        <v>843</v>
      </c>
      <c r="C453">
        <v>51090</v>
      </c>
      <c r="D453">
        <v>110099</v>
      </c>
      <c r="E453">
        <v>10001292</v>
      </c>
      <c r="F453" t="s">
        <v>92</v>
      </c>
      <c r="G453" t="s">
        <v>14</v>
      </c>
      <c r="H453" t="s">
        <v>225</v>
      </c>
      <c r="I453" t="s">
        <v>122</v>
      </c>
      <c r="J453" t="s">
        <v>122</v>
      </c>
      <c r="K453">
        <v>10004901</v>
      </c>
      <c r="L453" s="172">
        <v>42535</v>
      </c>
      <c r="M453" s="172">
        <v>42538</v>
      </c>
      <c r="N453" t="s">
        <v>410</v>
      </c>
      <c r="O453" t="s">
        <v>109</v>
      </c>
      <c r="P453">
        <v>4</v>
      </c>
      <c r="Q453" t="s">
        <v>712</v>
      </c>
      <c r="R453">
        <v>3</v>
      </c>
    </row>
    <row r="454" spans="1:18" x14ac:dyDescent="0.2">
      <c r="A454" t="s">
        <v>844</v>
      </c>
      <c r="B454" t="s">
        <v>845</v>
      </c>
      <c r="C454">
        <v>51147</v>
      </c>
      <c r="D454">
        <v>110171</v>
      </c>
      <c r="E454">
        <v>10001392</v>
      </c>
      <c r="F454" t="s">
        <v>278</v>
      </c>
      <c r="G454" t="s">
        <v>15</v>
      </c>
      <c r="H454" t="s">
        <v>239</v>
      </c>
      <c r="I454" t="s">
        <v>161</v>
      </c>
      <c r="J454" t="s">
        <v>161</v>
      </c>
      <c r="K454">
        <v>10011557</v>
      </c>
      <c r="L454" s="172">
        <v>42495</v>
      </c>
      <c r="M454" s="172">
        <v>42496</v>
      </c>
      <c r="N454" t="s">
        <v>167</v>
      </c>
      <c r="O454" t="s">
        <v>97</v>
      </c>
      <c r="P454">
        <v>9</v>
      </c>
      <c r="Q454" t="s">
        <v>712</v>
      </c>
      <c r="R454">
        <v>2</v>
      </c>
    </row>
    <row r="455" spans="1:18" x14ac:dyDescent="0.2">
      <c r="A455" t="s">
        <v>846</v>
      </c>
      <c r="B455" t="s">
        <v>847</v>
      </c>
      <c r="C455">
        <v>51152</v>
      </c>
      <c r="D455">
        <v>115598</v>
      </c>
      <c r="E455">
        <v>10001405</v>
      </c>
      <c r="F455" t="s">
        <v>278</v>
      </c>
      <c r="G455" t="s">
        <v>15</v>
      </c>
      <c r="H455" t="s">
        <v>231</v>
      </c>
      <c r="I455" t="s">
        <v>122</v>
      </c>
      <c r="J455" t="s">
        <v>122</v>
      </c>
      <c r="K455">
        <v>10010395</v>
      </c>
      <c r="L455" s="172">
        <v>42437</v>
      </c>
      <c r="M455" s="172">
        <v>42440</v>
      </c>
      <c r="N455" t="s">
        <v>280</v>
      </c>
      <c r="O455" t="s">
        <v>109</v>
      </c>
      <c r="P455">
        <v>4</v>
      </c>
      <c r="Q455" t="s">
        <v>712</v>
      </c>
      <c r="R455">
        <v>2</v>
      </c>
    </row>
    <row r="456" spans="1:18" x14ac:dyDescent="0.2">
      <c r="A456" t="s">
        <v>848</v>
      </c>
      <c r="B456" t="s">
        <v>849</v>
      </c>
      <c r="C456">
        <v>51224</v>
      </c>
      <c r="D456">
        <v>110066</v>
      </c>
      <c r="E456">
        <v>10001539</v>
      </c>
      <c r="F456" t="s">
        <v>278</v>
      </c>
      <c r="G456" t="s">
        <v>15</v>
      </c>
      <c r="H456" t="s">
        <v>106</v>
      </c>
      <c r="I456" t="s">
        <v>107</v>
      </c>
      <c r="J456" t="s">
        <v>107</v>
      </c>
      <c r="K456">
        <v>10004903</v>
      </c>
      <c r="L456" s="172">
        <v>42408</v>
      </c>
      <c r="M456" s="172">
        <v>42411</v>
      </c>
      <c r="N456" t="s">
        <v>145</v>
      </c>
      <c r="O456" t="s">
        <v>109</v>
      </c>
      <c r="P456">
        <v>2</v>
      </c>
      <c r="Q456" t="s">
        <v>712</v>
      </c>
      <c r="R456">
        <v>2</v>
      </c>
    </row>
    <row r="457" spans="1:18" x14ac:dyDescent="0.2">
      <c r="A457" t="s">
        <v>850</v>
      </c>
      <c r="B457" t="s">
        <v>851</v>
      </c>
      <c r="C457">
        <v>51359</v>
      </c>
      <c r="D457">
        <v>110175</v>
      </c>
      <c r="E457">
        <v>10008915</v>
      </c>
      <c r="F457" t="s">
        <v>170</v>
      </c>
      <c r="G457" t="s">
        <v>15</v>
      </c>
      <c r="H457" t="s">
        <v>150</v>
      </c>
      <c r="I457" t="s">
        <v>122</v>
      </c>
      <c r="J457" t="s">
        <v>122</v>
      </c>
      <c r="K457">
        <v>10004904</v>
      </c>
      <c r="L457" s="172">
        <v>42513</v>
      </c>
      <c r="M457" s="172">
        <v>42516</v>
      </c>
      <c r="N457" t="s">
        <v>276</v>
      </c>
      <c r="O457" t="s">
        <v>109</v>
      </c>
      <c r="P457">
        <v>2</v>
      </c>
      <c r="Q457" t="s">
        <v>712</v>
      </c>
      <c r="R457">
        <v>2</v>
      </c>
    </row>
    <row r="458" spans="1:18" x14ac:dyDescent="0.2">
      <c r="A458" t="s">
        <v>852</v>
      </c>
      <c r="B458" t="s">
        <v>853</v>
      </c>
      <c r="C458">
        <v>51435</v>
      </c>
      <c r="D458">
        <v>117656</v>
      </c>
      <c r="E458">
        <v>10001787</v>
      </c>
      <c r="F458" t="s">
        <v>278</v>
      </c>
      <c r="G458" t="s">
        <v>15</v>
      </c>
      <c r="H458" t="s">
        <v>854</v>
      </c>
      <c r="I458" t="s">
        <v>107</v>
      </c>
      <c r="J458" t="s">
        <v>107</v>
      </c>
      <c r="K458">
        <v>10006595</v>
      </c>
      <c r="L458" s="172">
        <v>42382</v>
      </c>
      <c r="M458" s="172">
        <v>42384</v>
      </c>
      <c r="N458" t="s">
        <v>130</v>
      </c>
      <c r="O458" t="s">
        <v>109</v>
      </c>
      <c r="P458">
        <v>3</v>
      </c>
      <c r="Q458" t="s">
        <v>712</v>
      </c>
      <c r="R458">
        <v>3</v>
      </c>
    </row>
    <row r="459" spans="1:18" x14ac:dyDescent="0.2">
      <c r="A459" t="s">
        <v>855</v>
      </c>
      <c r="B459" t="s">
        <v>856</v>
      </c>
      <c r="C459">
        <v>51448</v>
      </c>
      <c r="D459">
        <v>108122</v>
      </c>
      <c r="E459">
        <v>10001800</v>
      </c>
      <c r="F459" t="s">
        <v>170</v>
      </c>
      <c r="G459" t="s">
        <v>15</v>
      </c>
      <c r="H459" t="s">
        <v>532</v>
      </c>
      <c r="I459" t="s">
        <v>140</v>
      </c>
      <c r="J459" t="s">
        <v>140</v>
      </c>
      <c r="K459">
        <v>10011475</v>
      </c>
      <c r="L459" s="172">
        <v>42514</v>
      </c>
      <c r="M459" s="172">
        <v>42517</v>
      </c>
      <c r="N459" t="s">
        <v>276</v>
      </c>
      <c r="O459" t="s">
        <v>109</v>
      </c>
      <c r="P459">
        <v>3</v>
      </c>
      <c r="Q459" t="s">
        <v>712</v>
      </c>
      <c r="R459">
        <v>2</v>
      </c>
    </row>
    <row r="460" spans="1:18" x14ac:dyDescent="0.2">
      <c r="A460" t="s">
        <v>857</v>
      </c>
      <c r="B460" t="s">
        <v>858</v>
      </c>
      <c r="C460">
        <v>51459</v>
      </c>
      <c r="D460">
        <v>106437</v>
      </c>
      <c r="E460">
        <v>10001309</v>
      </c>
      <c r="F460" t="s">
        <v>92</v>
      </c>
      <c r="G460" t="s">
        <v>14</v>
      </c>
      <c r="H460" t="s">
        <v>291</v>
      </c>
      <c r="I460" t="s">
        <v>172</v>
      </c>
      <c r="J460" t="s">
        <v>172</v>
      </c>
      <c r="K460">
        <v>10008485</v>
      </c>
      <c r="L460" s="172">
        <v>42424</v>
      </c>
      <c r="M460" s="172">
        <v>42425</v>
      </c>
      <c r="N460" t="s">
        <v>96</v>
      </c>
      <c r="O460" t="s">
        <v>97</v>
      </c>
      <c r="P460">
        <v>9</v>
      </c>
      <c r="Q460" t="s">
        <v>712</v>
      </c>
      <c r="R460">
        <v>2</v>
      </c>
    </row>
    <row r="461" spans="1:18" x14ac:dyDescent="0.2">
      <c r="A461" t="s">
        <v>859</v>
      </c>
      <c r="B461" t="s">
        <v>860</v>
      </c>
      <c r="C461">
        <v>51468</v>
      </c>
      <c r="D461">
        <v>105372</v>
      </c>
      <c r="E461">
        <v>10001828</v>
      </c>
      <c r="F461" t="s">
        <v>92</v>
      </c>
      <c r="G461" t="s">
        <v>14</v>
      </c>
      <c r="H461" t="s">
        <v>731</v>
      </c>
      <c r="I461" t="s">
        <v>161</v>
      </c>
      <c r="J461" t="s">
        <v>161</v>
      </c>
      <c r="K461">
        <v>10004907</v>
      </c>
      <c r="L461" s="172">
        <v>42283</v>
      </c>
      <c r="M461" s="172">
        <v>42286</v>
      </c>
      <c r="N461" t="s">
        <v>145</v>
      </c>
      <c r="O461" t="s">
        <v>109</v>
      </c>
      <c r="P461">
        <v>2</v>
      </c>
      <c r="Q461" t="s">
        <v>712</v>
      </c>
      <c r="R461">
        <v>2</v>
      </c>
    </row>
    <row r="462" spans="1:18" x14ac:dyDescent="0.2">
      <c r="A462" t="s">
        <v>861</v>
      </c>
      <c r="B462" t="s">
        <v>862</v>
      </c>
      <c r="C462">
        <v>51469</v>
      </c>
      <c r="D462">
        <v>105780</v>
      </c>
      <c r="E462">
        <v>10001831</v>
      </c>
      <c r="F462" t="s">
        <v>92</v>
      </c>
      <c r="G462" t="s">
        <v>14</v>
      </c>
      <c r="H462" t="s">
        <v>320</v>
      </c>
      <c r="I462" t="s">
        <v>140</v>
      </c>
      <c r="J462" t="s">
        <v>140</v>
      </c>
      <c r="K462">
        <v>10011476</v>
      </c>
      <c r="L462" s="172">
        <v>42466</v>
      </c>
      <c r="M462" s="172">
        <v>42467</v>
      </c>
      <c r="N462" t="s">
        <v>96</v>
      </c>
      <c r="O462" t="s">
        <v>97</v>
      </c>
      <c r="P462">
        <v>9</v>
      </c>
      <c r="Q462" t="s">
        <v>712</v>
      </c>
      <c r="R462">
        <v>2</v>
      </c>
    </row>
    <row r="463" spans="1:18" x14ac:dyDescent="0.2">
      <c r="A463" t="s">
        <v>863</v>
      </c>
      <c r="B463" t="s">
        <v>864</v>
      </c>
      <c r="C463">
        <v>51474</v>
      </c>
      <c r="D463">
        <v>107066</v>
      </c>
      <c r="E463">
        <v>10001848</v>
      </c>
      <c r="F463" t="s">
        <v>170</v>
      </c>
      <c r="G463" t="s">
        <v>15</v>
      </c>
      <c r="H463" t="s">
        <v>525</v>
      </c>
      <c r="I463" t="s">
        <v>94</v>
      </c>
      <c r="J463" t="s">
        <v>95</v>
      </c>
      <c r="K463">
        <v>10004909</v>
      </c>
      <c r="L463" s="172">
        <v>42438</v>
      </c>
      <c r="M463" s="172">
        <v>42439</v>
      </c>
      <c r="N463" t="s">
        <v>173</v>
      </c>
      <c r="O463" t="s">
        <v>97</v>
      </c>
      <c r="P463">
        <v>9</v>
      </c>
      <c r="Q463" t="s">
        <v>712</v>
      </c>
      <c r="R463">
        <v>2</v>
      </c>
    </row>
    <row r="464" spans="1:18" x14ac:dyDescent="0.2">
      <c r="A464" t="s">
        <v>865</v>
      </c>
      <c r="B464" t="s">
        <v>866</v>
      </c>
      <c r="C464">
        <v>51551</v>
      </c>
      <c r="D464">
        <v>106039</v>
      </c>
      <c r="E464">
        <v>10001971</v>
      </c>
      <c r="F464" t="s">
        <v>92</v>
      </c>
      <c r="G464" t="s">
        <v>14</v>
      </c>
      <c r="H464" t="s">
        <v>867</v>
      </c>
      <c r="I464" t="s">
        <v>199</v>
      </c>
      <c r="J464" t="s">
        <v>95</v>
      </c>
      <c r="K464">
        <v>10004910</v>
      </c>
      <c r="L464" s="172">
        <v>42269</v>
      </c>
      <c r="M464" s="172">
        <v>42272</v>
      </c>
      <c r="N464" t="s">
        <v>331</v>
      </c>
      <c r="O464" t="s">
        <v>109</v>
      </c>
      <c r="P464">
        <v>2</v>
      </c>
      <c r="Q464" t="s">
        <v>712</v>
      </c>
      <c r="R464">
        <v>3</v>
      </c>
    </row>
    <row r="465" spans="1:18" x14ac:dyDescent="0.2">
      <c r="A465" t="s">
        <v>868</v>
      </c>
      <c r="B465" t="s">
        <v>869</v>
      </c>
      <c r="C465">
        <v>51572</v>
      </c>
      <c r="D465">
        <v>106491</v>
      </c>
      <c r="E465">
        <v>10001997</v>
      </c>
      <c r="F465" t="s">
        <v>92</v>
      </c>
      <c r="G465" t="s">
        <v>14</v>
      </c>
      <c r="H465" t="s">
        <v>870</v>
      </c>
      <c r="I465" t="s">
        <v>166</v>
      </c>
      <c r="J465" t="s">
        <v>166</v>
      </c>
      <c r="K465">
        <v>10018295</v>
      </c>
      <c r="L465" s="172">
        <v>42556</v>
      </c>
      <c r="M465" s="172">
        <v>42559</v>
      </c>
      <c r="N465" t="s">
        <v>130</v>
      </c>
      <c r="O465" t="s">
        <v>109</v>
      </c>
      <c r="P465">
        <v>4</v>
      </c>
      <c r="Q465" t="s">
        <v>712</v>
      </c>
      <c r="R465">
        <v>2</v>
      </c>
    </row>
    <row r="466" spans="1:18" x14ac:dyDescent="0.2">
      <c r="A466" t="s">
        <v>871</v>
      </c>
      <c r="B466" t="s">
        <v>872</v>
      </c>
      <c r="C466">
        <v>51579</v>
      </c>
      <c r="D466">
        <v>107023</v>
      </c>
      <c r="E466">
        <v>10002009</v>
      </c>
      <c r="F466" t="s">
        <v>278</v>
      </c>
      <c r="G466" t="s">
        <v>15</v>
      </c>
      <c r="H466" t="s">
        <v>316</v>
      </c>
      <c r="I466" t="s">
        <v>199</v>
      </c>
      <c r="J466" t="s">
        <v>95</v>
      </c>
      <c r="K466">
        <v>10005136</v>
      </c>
      <c r="L466" s="172">
        <v>42514</v>
      </c>
      <c r="M466" s="172">
        <v>42515</v>
      </c>
      <c r="N466" t="s">
        <v>96</v>
      </c>
      <c r="O466" t="s">
        <v>97</v>
      </c>
      <c r="P466">
        <v>9</v>
      </c>
      <c r="Q466" t="s">
        <v>712</v>
      </c>
      <c r="R466">
        <v>2</v>
      </c>
    </row>
    <row r="467" spans="1:18" x14ac:dyDescent="0.2">
      <c r="A467" t="s">
        <v>873</v>
      </c>
      <c r="B467" t="s">
        <v>874</v>
      </c>
      <c r="C467">
        <v>51653</v>
      </c>
      <c r="D467">
        <v>108073</v>
      </c>
      <c r="E467">
        <v>10008919</v>
      </c>
      <c r="F467" t="s">
        <v>170</v>
      </c>
      <c r="G467" t="s">
        <v>15</v>
      </c>
      <c r="H467" t="s">
        <v>294</v>
      </c>
      <c r="I467" t="s">
        <v>199</v>
      </c>
      <c r="J467" t="s">
        <v>95</v>
      </c>
      <c r="K467">
        <v>10004911</v>
      </c>
      <c r="L467" s="172">
        <v>42269</v>
      </c>
      <c r="M467" s="172">
        <v>42272</v>
      </c>
      <c r="N467" t="s">
        <v>377</v>
      </c>
      <c r="O467" t="s">
        <v>109</v>
      </c>
      <c r="P467">
        <v>2</v>
      </c>
      <c r="Q467" t="s">
        <v>712</v>
      </c>
      <c r="R467">
        <v>3</v>
      </c>
    </row>
    <row r="468" spans="1:18" x14ac:dyDescent="0.2">
      <c r="A468" t="s">
        <v>875</v>
      </c>
      <c r="B468" t="s">
        <v>876</v>
      </c>
      <c r="C468">
        <v>51687</v>
      </c>
      <c r="D468">
        <v>109898</v>
      </c>
      <c r="E468">
        <v>10002186</v>
      </c>
      <c r="F468" t="s">
        <v>92</v>
      </c>
      <c r="G468" t="s">
        <v>14</v>
      </c>
      <c r="H468" t="s">
        <v>785</v>
      </c>
      <c r="I468" t="s">
        <v>107</v>
      </c>
      <c r="J468" t="s">
        <v>107</v>
      </c>
      <c r="K468">
        <v>10004912</v>
      </c>
      <c r="L468" s="172">
        <v>42276</v>
      </c>
      <c r="M468" s="172">
        <v>42279</v>
      </c>
      <c r="N468" t="s">
        <v>446</v>
      </c>
      <c r="O468" t="s">
        <v>109</v>
      </c>
      <c r="P468">
        <v>4</v>
      </c>
      <c r="Q468" t="s">
        <v>712</v>
      </c>
      <c r="R468">
        <v>3</v>
      </c>
    </row>
    <row r="469" spans="1:18" x14ac:dyDescent="0.2">
      <c r="A469" t="s">
        <v>877</v>
      </c>
      <c r="B469" t="s">
        <v>878</v>
      </c>
      <c r="C469">
        <v>51693</v>
      </c>
      <c r="D469">
        <v>118837</v>
      </c>
      <c r="E469">
        <v>10025384</v>
      </c>
      <c r="F469" t="s">
        <v>92</v>
      </c>
      <c r="G469" t="s">
        <v>14</v>
      </c>
      <c r="H469" t="s">
        <v>186</v>
      </c>
      <c r="I469" t="s">
        <v>172</v>
      </c>
      <c r="J469" t="s">
        <v>172</v>
      </c>
      <c r="K469">
        <v>10011477</v>
      </c>
      <c r="L469" s="172">
        <v>42507</v>
      </c>
      <c r="M469" s="172">
        <v>42510</v>
      </c>
      <c r="N469" t="s">
        <v>130</v>
      </c>
      <c r="O469" t="s">
        <v>109</v>
      </c>
      <c r="P469">
        <v>2</v>
      </c>
      <c r="Q469" t="s">
        <v>712</v>
      </c>
      <c r="R469">
        <v>2</v>
      </c>
    </row>
    <row r="470" spans="1:18" x14ac:dyDescent="0.2">
      <c r="A470" t="s">
        <v>879</v>
      </c>
      <c r="B470" t="s">
        <v>880</v>
      </c>
      <c r="C470">
        <v>51701</v>
      </c>
      <c r="D470">
        <v>108087</v>
      </c>
      <c r="E470">
        <v>10002214</v>
      </c>
      <c r="F470" t="s">
        <v>92</v>
      </c>
      <c r="G470" t="s">
        <v>14</v>
      </c>
      <c r="H470" t="s">
        <v>121</v>
      </c>
      <c r="I470" t="s">
        <v>122</v>
      </c>
      <c r="J470" t="s">
        <v>122</v>
      </c>
      <c r="K470">
        <v>10004914</v>
      </c>
      <c r="L470" s="172">
        <v>42438</v>
      </c>
      <c r="M470" s="172">
        <v>42438</v>
      </c>
      <c r="N470" t="s">
        <v>96</v>
      </c>
      <c r="O470" t="s">
        <v>97</v>
      </c>
      <c r="P470">
        <v>9</v>
      </c>
      <c r="Q470" t="s">
        <v>712</v>
      </c>
      <c r="R470">
        <v>2</v>
      </c>
    </row>
    <row r="471" spans="1:18" x14ac:dyDescent="0.2">
      <c r="A471" t="s">
        <v>881</v>
      </c>
      <c r="B471" t="s">
        <v>882</v>
      </c>
      <c r="C471">
        <v>51731</v>
      </c>
      <c r="D471">
        <v>108304</v>
      </c>
      <c r="E471">
        <v>10002269</v>
      </c>
      <c r="F471" t="s">
        <v>683</v>
      </c>
      <c r="G471" t="s">
        <v>17</v>
      </c>
      <c r="H471" t="s">
        <v>219</v>
      </c>
      <c r="I471" t="s">
        <v>122</v>
      </c>
      <c r="J471" t="s">
        <v>122</v>
      </c>
      <c r="K471">
        <v>10004915</v>
      </c>
      <c r="L471" s="172">
        <v>42438</v>
      </c>
      <c r="M471" s="172">
        <v>42439</v>
      </c>
      <c r="N471" t="s">
        <v>711</v>
      </c>
      <c r="O471" t="s">
        <v>109</v>
      </c>
      <c r="P471">
        <v>1</v>
      </c>
      <c r="Q471" t="s">
        <v>712</v>
      </c>
      <c r="R471" t="s">
        <v>99</v>
      </c>
    </row>
    <row r="472" spans="1:18" x14ac:dyDescent="0.2">
      <c r="A472" t="s">
        <v>883</v>
      </c>
      <c r="B472" t="s">
        <v>884</v>
      </c>
      <c r="C472">
        <v>51841</v>
      </c>
      <c r="D472">
        <v>108720</v>
      </c>
      <c r="E472">
        <v>10002471</v>
      </c>
      <c r="F472" t="s">
        <v>278</v>
      </c>
      <c r="G472" t="s">
        <v>15</v>
      </c>
      <c r="H472" t="s">
        <v>239</v>
      </c>
      <c r="I472" t="s">
        <v>161</v>
      </c>
      <c r="J472" t="s">
        <v>161</v>
      </c>
      <c r="K472">
        <v>10005143</v>
      </c>
      <c r="L472" s="172">
        <v>42438</v>
      </c>
      <c r="M472" s="172">
        <v>42439</v>
      </c>
      <c r="N472" t="s">
        <v>96</v>
      </c>
      <c r="O472" t="s">
        <v>97</v>
      </c>
      <c r="P472">
        <v>9</v>
      </c>
      <c r="Q472" t="s">
        <v>712</v>
      </c>
      <c r="R472">
        <v>2</v>
      </c>
    </row>
    <row r="473" spans="1:18" x14ac:dyDescent="0.2">
      <c r="A473" t="s">
        <v>885</v>
      </c>
      <c r="B473" t="s">
        <v>886</v>
      </c>
      <c r="C473">
        <v>51856</v>
      </c>
      <c r="D473">
        <v>110079</v>
      </c>
      <c r="E473">
        <v>10003915</v>
      </c>
      <c r="F473" t="s">
        <v>92</v>
      </c>
      <c r="G473" t="s">
        <v>14</v>
      </c>
      <c r="H473" t="s">
        <v>279</v>
      </c>
      <c r="I473" t="s">
        <v>166</v>
      </c>
      <c r="J473" t="s">
        <v>166</v>
      </c>
      <c r="K473">
        <v>10011480</v>
      </c>
      <c r="L473" s="172">
        <v>42508</v>
      </c>
      <c r="M473" s="172">
        <v>42509</v>
      </c>
      <c r="N473" t="s">
        <v>167</v>
      </c>
      <c r="O473" t="s">
        <v>97</v>
      </c>
      <c r="P473">
        <v>9</v>
      </c>
      <c r="Q473" t="s">
        <v>712</v>
      </c>
      <c r="R473">
        <v>2</v>
      </c>
    </row>
    <row r="474" spans="1:18" x14ac:dyDescent="0.2">
      <c r="A474" t="s">
        <v>887</v>
      </c>
      <c r="B474" t="s">
        <v>888</v>
      </c>
      <c r="C474">
        <v>51862</v>
      </c>
      <c r="D474">
        <v>106603</v>
      </c>
      <c r="E474">
        <v>10002424</v>
      </c>
      <c r="F474" t="s">
        <v>92</v>
      </c>
      <c r="G474" t="s">
        <v>14</v>
      </c>
      <c r="H474" t="s">
        <v>234</v>
      </c>
      <c r="I474" t="s">
        <v>190</v>
      </c>
      <c r="J474" t="s">
        <v>190</v>
      </c>
      <c r="K474">
        <v>10004919</v>
      </c>
      <c r="L474" s="172">
        <v>42452</v>
      </c>
      <c r="M474" s="172">
        <v>42453</v>
      </c>
      <c r="N474" t="s">
        <v>96</v>
      </c>
      <c r="O474" t="s">
        <v>97</v>
      </c>
      <c r="P474">
        <v>9</v>
      </c>
      <c r="Q474" t="s">
        <v>712</v>
      </c>
      <c r="R474">
        <v>2</v>
      </c>
    </row>
    <row r="475" spans="1:18" x14ac:dyDescent="0.2">
      <c r="A475" t="s">
        <v>889</v>
      </c>
      <c r="B475" t="s">
        <v>890</v>
      </c>
      <c r="C475">
        <v>51917</v>
      </c>
      <c r="D475">
        <v>109029</v>
      </c>
      <c r="E475">
        <v>10002613</v>
      </c>
      <c r="F475" t="s">
        <v>92</v>
      </c>
      <c r="G475" t="s">
        <v>14</v>
      </c>
      <c r="H475" t="s">
        <v>369</v>
      </c>
      <c r="I475" t="s">
        <v>199</v>
      </c>
      <c r="J475" t="s">
        <v>95</v>
      </c>
      <c r="K475">
        <v>10004922</v>
      </c>
      <c r="L475" s="172">
        <v>42430</v>
      </c>
      <c r="M475" s="172">
        <v>42433</v>
      </c>
      <c r="N475" t="s">
        <v>130</v>
      </c>
      <c r="O475" t="s">
        <v>109</v>
      </c>
      <c r="P475">
        <v>4</v>
      </c>
      <c r="Q475" t="s">
        <v>712</v>
      </c>
      <c r="R475">
        <v>2</v>
      </c>
    </row>
    <row r="476" spans="1:18" x14ac:dyDescent="0.2">
      <c r="A476" t="s">
        <v>891</v>
      </c>
      <c r="B476" t="s">
        <v>892</v>
      </c>
      <c r="C476">
        <v>51938</v>
      </c>
      <c r="D476">
        <v>107102</v>
      </c>
      <c r="E476">
        <v>10002639</v>
      </c>
      <c r="F476" t="s">
        <v>170</v>
      </c>
      <c r="G476" t="s">
        <v>15</v>
      </c>
      <c r="H476" t="s">
        <v>93</v>
      </c>
      <c r="I476" t="s">
        <v>94</v>
      </c>
      <c r="J476" t="s">
        <v>95</v>
      </c>
      <c r="K476">
        <v>10004923</v>
      </c>
      <c r="L476" s="172">
        <v>42431</v>
      </c>
      <c r="M476" s="172">
        <v>42432</v>
      </c>
      <c r="N476" t="s">
        <v>173</v>
      </c>
      <c r="O476" t="s">
        <v>97</v>
      </c>
      <c r="P476">
        <v>9</v>
      </c>
      <c r="Q476" t="s">
        <v>712</v>
      </c>
      <c r="R476">
        <v>2</v>
      </c>
    </row>
    <row r="477" spans="1:18" x14ac:dyDescent="0.2">
      <c r="A477" t="s">
        <v>893</v>
      </c>
      <c r="B477" t="s">
        <v>894</v>
      </c>
      <c r="C477">
        <v>51954</v>
      </c>
      <c r="D477">
        <v>122238</v>
      </c>
      <c r="E477">
        <v>10036952</v>
      </c>
      <c r="F477" t="s">
        <v>92</v>
      </c>
      <c r="G477" t="s">
        <v>14</v>
      </c>
      <c r="H477" t="s">
        <v>320</v>
      </c>
      <c r="I477" t="s">
        <v>140</v>
      </c>
      <c r="J477" t="s">
        <v>140</v>
      </c>
      <c r="K477">
        <v>10011481</v>
      </c>
      <c r="L477" s="172">
        <v>42481</v>
      </c>
      <c r="M477" s="172">
        <v>42482</v>
      </c>
      <c r="N477" t="s">
        <v>167</v>
      </c>
      <c r="O477" t="s">
        <v>97</v>
      </c>
      <c r="P477">
        <v>9</v>
      </c>
      <c r="Q477" t="s">
        <v>712</v>
      </c>
      <c r="R477">
        <v>2</v>
      </c>
    </row>
    <row r="478" spans="1:18" x14ac:dyDescent="0.2">
      <c r="A478" t="s">
        <v>895</v>
      </c>
      <c r="B478" t="s">
        <v>896</v>
      </c>
      <c r="C478">
        <v>52004</v>
      </c>
      <c r="D478">
        <v>108633</v>
      </c>
      <c r="E478">
        <v>10000789</v>
      </c>
      <c r="F478" t="s">
        <v>183</v>
      </c>
      <c r="G478" t="s">
        <v>14</v>
      </c>
      <c r="H478" t="s">
        <v>422</v>
      </c>
      <c r="I478" t="s">
        <v>140</v>
      </c>
      <c r="J478" t="s">
        <v>140</v>
      </c>
      <c r="K478">
        <v>10011565</v>
      </c>
      <c r="L478" s="172">
        <v>42542</v>
      </c>
      <c r="M478" s="172">
        <v>42545</v>
      </c>
      <c r="N478" t="s">
        <v>145</v>
      </c>
      <c r="O478" t="s">
        <v>109</v>
      </c>
      <c r="P478">
        <v>4</v>
      </c>
      <c r="Q478" t="s">
        <v>712</v>
      </c>
      <c r="R478">
        <v>2</v>
      </c>
    </row>
    <row r="479" spans="1:18" x14ac:dyDescent="0.2">
      <c r="A479" t="s">
        <v>897</v>
      </c>
      <c r="B479" t="s">
        <v>898</v>
      </c>
      <c r="C479">
        <v>52037</v>
      </c>
      <c r="D479">
        <v>108080</v>
      </c>
      <c r="E479">
        <v>10002767</v>
      </c>
      <c r="F479" t="s">
        <v>278</v>
      </c>
      <c r="G479" t="s">
        <v>15</v>
      </c>
      <c r="H479" t="s">
        <v>139</v>
      </c>
      <c r="I479" t="s">
        <v>140</v>
      </c>
      <c r="J479" t="s">
        <v>140</v>
      </c>
      <c r="K479">
        <v>10004925</v>
      </c>
      <c r="L479" s="172">
        <v>42423</v>
      </c>
      <c r="M479" s="172">
        <v>42426</v>
      </c>
      <c r="N479" t="s">
        <v>280</v>
      </c>
      <c r="O479" t="s">
        <v>109</v>
      </c>
      <c r="P479">
        <v>3</v>
      </c>
      <c r="Q479" t="s">
        <v>712</v>
      </c>
      <c r="R479">
        <v>2</v>
      </c>
    </row>
    <row r="480" spans="1:18" x14ac:dyDescent="0.2">
      <c r="A480" t="s">
        <v>899</v>
      </c>
      <c r="B480" t="s">
        <v>900</v>
      </c>
      <c r="C480">
        <v>52095</v>
      </c>
      <c r="D480">
        <v>107452</v>
      </c>
      <c r="E480">
        <v>10002850</v>
      </c>
      <c r="F480" t="s">
        <v>92</v>
      </c>
      <c r="G480" t="s">
        <v>14</v>
      </c>
      <c r="H480" t="s">
        <v>469</v>
      </c>
      <c r="I480" t="s">
        <v>166</v>
      </c>
      <c r="J480" t="s">
        <v>166</v>
      </c>
      <c r="K480">
        <v>10004927</v>
      </c>
      <c r="L480" s="172">
        <v>42432</v>
      </c>
      <c r="M480" s="172">
        <v>42433</v>
      </c>
      <c r="N480" t="s">
        <v>96</v>
      </c>
      <c r="O480" t="s">
        <v>97</v>
      </c>
      <c r="P480">
        <v>9</v>
      </c>
      <c r="Q480" t="s">
        <v>712</v>
      </c>
      <c r="R480">
        <v>2</v>
      </c>
    </row>
    <row r="481" spans="1:18" x14ac:dyDescent="0.2">
      <c r="A481" t="s">
        <v>901</v>
      </c>
      <c r="B481" t="s">
        <v>902</v>
      </c>
      <c r="C481">
        <v>52116</v>
      </c>
      <c r="D481">
        <v>110121</v>
      </c>
      <c r="E481">
        <v>10002872</v>
      </c>
      <c r="F481" t="s">
        <v>170</v>
      </c>
      <c r="G481" t="s">
        <v>15</v>
      </c>
      <c r="H481" t="s">
        <v>234</v>
      </c>
      <c r="I481" t="s">
        <v>190</v>
      </c>
      <c r="J481" t="s">
        <v>190</v>
      </c>
      <c r="K481">
        <v>10011482</v>
      </c>
      <c r="L481" s="172">
        <v>42486</v>
      </c>
      <c r="M481" s="172">
        <v>42489</v>
      </c>
      <c r="N481" t="s">
        <v>276</v>
      </c>
      <c r="O481" t="s">
        <v>109</v>
      </c>
      <c r="P481">
        <v>3</v>
      </c>
      <c r="Q481" t="s">
        <v>712</v>
      </c>
      <c r="R481">
        <v>2</v>
      </c>
    </row>
    <row r="482" spans="1:18" x14ac:dyDescent="0.2">
      <c r="A482" t="s">
        <v>903</v>
      </c>
      <c r="B482" t="s">
        <v>904</v>
      </c>
      <c r="C482">
        <v>52150</v>
      </c>
      <c r="D482">
        <v>106393</v>
      </c>
      <c r="E482">
        <v>10002948</v>
      </c>
      <c r="F482" t="s">
        <v>92</v>
      </c>
      <c r="G482" t="s">
        <v>14</v>
      </c>
      <c r="H482" t="s">
        <v>189</v>
      </c>
      <c r="I482" t="s">
        <v>190</v>
      </c>
      <c r="J482" t="s">
        <v>190</v>
      </c>
      <c r="K482">
        <v>10011483</v>
      </c>
      <c r="L482" s="172">
        <v>42444</v>
      </c>
      <c r="M482" s="172">
        <v>42447</v>
      </c>
      <c r="N482" t="s">
        <v>130</v>
      </c>
      <c r="O482" t="s">
        <v>109</v>
      </c>
      <c r="P482">
        <v>3</v>
      </c>
      <c r="Q482" t="s">
        <v>712</v>
      </c>
      <c r="R482">
        <v>2</v>
      </c>
    </row>
    <row r="483" spans="1:18" x14ac:dyDescent="0.2">
      <c r="A483" t="s">
        <v>905</v>
      </c>
      <c r="B483" t="s">
        <v>906</v>
      </c>
      <c r="C483">
        <v>52179</v>
      </c>
      <c r="D483">
        <v>107701</v>
      </c>
      <c r="E483">
        <v>10003026</v>
      </c>
      <c r="F483" t="s">
        <v>278</v>
      </c>
      <c r="G483" t="s">
        <v>15</v>
      </c>
      <c r="H483" t="s">
        <v>761</v>
      </c>
      <c r="I483" t="s">
        <v>172</v>
      </c>
      <c r="J483" t="s">
        <v>172</v>
      </c>
      <c r="K483">
        <v>10005137</v>
      </c>
      <c r="L483" s="172">
        <v>42424</v>
      </c>
      <c r="M483" s="172">
        <v>42431</v>
      </c>
      <c r="N483" t="s">
        <v>96</v>
      </c>
      <c r="O483" t="s">
        <v>812</v>
      </c>
      <c r="P483">
        <v>1</v>
      </c>
      <c r="Q483" t="s">
        <v>712</v>
      </c>
      <c r="R483">
        <v>2</v>
      </c>
    </row>
    <row r="484" spans="1:18" x14ac:dyDescent="0.2">
      <c r="A484" t="s">
        <v>907</v>
      </c>
      <c r="B484" t="s">
        <v>908</v>
      </c>
      <c r="C484">
        <v>52395</v>
      </c>
      <c r="D484">
        <v>106060</v>
      </c>
      <c r="E484">
        <v>10003190</v>
      </c>
      <c r="F484" t="s">
        <v>92</v>
      </c>
      <c r="G484" t="s">
        <v>14</v>
      </c>
      <c r="H484" t="s">
        <v>867</v>
      </c>
      <c r="I484" t="s">
        <v>199</v>
      </c>
      <c r="J484" t="s">
        <v>95</v>
      </c>
      <c r="K484">
        <v>10011484</v>
      </c>
      <c r="L484" s="172">
        <v>42555</v>
      </c>
      <c r="M484" s="172">
        <v>42558</v>
      </c>
      <c r="N484" t="s">
        <v>130</v>
      </c>
      <c r="O484" t="s">
        <v>109</v>
      </c>
      <c r="P484">
        <v>2</v>
      </c>
      <c r="Q484" t="s">
        <v>712</v>
      </c>
      <c r="R484">
        <v>2</v>
      </c>
    </row>
    <row r="485" spans="1:18" x14ac:dyDescent="0.2">
      <c r="A485" t="s">
        <v>909</v>
      </c>
      <c r="B485" t="s">
        <v>910</v>
      </c>
      <c r="C485">
        <v>52402</v>
      </c>
      <c r="D485">
        <v>106687</v>
      </c>
      <c r="E485">
        <v>10003197</v>
      </c>
      <c r="F485" t="s">
        <v>92</v>
      </c>
      <c r="G485" t="s">
        <v>14</v>
      </c>
      <c r="H485" t="s">
        <v>404</v>
      </c>
      <c r="I485" t="s">
        <v>199</v>
      </c>
      <c r="J485" t="s">
        <v>95</v>
      </c>
      <c r="K485">
        <v>10004931</v>
      </c>
      <c r="L485" s="172">
        <v>42283</v>
      </c>
      <c r="M485" s="172">
        <v>42284</v>
      </c>
      <c r="N485" t="s">
        <v>96</v>
      </c>
      <c r="O485" t="s">
        <v>97</v>
      </c>
      <c r="P485">
        <v>9</v>
      </c>
      <c r="Q485" t="s">
        <v>712</v>
      </c>
      <c r="R485">
        <v>2</v>
      </c>
    </row>
    <row r="486" spans="1:18" x14ac:dyDescent="0.2">
      <c r="A486" t="s">
        <v>911</v>
      </c>
      <c r="B486" t="s">
        <v>912</v>
      </c>
      <c r="C486">
        <v>52531</v>
      </c>
      <c r="D486">
        <v>107560</v>
      </c>
      <c r="E486">
        <v>10003382</v>
      </c>
      <c r="F486" t="s">
        <v>92</v>
      </c>
      <c r="G486" t="s">
        <v>14</v>
      </c>
      <c r="H486" t="s">
        <v>602</v>
      </c>
      <c r="I486" t="s">
        <v>199</v>
      </c>
      <c r="J486" t="s">
        <v>95</v>
      </c>
      <c r="K486">
        <v>10004933</v>
      </c>
      <c r="L486" s="172">
        <v>42409</v>
      </c>
      <c r="M486" s="172">
        <v>42412</v>
      </c>
      <c r="N486" t="s">
        <v>130</v>
      </c>
      <c r="O486" t="s">
        <v>109</v>
      </c>
      <c r="P486">
        <v>2</v>
      </c>
      <c r="Q486" t="s">
        <v>712</v>
      </c>
      <c r="R486">
        <v>1</v>
      </c>
    </row>
    <row r="487" spans="1:18" x14ac:dyDescent="0.2">
      <c r="A487" t="s">
        <v>913</v>
      </c>
      <c r="B487" t="s">
        <v>914</v>
      </c>
      <c r="C487">
        <v>52533</v>
      </c>
      <c r="D487">
        <v>106723</v>
      </c>
      <c r="E487">
        <v>10003385</v>
      </c>
      <c r="F487" t="s">
        <v>92</v>
      </c>
      <c r="G487" t="s">
        <v>14</v>
      </c>
      <c r="H487" t="s">
        <v>244</v>
      </c>
      <c r="I487" t="s">
        <v>190</v>
      </c>
      <c r="J487" t="s">
        <v>190</v>
      </c>
      <c r="K487">
        <v>10004934</v>
      </c>
      <c r="L487" s="172">
        <v>42431</v>
      </c>
      <c r="M487" s="172">
        <v>42446</v>
      </c>
      <c r="N487" t="s">
        <v>96</v>
      </c>
      <c r="O487" t="s">
        <v>812</v>
      </c>
      <c r="P487">
        <v>3</v>
      </c>
      <c r="Q487" t="s">
        <v>712</v>
      </c>
      <c r="R487">
        <v>2</v>
      </c>
    </row>
    <row r="488" spans="1:18" x14ac:dyDescent="0.2">
      <c r="A488" t="s">
        <v>915</v>
      </c>
      <c r="B488" t="s">
        <v>916</v>
      </c>
      <c r="C488">
        <v>52585</v>
      </c>
      <c r="D488">
        <v>117554</v>
      </c>
      <c r="E488">
        <v>10007951</v>
      </c>
      <c r="F488" t="s">
        <v>92</v>
      </c>
      <c r="G488" t="s">
        <v>14</v>
      </c>
      <c r="H488" t="s">
        <v>829</v>
      </c>
      <c r="I488" t="s">
        <v>94</v>
      </c>
      <c r="J488" t="s">
        <v>95</v>
      </c>
      <c r="K488">
        <v>10004935</v>
      </c>
      <c r="L488" s="172">
        <v>42332</v>
      </c>
      <c r="M488" s="172">
        <v>42335</v>
      </c>
      <c r="N488" t="s">
        <v>130</v>
      </c>
      <c r="O488" t="s">
        <v>109</v>
      </c>
      <c r="P488">
        <v>3</v>
      </c>
      <c r="Q488" t="s">
        <v>712</v>
      </c>
      <c r="R488">
        <v>2</v>
      </c>
    </row>
    <row r="489" spans="1:18" x14ac:dyDescent="0.2">
      <c r="A489" t="s">
        <v>917</v>
      </c>
      <c r="B489" t="s">
        <v>918</v>
      </c>
      <c r="C489">
        <v>52587</v>
      </c>
      <c r="D489">
        <v>116615</v>
      </c>
      <c r="E489">
        <v>10003456</v>
      </c>
      <c r="F489" t="s">
        <v>92</v>
      </c>
      <c r="G489" t="s">
        <v>14</v>
      </c>
      <c r="H489" t="s">
        <v>139</v>
      </c>
      <c r="I489" t="s">
        <v>140</v>
      </c>
      <c r="J489" t="s">
        <v>140</v>
      </c>
      <c r="K489">
        <v>10011485</v>
      </c>
      <c r="L489" s="172">
        <v>42495</v>
      </c>
      <c r="M489" s="172">
        <v>42496</v>
      </c>
      <c r="N489" t="s">
        <v>167</v>
      </c>
      <c r="O489" t="s">
        <v>97</v>
      </c>
      <c r="P489">
        <v>9</v>
      </c>
      <c r="Q489" t="s">
        <v>712</v>
      </c>
      <c r="R489">
        <v>2</v>
      </c>
    </row>
    <row r="490" spans="1:18" x14ac:dyDescent="0.2">
      <c r="A490" t="s">
        <v>919</v>
      </c>
      <c r="B490" t="s">
        <v>920</v>
      </c>
      <c r="C490">
        <v>52598</v>
      </c>
      <c r="D490">
        <v>116378</v>
      </c>
      <c r="E490">
        <v>10006710</v>
      </c>
      <c r="F490" t="s">
        <v>92</v>
      </c>
      <c r="G490" t="s">
        <v>14</v>
      </c>
      <c r="H490" t="s">
        <v>921</v>
      </c>
      <c r="I490" t="s">
        <v>122</v>
      </c>
      <c r="J490" t="s">
        <v>122</v>
      </c>
      <c r="K490">
        <v>10004937</v>
      </c>
      <c r="L490" s="172">
        <v>42345</v>
      </c>
      <c r="M490" s="172">
        <v>42348</v>
      </c>
      <c r="N490" t="s">
        <v>410</v>
      </c>
      <c r="O490" t="s">
        <v>109</v>
      </c>
      <c r="P490">
        <v>2</v>
      </c>
      <c r="Q490" t="s">
        <v>712</v>
      </c>
      <c r="R490">
        <v>3</v>
      </c>
    </row>
    <row r="491" spans="1:18" x14ac:dyDescent="0.2">
      <c r="A491" t="s">
        <v>922</v>
      </c>
      <c r="B491" t="s">
        <v>923</v>
      </c>
      <c r="C491">
        <v>52627</v>
      </c>
      <c r="D491">
        <v>108877</v>
      </c>
      <c r="E491">
        <v>10003478</v>
      </c>
      <c r="F491" t="s">
        <v>92</v>
      </c>
      <c r="G491" t="s">
        <v>14</v>
      </c>
      <c r="H491" t="s">
        <v>150</v>
      </c>
      <c r="I491" t="s">
        <v>122</v>
      </c>
      <c r="J491" t="s">
        <v>122</v>
      </c>
      <c r="K491">
        <v>10011486</v>
      </c>
      <c r="L491" s="172">
        <v>42542</v>
      </c>
      <c r="M491" s="172">
        <v>42545</v>
      </c>
      <c r="N491" t="s">
        <v>130</v>
      </c>
      <c r="O491" t="s">
        <v>109</v>
      </c>
      <c r="P491">
        <v>2</v>
      </c>
      <c r="Q491" t="s">
        <v>712</v>
      </c>
      <c r="R491">
        <v>2</v>
      </c>
    </row>
    <row r="492" spans="1:18" x14ac:dyDescent="0.2">
      <c r="A492" t="s">
        <v>924</v>
      </c>
      <c r="B492" t="s">
        <v>925</v>
      </c>
      <c r="C492">
        <v>52795</v>
      </c>
      <c r="D492">
        <v>106907</v>
      </c>
      <c r="E492">
        <v>10003508</v>
      </c>
      <c r="F492" t="s">
        <v>92</v>
      </c>
      <c r="G492" t="s">
        <v>14</v>
      </c>
      <c r="H492" t="s">
        <v>790</v>
      </c>
      <c r="I492" t="s">
        <v>140</v>
      </c>
      <c r="J492" t="s">
        <v>140</v>
      </c>
      <c r="K492">
        <v>10019112</v>
      </c>
      <c r="L492" s="172">
        <v>42590</v>
      </c>
      <c r="M492" s="172">
        <v>42593</v>
      </c>
      <c r="N492" t="s">
        <v>145</v>
      </c>
      <c r="O492" t="s">
        <v>109</v>
      </c>
      <c r="P492">
        <v>4</v>
      </c>
      <c r="Q492" t="s">
        <v>712</v>
      </c>
      <c r="R492">
        <v>2</v>
      </c>
    </row>
    <row r="493" spans="1:18" x14ac:dyDescent="0.2">
      <c r="A493" t="s">
        <v>926</v>
      </c>
      <c r="B493" t="s">
        <v>927</v>
      </c>
      <c r="C493">
        <v>52805</v>
      </c>
      <c r="D493">
        <v>106372</v>
      </c>
      <c r="E493">
        <v>10003529</v>
      </c>
      <c r="F493" t="s">
        <v>92</v>
      </c>
      <c r="G493" t="s">
        <v>14</v>
      </c>
      <c r="H493" t="s">
        <v>171</v>
      </c>
      <c r="I493" t="s">
        <v>172</v>
      </c>
      <c r="J493" t="s">
        <v>172</v>
      </c>
      <c r="K493">
        <v>10004939</v>
      </c>
      <c r="L493" s="172">
        <v>42409</v>
      </c>
      <c r="M493" s="172">
        <v>42433</v>
      </c>
      <c r="N493" t="s">
        <v>96</v>
      </c>
      <c r="O493" t="s">
        <v>812</v>
      </c>
      <c r="P493">
        <v>3</v>
      </c>
      <c r="Q493" t="s">
        <v>712</v>
      </c>
      <c r="R493">
        <v>2</v>
      </c>
    </row>
    <row r="494" spans="1:18" x14ac:dyDescent="0.2">
      <c r="A494" t="s">
        <v>928</v>
      </c>
      <c r="B494" t="s">
        <v>929</v>
      </c>
      <c r="C494">
        <v>52824</v>
      </c>
      <c r="D494">
        <v>119752</v>
      </c>
      <c r="E494">
        <v>10033723</v>
      </c>
      <c r="F494" t="s">
        <v>92</v>
      </c>
      <c r="G494" t="s">
        <v>14</v>
      </c>
      <c r="H494" t="s">
        <v>237</v>
      </c>
      <c r="I494" t="s">
        <v>190</v>
      </c>
      <c r="J494" t="s">
        <v>190</v>
      </c>
      <c r="K494">
        <v>10011487</v>
      </c>
      <c r="L494" s="172">
        <v>42466</v>
      </c>
      <c r="M494" s="172">
        <v>42467</v>
      </c>
      <c r="N494" t="s">
        <v>96</v>
      </c>
      <c r="O494" t="s">
        <v>97</v>
      </c>
      <c r="P494">
        <v>9</v>
      </c>
      <c r="Q494" t="s">
        <v>712</v>
      </c>
      <c r="R494">
        <v>2</v>
      </c>
    </row>
    <row r="495" spans="1:18" x14ac:dyDescent="0.2">
      <c r="A495" t="s">
        <v>930</v>
      </c>
      <c r="B495" t="s">
        <v>931</v>
      </c>
      <c r="C495">
        <v>52836</v>
      </c>
      <c r="D495">
        <v>110202</v>
      </c>
      <c r="E495">
        <v>10003570</v>
      </c>
      <c r="F495" t="s">
        <v>170</v>
      </c>
      <c r="G495" t="s">
        <v>15</v>
      </c>
      <c r="H495" t="s">
        <v>237</v>
      </c>
      <c r="I495" t="s">
        <v>190</v>
      </c>
      <c r="J495" t="s">
        <v>190</v>
      </c>
      <c r="K495">
        <v>10011488</v>
      </c>
      <c r="L495" s="172">
        <v>42535</v>
      </c>
      <c r="M495" s="172">
        <v>42538</v>
      </c>
      <c r="N495" t="s">
        <v>276</v>
      </c>
      <c r="O495" t="s">
        <v>109</v>
      </c>
      <c r="P495">
        <v>2</v>
      </c>
      <c r="Q495" t="s">
        <v>712</v>
      </c>
      <c r="R495">
        <v>2</v>
      </c>
    </row>
    <row r="496" spans="1:18" x14ac:dyDescent="0.2">
      <c r="A496" t="s">
        <v>932</v>
      </c>
      <c r="B496" t="s">
        <v>933</v>
      </c>
      <c r="C496">
        <v>52838</v>
      </c>
      <c r="D496">
        <v>107471</v>
      </c>
      <c r="E496">
        <v>10003571</v>
      </c>
      <c r="F496" t="s">
        <v>92</v>
      </c>
      <c r="G496" t="s">
        <v>14</v>
      </c>
      <c r="H496" t="s">
        <v>785</v>
      </c>
      <c r="I496" t="s">
        <v>107</v>
      </c>
      <c r="J496" t="s">
        <v>107</v>
      </c>
      <c r="K496">
        <v>10008486</v>
      </c>
      <c r="L496" s="172">
        <v>42382</v>
      </c>
      <c r="M496" s="172">
        <v>42383</v>
      </c>
      <c r="N496" t="s">
        <v>167</v>
      </c>
      <c r="O496" t="s">
        <v>97</v>
      </c>
      <c r="P496">
        <v>9</v>
      </c>
      <c r="Q496" t="s">
        <v>712</v>
      </c>
      <c r="R496">
        <v>2</v>
      </c>
    </row>
    <row r="497" spans="1:18" x14ac:dyDescent="0.2">
      <c r="A497" t="s">
        <v>934</v>
      </c>
      <c r="B497" t="s">
        <v>935</v>
      </c>
      <c r="C497">
        <v>52843</v>
      </c>
      <c r="D497">
        <v>106963</v>
      </c>
      <c r="E497">
        <v>10003586</v>
      </c>
      <c r="F497" t="s">
        <v>170</v>
      </c>
      <c r="G497" t="s">
        <v>15</v>
      </c>
      <c r="H497" t="s">
        <v>255</v>
      </c>
      <c r="I497" t="s">
        <v>161</v>
      </c>
      <c r="J497" t="s">
        <v>161</v>
      </c>
      <c r="K497">
        <v>10005149</v>
      </c>
      <c r="L497" s="172">
        <v>42283</v>
      </c>
      <c r="M497" s="172">
        <v>42285</v>
      </c>
      <c r="N497" t="s">
        <v>377</v>
      </c>
      <c r="O497" t="s">
        <v>109</v>
      </c>
      <c r="P497">
        <v>3</v>
      </c>
      <c r="Q497" t="s">
        <v>712</v>
      </c>
      <c r="R497">
        <v>3</v>
      </c>
    </row>
    <row r="498" spans="1:18" x14ac:dyDescent="0.2">
      <c r="A498" t="s">
        <v>936</v>
      </c>
      <c r="B498" t="s">
        <v>937</v>
      </c>
      <c r="C498">
        <v>52847</v>
      </c>
      <c r="D498">
        <v>106311</v>
      </c>
      <c r="E498">
        <v>10003593</v>
      </c>
      <c r="F498" t="s">
        <v>92</v>
      </c>
      <c r="G498" t="s">
        <v>14</v>
      </c>
      <c r="H498" t="s">
        <v>514</v>
      </c>
      <c r="I498" t="s">
        <v>190</v>
      </c>
      <c r="J498" t="s">
        <v>190</v>
      </c>
      <c r="K498">
        <v>10011489</v>
      </c>
      <c r="L498" s="172">
        <v>42465</v>
      </c>
      <c r="M498" s="172">
        <v>42468</v>
      </c>
      <c r="N498" t="s">
        <v>145</v>
      </c>
      <c r="O498" t="s">
        <v>109</v>
      </c>
      <c r="P498">
        <v>3</v>
      </c>
      <c r="Q498" t="s">
        <v>712</v>
      </c>
      <c r="R498">
        <v>2</v>
      </c>
    </row>
    <row r="499" spans="1:18" x14ac:dyDescent="0.2">
      <c r="A499" t="s">
        <v>938</v>
      </c>
      <c r="B499" t="s">
        <v>939</v>
      </c>
      <c r="C499">
        <v>52859</v>
      </c>
      <c r="D499">
        <v>106358</v>
      </c>
      <c r="E499">
        <v>10003666</v>
      </c>
      <c r="F499" t="s">
        <v>92</v>
      </c>
      <c r="G499" t="s">
        <v>14</v>
      </c>
      <c r="H499" t="s">
        <v>186</v>
      </c>
      <c r="I499" t="s">
        <v>172</v>
      </c>
      <c r="J499" t="s">
        <v>172</v>
      </c>
      <c r="K499">
        <v>10011490</v>
      </c>
      <c r="L499" s="172">
        <v>42548</v>
      </c>
      <c r="M499" s="172">
        <v>42551</v>
      </c>
      <c r="N499" t="s">
        <v>130</v>
      </c>
      <c r="O499" t="s">
        <v>109</v>
      </c>
      <c r="P499">
        <v>3</v>
      </c>
      <c r="Q499" t="s">
        <v>712</v>
      </c>
      <c r="R499">
        <v>2</v>
      </c>
    </row>
    <row r="500" spans="1:18" x14ac:dyDescent="0.2">
      <c r="A500" t="s">
        <v>940</v>
      </c>
      <c r="B500" t="s">
        <v>941</v>
      </c>
      <c r="C500">
        <v>52883</v>
      </c>
      <c r="D500">
        <v>108057</v>
      </c>
      <c r="E500">
        <v>10003709</v>
      </c>
      <c r="F500" t="s">
        <v>170</v>
      </c>
      <c r="G500" t="s">
        <v>15</v>
      </c>
      <c r="H500" t="s">
        <v>942</v>
      </c>
      <c r="I500" t="s">
        <v>140</v>
      </c>
      <c r="J500" t="s">
        <v>140</v>
      </c>
      <c r="K500">
        <v>10004945</v>
      </c>
      <c r="L500" s="172">
        <v>42380</v>
      </c>
      <c r="M500" s="172">
        <v>42384</v>
      </c>
      <c r="N500" t="s">
        <v>173</v>
      </c>
      <c r="O500" t="s">
        <v>812</v>
      </c>
      <c r="P500">
        <v>2</v>
      </c>
      <c r="Q500" t="s">
        <v>712</v>
      </c>
      <c r="R500">
        <v>2</v>
      </c>
    </row>
    <row r="501" spans="1:18" x14ac:dyDescent="0.2">
      <c r="A501" t="s">
        <v>943</v>
      </c>
      <c r="B501" t="s">
        <v>944</v>
      </c>
      <c r="C501">
        <v>52902</v>
      </c>
      <c r="D501">
        <v>108718</v>
      </c>
      <c r="E501">
        <v>10003744</v>
      </c>
      <c r="F501" t="s">
        <v>92</v>
      </c>
      <c r="G501" t="s">
        <v>14</v>
      </c>
      <c r="H501" t="s">
        <v>239</v>
      </c>
      <c r="I501" t="s">
        <v>161</v>
      </c>
      <c r="J501" t="s">
        <v>161</v>
      </c>
      <c r="K501">
        <v>10004946</v>
      </c>
      <c r="L501" s="172">
        <v>42402</v>
      </c>
      <c r="M501" s="172">
        <v>42405</v>
      </c>
      <c r="N501" t="s">
        <v>130</v>
      </c>
      <c r="O501" t="s">
        <v>109</v>
      </c>
      <c r="P501">
        <v>3</v>
      </c>
      <c r="Q501" t="s">
        <v>712</v>
      </c>
      <c r="R501">
        <v>2</v>
      </c>
    </row>
    <row r="502" spans="1:18" x14ac:dyDescent="0.2">
      <c r="A502" t="s">
        <v>945</v>
      </c>
      <c r="B502" t="s">
        <v>946</v>
      </c>
      <c r="C502">
        <v>52911</v>
      </c>
      <c r="D502">
        <v>108153</v>
      </c>
      <c r="E502">
        <v>10003765</v>
      </c>
      <c r="F502" t="s">
        <v>170</v>
      </c>
      <c r="G502" t="s">
        <v>15</v>
      </c>
      <c r="H502" t="s">
        <v>422</v>
      </c>
      <c r="I502" t="s">
        <v>140</v>
      </c>
      <c r="J502" t="s">
        <v>140</v>
      </c>
      <c r="K502">
        <v>10008487</v>
      </c>
      <c r="L502" s="172">
        <v>42402</v>
      </c>
      <c r="M502" s="172">
        <v>42405</v>
      </c>
      <c r="N502" t="s">
        <v>275</v>
      </c>
      <c r="O502" t="s">
        <v>109</v>
      </c>
      <c r="P502">
        <v>2</v>
      </c>
      <c r="Q502" t="s">
        <v>712</v>
      </c>
      <c r="R502">
        <v>4</v>
      </c>
    </row>
    <row r="503" spans="1:18" x14ac:dyDescent="0.2">
      <c r="A503" t="s">
        <v>947</v>
      </c>
      <c r="B503" t="s">
        <v>948</v>
      </c>
      <c r="C503">
        <v>52923</v>
      </c>
      <c r="D503">
        <v>106467</v>
      </c>
      <c r="E503">
        <v>10003771</v>
      </c>
      <c r="F503" t="s">
        <v>278</v>
      </c>
      <c r="G503" t="s">
        <v>15</v>
      </c>
      <c r="H503" t="s">
        <v>422</v>
      </c>
      <c r="I503" t="s">
        <v>140</v>
      </c>
      <c r="J503" t="s">
        <v>140</v>
      </c>
      <c r="K503">
        <v>10005134</v>
      </c>
      <c r="L503" s="172">
        <v>42571</v>
      </c>
      <c r="M503" s="172">
        <v>42572</v>
      </c>
      <c r="N503" t="s">
        <v>96</v>
      </c>
      <c r="O503" t="s">
        <v>97</v>
      </c>
      <c r="P503">
        <v>9</v>
      </c>
      <c r="Q503" t="s">
        <v>712</v>
      </c>
      <c r="R503">
        <v>2</v>
      </c>
    </row>
    <row r="504" spans="1:18" x14ac:dyDescent="0.2">
      <c r="A504" t="s">
        <v>949</v>
      </c>
      <c r="B504" t="s">
        <v>950</v>
      </c>
      <c r="C504">
        <v>52954</v>
      </c>
      <c r="D504">
        <v>118925</v>
      </c>
      <c r="E504">
        <v>10028742</v>
      </c>
      <c r="F504" t="s">
        <v>278</v>
      </c>
      <c r="G504" t="s">
        <v>15</v>
      </c>
      <c r="H504" t="s">
        <v>237</v>
      </c>
      <c r="I504" t="s">
        <v>190</v>
      </c>
      <c r="J504" t="s">
        <v>190</v>
      </c>
      <c r="K504">
        <v>10005130</v>
      </c>
      <c r="L504" s="172">
        <v>42389</v>
      </c>
      <c r="M504" s="172">
        <v>42390</v>
      </c>
      <c r="N504" t="s">
        <v>96</v>
      </c>
      <c r="O504" t="s">
        <v>97</v>
      </c>
      <c r="P504">
        <v>9</v>
      </c>
      <c r="Q504" t="s">
        <v>712</v>
      </c>
      <c r="R504">
        <v>2</v>
      </c>
    </row>
    <row r="505" spans="1:18" x14ac:dyDescent="0.2">
      <c r="A505" t="s">
        <v>951</v>
      </c>
      <c r="B505" t="s">
        <v>952</v>
      </c>
      <c r="C505">
        <v>52983</v>
      </c>
      <c r="D505">
        <v>115916</v>
      </c>
      <c r="E505">
        <v>10003841</v>
      </c>
      <c r="F505" t="s">
        <v>278</v>
      </c>
      <c r="G505" t="s">
        <v>15</v>
      </c>
      <c r="H505" t="s">
        <v>870</v>
      </c>
      <c r="I505" t="s">
        <v>166</v>
      </c>
      <c r="J505" t="s">
        <v>166</v>
      </c>
      <c r="K505">
        <v>10004949</v>
      </c>
      <c r="L505" s="172">
        <v>42311</v>
      </c>
      <c r="M505" s="172">
        <v>42312</v>
      </c>
      <c r="N505" t="s">
        <v>476</v>
      </c>
      <c r="O505" t="s">
        <v>97</v>
      </c>
      <c r="P505">
        <v>9</v>
      </c>
      <c r="Q505" t="s">
        <v>712</v>
      </c>
      <c r="R505">
        <v>2</v>
      </c>
    </row>
    <row r="506" spans="1:18" x14ac:dyDescent="0.2">
      <c r="A506" t="s">
        <v>953</v>
      </c>
      <c r="B506" t="s">
        <v>954</v>
      </c>
      <c r="C506">
        <v>53025</v>
      </c>
      <c r="D506">
        <v>116638</v>
      </c>
      <c r="E506">
        <v>10003909</v>
      </c>
      <c r="F506" t="s">
        <v>92</v>
      </c>
      <c r="G506" t="s">
        <v>14</v>
      </c>
      <c r="H506" t="s">
        <v>549</v>
      </c>
      <c r="I506" t="s">
        <v>199</v>
      </c>
      <c r="J506" t="s">
        <v>95</v>
      </c>
      <c r="K506">
        <v>10011491</v>
      </c>
      <c r="L506" s="172">
        <v>42541</v>
      </c>
      <c r="M506" s="172">
        <v>42544</v>
      </c>
      <c r="N506" t="s">
        <v>145</v>
      </c>
      <c r="O506" t="s">
        <v>109</v>
      </c>
      <c r="P506">
        <v>2</v>
      </c>
      <c r="Q506" t="s">
        <v>712</v>
      </c>
      <c r="R506">
        <v>2</v>
      </c>
    </row>
    <row r="507" spans="1:18" x14ac:dyDescent="0.2">
      <c r="A507" t="s">
        <v>955</v>
      </c>
      <c r="B507" t="s">
        <v>956</v>
      </c>
      <c r="C507">
        <v>53032</v>
      </c>
      <c r="D507">
        <v>116639</v>
      </c>
      <c r="E507">
        <v>10003919</v>
      </c>
      <c r="F507" t="s">
        <v>92</v>
      </c>
      <c r="G507" t="s">
        <v>14</v>
      </c>
      <c r="H507" t="s">
        <v>178</v>
      </c>
      <c r="I507" t="s">
        <v>107</v>
      </c>
      <c r="J507" t="s">
        <v>107</v>
      </c>
      <c r="K507">
        <v>10004951</v>
      </c>
      <c r="L507" s="172">
        <v>42395</v>
      </c>
      <c r="M507" s="172">
        <v>42398</v>
      </c>
      <c r="N507" t="s">
        <v>331</v>
      </c>
      <c r="O507" t="s">
        <v>109</v>
      </c>
      <c r="P507">
        <v>2</v>
      </c>
      <c r="Q507" t="s">
        <v>712</v>
      </c>
      <c r="R507">
        <v>3</v>
      </c>
    </row>
    <row r="508" spans="1:18" x14ac:dyDescent="0.2">
      <c r="A508" t="s">
        <v>957</v>
      </c>
      <c r="B508" t="s">
        <v>958</v>
      </c>
      <c r="C508">
        <v>53042</v>
      </c>
      <c r="D508">
        <v>110172</v>
      </c>
      <c r="E508">
        <v>10003932</v>
      </c>
      <c r="F508" t="s">
        <v>170</v>
      </c>
      <c r="G508" t="s">
        <v>15</v>
      </c>
      <c r="H508" t="s">
        <v>239</v>
      </c>
      <c r="I508" t="s">
        <v>161</v>
      </c>
      <c r="J508" t="s">
        <v>161</v>
      </c>
      <c r="K508">
        <v>10011553</v>
      </c>
      <c r="L508" s="172">
        <v>42487</v>
      </c>
      <c r="M508" s="172">
        <v>42488</v>
      </c>
      <c r="N508" t="s">
        <v>173</v>
      </c>
      <c r="O508" t="s">
        <v>97</v>
      </c>
      <c r="P508">
        <v>9</v>
      </c>
      <c r="Q508" t="s">
        <v>712</v>
      </c>
      <c r="R508">
        <v>2</v>
      </c>
    </row>
    <row r="509" spans="1:18" x14ac:dyDescent="0.2">
      <c r="A509" t="s">
        <v>959</v>
      </c>
      <c r="B509" t="s">
        <v>960</v>
      </c>
      <c r="C509">
        <v>53069</v>
      </c>
      <c r="D509">
        <v>105607</v>
      </c>
      <c r="E509">
        <v>10003728</v>
      </c>
      <c r="F509" t="s">
        <v>92</v>
      </c>
      <c r="G509" t="s">
        <v>14</v>
      </c>
      <c r="H509" t="s">
        <v>449</v>
      </c>
      <c r="I509" t="s">
        <v>122</v>
      </c>
      <c r="J509" t="s">
        <v>122</v>
      </c>
      <c r="K509">
        <v>10004952</v>
      </c>
      <c r="L509" s="172">
        <v>42298</v>
      </c>
      <c r="M509" s="172">
        <v>42300</v>
      </c>
      <c r="N509" t="s">
        <v>141</v>
      </c>
      <c r="O509" t="s">
        <v>109</v>
      </c>
      <c r="P509">
        <v>2</v>
      </c>
      <c r="Q509" t="s">
        <v>712</v>
      </c>
      <c r="R509">
        <v>3</v>
      </c>
    </row>
    <row r="510" spans="1:18" x14ac:dyDescent="0.2">
      <c r="A510" t="s">
        <v>961</v>
      </c>
      <c r="B510" t="s">
        <v>962</v>
      </c>
      <c r="C510">
        <v>53094</v>
      </c>
      <c r="D510">
        <v>106537</v>
      </c>
      <c r="E510">
        <v>10003976</v>
      </c>
      <c r="F510" t="s">
        <v>92</v>
      </c>
      <c r="G510" t="s">
        <v>14</v>
      </c>
      <c r="H510" t="s">
        <v>165</v>
      </c>
      <c r="I510" t="s">
        <v>166</v>
      </c>
      <c r="J510" t="s">
        <v>166</v>
      </c>
      <c r="K510">
        <v>10004954</v>
      </c>
      <c r="L510" s="172">
        <v>42290</v>
      </c>
      <c r="M510" s="172">
        <v>42291</v>
      </c>
      <c r="N510" t="s">
        <v>167</v>
      </c>
      <c r="O510" t="s">
        <v>97</v>
      </c>
      <c r="P510">
        <v>9</v>
      </c>
      <c r="Q510" t="s">
        <v>712</v>
      </c>
      <c r="R510">
        <v>2</v>
      </c>
    </row>
    <row r="511" spans="1:18" x14ac:dyDescent="0.2">
      <c r="A511" t="s">
        <v>963</v>
      </c>
      <c r="B511" t="s">
        <v>964</v>
      </c>
      <c r="C511">
        <v>53104</v>
      </c>
      <c r="D511">
        <v>108155</v>
      </c>
      <c r="E511">
        <v>10000146</v>
      </c>
      <c r="F511" t="s">
        <v>170</v>
      </c>
      <c r="G511" t="s">
        <v>15</v>
      </c>
      <c r="H511" t="s">
        <v>736</v>
      </c>
      <c r="I511" t="s">
        <v>122</v>
      </c>
      <c r="J511" t="s">
        <v>122</v>
      </c>
      <c r="K511">
        <v>10011492</v>
      </c>
      <c r="L511" s="172">
        <v>42506</v>
      </c>
      <c r="M511" s="172">
        <v>42509</v>
      </c>
      <c r="N511" t="s">
        <v>276</v>
      </c>
      <c r="O511" t="s">
        <v>109</v>
      </c>
      <c r="P511">
        <v>3</v>
      </c>
      <c r="Q511" t="s">
        <v>712</v>
      </c>
      <c r="R511">
        <v>2</v>
      </c>
    </row>
    <row r="512" spans="1:18" x14ac:dyDescent="0.2">
      <c r="A512" t="s">
        <v>965</v>
      </c>
      <c r="B512" t="s">
        <v>966</v>
      </c>
      <c r="C512">
        <v>53110</v>
      </c>
      <c r="D512">
        <v>111617</v>
      </c>
      <c r="E512">
        <v>10003988</v>
      </c>
      <c r="F512" t="s">
        <v>170</v>
      </c>
      <c r="G512" t="s">
        <v>15</v>
      </c>
      <c r="H512" t="s">
        <v>121</v>
      </c>
      <c r="I512" t="s">
        <v>122</v>
      </c>
      <c r="J512" t="s">
        <v>122</v>
      </c>
      <c r="K512">
        <v>10011493</v>
      </c>
      <c r="L512" s="172">
        <v>42529</v>
      </c>
      <c r="M512" s="172">
        <v>42530</v>
      </c>
      <c r="N512" t="s">
        <v>173</v>
      </c>
      <c r="O512" t="s">
        <v>97</v>
      </c>
      <c r="P512">
        <v>9</v>
      </c>
      <c r="Q512" t="s">
        <v>712</v>
      </c>
      <c r="R512">
        <v>2</v>
      </c>
    </row>
    <row r="513" spans="1:18" x14ac:dyDescent="0.2">
      <c r="A513" t="s">
        <v>967</v>
      </c>
      <c r="B513" t="s">
        <v>968</v>
      </c>
      <c r="C513">
        <v>53129</v>
      </c>
      <c r="D513">
        <v>108078</v>
      </c>
      <c r="E513">
        <v>10003089</v>
      </c>
      <c r="F513" t="s">
        <v>170</v>
      </c>
      <c r="G513" t="s">
        <v>15</v>
      </c>
      <c r="H513" t="s">
        <v>921</v>
      </c>
      <c r="I513" t="s">
        <v>122</v>
      </c>
      <c r="J513" t="s">
        <v>122</v>
      </c>
      <c r="K513">
        <v>10004958</v>
      </c>
      <c r="L513" s="172">
        <v>42382</v>
      </c>
      <c r="M513" s="172">
        <v>42383</v>
      </c>
      <c r="N513" t="s">
        <v>173</v>
      </c>
      <c r="O513" t="s">
        <v>97</v>
      </c>
      <c r="P513">
        <v>9</v>
      </c>
      <c r="Q513" t="s">
        <v>712</v>
      </c>
      <c r="R513">
        <v>2</v>
      </c>
    </row>
    <row r="514" spans="1:18" x14ac:dyDescent="0.2">
      <c r="A514" t="s">
        <v>969</v>
      </c>
      <c r="B514" t="s">
        <v>970</v>
      </c>
      <c r="C514">
        <v>53133</v>
      </c>
      <c r="D514">
        <v>115525</v>
      </c>
      <c r="E514">
        <v>10003414</v>
      </c>
      <c r="F514" t="s">
        <v>170</v>
      </c>
      <c r="G514" t="s">
        <v>15</v>
      </c>
      <c r="H514" t="s">
        <v>150</v>
      </c>
      <c r="I514" t="s">
        <v>122</v>
      </c>
      <c r="J514" t="s">
        <v>122</v>
      </c>
      <c r="K514">
        <v>10004959</v>
      </c>
      <c r="L514" s="172">
        <v>42431</v>
      </c>
      <c r="M514" s="172">
        <v>42432</v>
      </c>
      <c r="N514" t="s">
        <v>173</v>
      </c>
      <c r="O514" t="s">
        <v>97</v>
      </c>
      <c r="P514">
        <v>9</v>
      </c>
      <c r="Q514" t="s">
        <v>712</v>
      </c>
      <c r="R514">
        <v>2</v>
      </c>
    </row>
    <row r="515" spans="1:18" x14ac:dyDescent="0.2">
      <c r="A515" t="s">
        <v>971</v>
      </c>
      <c r="B515" t="s">
        <v>972</v>
      </c>
      <c r="C515">
        <v>53135</v>
      </c>
      <c r="D515">
        <v>111722</v>
      </c>
      <c r="E515">
        <v>10003995</v>
      </c>
      <c r="F515" t="s">
        <v>170</v>
      </c>
      <c r="G515" t="s">
        <v>15</v>
      </c>
      <c r="H515" t="s">
        <v>493</v>
      </c>
      <c r="I515" t="s">
        <v>122</v>
      </c>
      <c r="J515" t="s">
        <v>122</v>
      </c>
      <c r="K515">
        <v>10005431</v>
      </c>
      <c r="L515" s="172">
        <v>42283</v>
      </c>
      <c r="M515" s="172">
        <v>42286</v>
      </c>
      <c r="N515" t="s">
        <v>276</v>
      </c>
      <c r="O515" t="s">
        <v>109</v>
      </c>
      <c r="P515">
        <v>2</v>
      </c>
      <c r="Q515" t="s">
        <v>712</v>
      </c>
      <c r="R515">
        <v>2</v>
      </c>
    </row>
    <row r="516" spans="1:18" x14ac:dyDescent="0.2">
      <c r="A516" t="s">
        <v>973</v>
      </c>
      <c r="B516" t="s">
        <v>974</v>
      </c>
      <c r="C516">
        <v>53139</v>
      </c>
      <c r="D516">
        <v>108036</v>
      </c>
      <c r="E516">
        <v>10003997</v>
      </c>
      <c r="F516" t="s">
        <v>170</v>
      </c>
      <c r="G516" t="s">
        <v>15</v>
      </c>
      <c r="H516" t="s">
        <v>481</v>
      </c>
      <c r="I516" t="s">
        <v>122</v>
      </c>
      <c r="J516" t="s">
        <v>122</v>
      </c>
      <c r="K516">
        <v>10004960</v>
      </c>
      <c r="L516" s="172">
        <v>42438</v>
      </c>
      <c r="M516" s="172">
        <v>42444</v>
      </c>
      <c r="N516" t="s">
        <v>173</v>
      </c>
      <c r="O516" t="s">
        <v>812</v>
      </c>
      <c r="P516">
        <v>2</v>
      </c>
      <c r="Q516" t="s">
        <v>712</v>
      </c>
      <c r="R516">
        <v>2</v>
      </c>
    </row>
    <row r="517" spans="1:18" x14ac:dyDescent="0.2">
      <c r="A517" t="s">
        <v>975</v>
      </c>
      <c r="B517" t="s">
        <v>976</v>
      </c>
      <c r="C517">
        <v>53144</v>
      </c>
      <c r="D517">
        <v>116192</v>
      </c>
      <c r="E517">
        <v>10007362</v>
      </c>
      <c r="F517" t="s">
        <v>170</v>
      </c>
      <c r="G517" t="s">
        <v>15</v>
      </c>
      <c r="H517" t="s">
        <v>543</v>
      </c>
      <c r="I517" t="s">
        <v>122</v>
      </c>
      <c r="J517" t="s">
        <v>122</v>
      </c>
      <c r="K517">
        <v>10004961</v>
      </c>
      <c r="L517" s="172">
        <v>42382</v>
      </c>
      <c r="M517" s="172">
        <v>42383</v>
      </c>
      <c r="N517" t="s">
        <v>173</v>
      </c>
      <c r="O517" t="s">
        <v>97</v>
      </c>
      <c r="P517">
        <v>9</v>
      </c>
      <c r="Q517" t="s">
        <v>712</v>
      </c>
      <c r="R517">
        <v>2</v>
      </c>
    </row>
    <row r="518" spans="1:18" x14ac:dyDescent="0.2">
      <c r="A518" t="s">
        <v>977</v>
      </c>
      <c r="B518" t="s">
        <v>978</v>
      </c>
      <c r="C518">
        <v>53145</v>
      </c>
      <c r="D518">
        <v>110176</v>
      </c>
      <c r="E518">
        <v>10006042</v>
      </c>
      <c r="F518" t="s">
        <v>170</v>
      </c>
      <c r="G518" t="s">
        <v>15</v>
      </c>
      <c r="H518" t="s">
        <v>805</v>
      </c>
      <c r="I518" t="s">
        <v>122</v>
      </c>
      <c r="J518" t="s">
        <v>122</v>
      </c>
      <c r="K518">
        <v>10011494</v>
      </c>
      <c r="L518" s="172">
        <v>42507</v>
      </c>
      <c r="M518" s="172">
        <v>42508</v>
      </c>
      <c r="N518" t="s">
        <v>173</v>
      </c>
      <c r="O518" t="s">
        <v>97</v>
      </c>
      <c r="P518">
        <v>9</v>
      </c>
      <c r="Q518" t="s">
        <v>712</v>
      </c>
      <c r="R518">
        <v>2</v>
      </c>
    </row>
    <row r="519" spans="1:18" x14ac:dyDescent="0.2">
      <c r="A519" t="s">
        <v>979</v>
      </c>
      <c r="B519" t="s">
        <v>980</v>
      </c>
      <c r="C519">
        <v>53150</v>
      </c>
      <c r="D519">
        <v>109899</v>
      </c>
      <c r="E519">
        <v>10007322</v>
      </c>
      <c r="F519" t="s">
        <v>170</v>
      </c>
      <c r="G519" t="s">
        <v>15</v>
      </c>
      <c r="H519" t="s">
        <v>430</v>
      </c>
      <c r="I519" t="s">
        <v>122</v>
      </c>
      <c r="J519" t="s">
        <v>122</v>
      </c>
      <c r="K519">
        <v>10011495</v>
      </c>
      <c r="L519" s="172">
        <v>42542</v>
      </c>
      <c r="M519" s="172">
        <v>42545</v>
      </c>
      <c r="N519" t="s">
        <v>276</v>
      </c>
      <c r="O519" t="s">
        <v>109</v>
      </c>
      <c r="P519">
        <v>2</v>
      </c>
      <c r="Q519" t="s">
        <v>712</v>
      </c>
      <c r="R519">
        <v>2</v>
      </c>
    </row>
    <row r="520" spans="1:18" x14ac:dyDescent="0.2">
      <c r="A520" t="s">
        <v>981</v>
      </c>
      <c r="B520" t="s">
        <v>982</v>
      </c>
      <c r="C520">
        <v>53152</v>
      </c>
      <c r="D520">
        <v>108973</v>
      </c>
      <c r="E520">
        <v>10004002</v>
      </c>
      <c r="F520" t="s">
        <v>170</v>
      </c>
      <c r="G520" t="s">
        <v>15</v>
      </c>
      <c r="H520" t="s">
        <v>775</v>
      </c>
      <c r="I520" t="s">
        <v>122</v>
      </c>
      <c r="J520" t="s">
        <v>122</v>
      </c>
      <c r="K520">
        <v>10004964</v>
      </c>
      <c r="L520" s="172">
        <v>42430</v>
      </c>
      <c r="M520" s="172">
        <v>42433</v>
      </c>
      <c r="N520" t="s">
        <v>275</v>
      </c>
      <c r="O520" t="s">
        <v>109</v>
      </c>
      <c r="P520">
        <v>2</v>
      </c>
      <c r="Q520" t="s">
        <v>712</v>
      </c>
      <c r="R520">
        <v>4</v>
      </c>
    </row>
    <row r="521" spans="1:18" x14ac:dyDescent="0.2">
      <c r="A521" t="s">
        <v>983</v>
      </c>
      <c r="B521" t="s">
        <v>984</v>
      </c>
      <c r="C521">
        <v>53305</v>
      </c>
      <c r="D521">
        <v>112720</v>
      </c>
      <c r="E521">
        <v>10004303</v>
      </c>
      <c r="F521" t="s">
        <v>92</v>
      </c>
      <c r="G521" t="s">
        <v>14</v>
      </c>
      <c r="H521" t="s">
        <v>942</v>
      </c>
      <c r="I521" t="s">
        <v>140</v>
      </c>
      <c r="J521" t="s">
        <v>140</v>
      </c>
      <c r="K521">
        <v>10005186</v>
      </c>
      <c r="L521" s="172">
        <v>42311</v>
      </c>
      <c r="M521" s="172">
        <v>42314</v>
      </c>
      <c r="N521" t="s">
        <v>331</v>
      </c>
      <c r="O521" t="s">
        <v>109</v>
      </c>
      <c r="P521">
        <v>2</v>
      </c>
      <c r="Q521" t="s">
        <v>712</v>
      </c>
      <c r="R521">
        <v>3</v>
      </c>
    </row>
    <row r="522" spans="1:18" x14ac:dyDescent="0.2">
      <c r="A522" t="s">
        <v>985</v>
      </c>
      <c r="B522" t="s">
        <v>986</v>
      </c>
      <c r="C522">
        <v>53325</v>
      </c>
      <c r="D522">
        <v>115152</v>
      </c>
      <c r="E522">
        <v>10003996</v>
      </c>
      <c r="F522" t="s">
        <v>170</v>
      </c>
      <c r="G522" t="s">
        <v>15</v>
      </c>
      <c r="H522" t="s">
        <v>520</v>
      </c>
      <c r="I522" t="s">
        <v>122</v>
      </c>
      <c r="J522" t="s">
        <v>122</v>
      </c>
      <c r="K522">
        <v>10004968</v>
      </c>
      <c r="L522" s="172">
        <v>42325</v>
      </c>
      <c r="M522" s="172">
        <v>42328</v>
      </c>
      <c r="N522" t="s">
        <v>276</v>
      </c>
      <c r="O522" t="s">
        <v>109</v>
      </c>
      <c r="P522">
        <v>3</v>
      </c>
      <c r="Q522" t="s">
        <v>712</v>
      </c>
      <c r="R522">
        <v>2</v>
      </c>
    </row>
    <row r="523" spans="1:18" x14ac:dyDescent="0.2">
      <c r="A523" t="s">
        <v>987</v>
      </c>
      <c r="B523" t="s">
        <v>988</v>
      </c>
      <c r="C523">
        <v>53404</v>
      </c>
      <c r="D523">
        <v>116012</v>
      </c>
      <c r="E523">
        <v>10004399</v>
      </c>
      <c r="F523" t="s">
        <v>183</v>
      </c>
      <c r="G523" t="s">
        <v>14</v>
      </c>
      <c r="H523" t="s">
        <v>582</v>
      </c>
      <c r="I523" t="s">
        <v>172</v>
      </c>
      <c r="J523" t="s">
        <v>172</v>
      </c>
      <c r="K523">
        <v>10005127</v>
      </c>
      <c r="L523" s="172">
        <v>42382</v>
      </c>
      <c r="M523" s="172">
        <v>42383</v>
      </c>
      <c r="N523" t="s">
        <v>96</v>
      </c>
      <c r="O523" t="s">
        <v>97</v>
      </c>
      <c r="P523">
        <v>9</v>
      </c>
      <c r="Q523" t="s">
        <v>712</v>
      </c>
      <c r="R523">
        <v>2</v>
      </c>
    </row>
    <row r="524" spans="1:18" x14ac:dyDescent="0.2">
      <c r="A524" t="s">
        <v>989</v>
      </c>
      <c r="B524" t="s">
        <v>990</v>
      </c>
      <c r="C524">
        <v>53407</v>
      </c>
      <c r="D524">
        <v>107108</v>
      </c>
      <c r="E524">
        <v>10004404</v>
      </c>
      <c r="F524" t="s">
        <v>92</v>
      </c>
      <c r="G524" t="s">
        <v>14</v>
      </c>
      <c r="H524" t="s">
        <v>473</v>
      </c>
      <c r="I524" t="s">
        <v>94</v>
      </c>
      <c r="J524" t="s">
        <v>95</v>
      </c>
      <c r="K524">
        <v>10004970</v>
      </c>
      <c r="L524" s="172">
        <v>42444</v>
      </c>
      <c r="M524" s="172">
        <v>42447</v>
      </c>
      <c r="N524" t="s">
        <v>130</v>
      </c>
      <c r="O524" t="s">
        <v>109</v>
      </c>
      <c r="P524">
        <v>2</v>
      </c>
      <c r="Q524" t="s">
        <v>712</v>
      </c>
      <c r="R524">
        <v>2</v>
      </c>
    </row>
    <row r="525" spans="1:18" x14ac:dyDescent="0.2">
      <c r="A525" t="s">
        <v>991</v>
      </c>
      <c r="B525" t="s">
        <v>992</v>
      </c>
      <c r="C525">
        <v>53432</v>
      </c>
      <c r="D525">
        <v>108279</v>
      </c>
      <c r="E525">
        <v>10004450</v>
      </c>
      <c r="F525" t="s">
        <v>683</v>
      </c>
      <c r="G525" t="s">
        <v>17</v>
      </c>
      <c r="H525" t="s">
        <v>517</v>
      </c>
      <c r="I525" t="s">
        <v>122</v>
      </c>
      <c r="J525" t="s">
        <v>122</v>
      </c>
      <c r="K525">
        <v>10004971</v>
      </c>
      <c r="L525" s="172">
        <v>42284</v>
      </c>
      <c r="M525" s="172">
        <v>42285</v>
      </c>
      <c r="N525" t="s">
        <v>711</v>
      </c>
      <c r="O525" t="s">
        <v>109</v>
      </c>
      <c r="P525">
        <v>1</v>
      </c>
      <c r="Q525" t="s">
        <v>712</v>
      </c>
      <c r="R525" t="s">
        <v>99</v>
      </c>
    </row>
    <row r="526" spans="1:18" x14ac:dyDescent="0.2">
      <c r="A526" t="s">
        <v>993</v>
      </c>
      <c r="B526" t="s">
        <v>994</v>
      </c>
      <c r="C526">
        <v>53446</v>
      </c>
      <c r="D526">
        <v>107765</v>
      </c>
      <c r="E526">
        <v>10004484</v>
      </c>
      <c r="F526" t="s">
        <v>92</v>
      </c>
      <c r="G526" t="s">
        <v>14</v>
      </c>
      <c r="H526" t="s">
        <v>399</v>
      </c>
      <c r="I526" t="s">
        <v>190</v>
      </c>
      <c r="J526" t="s">
        <v>190</v>
      </c>
      <c r="K526">
        <v>10004972</v>
      </c>
      <c r="L526" s="172">
        <v>42353</v>
      </c>
      <c r="M526" s="172">
        <v>42356</v>
      </c>
      <c r="N526" t="s">
        <v>130</v>
      </c>
      <c r="O526" t="s">
        <v>109</v>
      </c>
      <c r="P526">
        <v>2</v>
      </c>
      <c r="Q526" t="s">
        <v>712</v>
      </c>
      <c r="R526">
        <v>3</v>
      </c>
    </row>
    <row r="527" spans="1:18" x14ac:dyDescent="0.2">
      <c r="A527" t="s">
        <v>995</v>
      </c>
      <c r="B527" t="s">
        <v>996</v>
      </c>
      <c r="C527">
        <v>53451</v>
      </c>
      <c r="D527">
        <v>107164</v>
      </c>
      <c r="E527">
        <v>10004499</v>
      </c>
      <c r="F527" t="s">
        <v>92</v>
      </c>
      <c r="G527" t="s">
        <v>14</v>
      </c>
      <c r="H527" t="s">
        <v>867</v>
      </c>
      <c r="I527" t="s">
        <v>199</v>
      </c>
      <c r="J527" t="s">
        <v>95</v>
      </c>
      <c r="K527">
        <v>10004973</v>
      </c>
      <c r="L527" s="172">
        <v>42445</v>
      </c>
      <c r="M527" s="172">
        <v>42446</v>
      </c>
      <c r="N527" t="s">
        <v>96</v>
      </c>
      <c r="O527" t="s">
        <v>97</v>
      </c>
      <c r="P527">
        <v>9</v>
      </c>
      <c r="Q527" t="s">
        <v>712</v>
      </c>
      <c r="R527">
        <v>2</v>
      </c>
    </row>
    <row r="528" spans="1:18" x14ac:dyDescent="0.2">
      <c r="A528" t="s">
        <v>997</v>
      </c>
      <c r="B528" t="s">
        <v>998</v>
      </c>
      <c r="C528">
        <v>53465</v>
      </c>
      <c r="D528">
        <v>106927</v>
      </c>
      <c r="E528">
        <v>10004530</v>
      </c>
      <c r="F528" t="s">
        <v>183</v>
      </c>
      <c r="G528" t="s">
        <v>14</v>
      </c>
      <c r="H528" t="s">
        <v>320</v>
      </c>
      <c r="I528" t="s">
        <v>140</v>
      </c>
      <c r="J528" t="s">
        <v>140</v>
      </c>
      <c r="K528">
        <v>10004974</v>
      </c>
      <c r="L528" s="172">
        <v>42437</v>
      </c>
      <c r="M528" s="172">
        <v>42437</v>
      </c>
      <c r="N528" t="s">
        <v>167</v>
      </c>
      <c r="O528" t="s">
        <v>97</v>
      </c>
      <c r="P528">
        <v>9</v>
      </c>
      <c r="Q528" t="s">
        <v>712</v>
      </c>
      <c r="R528">
        <v>2</v>
      </c>
    </row>
    <row r="529" spans="1:18" x14ac:dyDescent="0.2">
      <c r="A529" t="s">
        <v>999</v>
      </c>
      <c r="B529" t="s">
        <v>1000</v>
      </c>
      <c r="C529">
        <v>53545</v>
      </c>
      <c r="D529">
        <v>108038</v>
      </c>
      <c r="E529">
        <v>10004657</v>
      </c>
      <c r="F529" t="s">
        <v>170</v>
      </c>
      <c r="G529" t="s">
        <v>15</v>
      </c>
      <c r="H529" t="s">
        <v>114</v>
      </c>
      <c r="I529" t="s">
        <v>107</v>
      </c>
      <c r="J529" t="s">
        <v>107</v>
      </c>
      <c r="K529">
        <v>10011497</v>
      </c>
      <c r="L529" s="172">
        <v>42478</v>
      </c>
      <c r="M529" s="172">
        <v>42481</v>
      </c>
      <c r="N529" t="s">
        <v>275</v>
      </c>
      <c r="O529" t="s">
        <v>109</v>
      </c>
      <c r="P529">
        <v>2</v>
      </c>
      <c r="Q529" t="s">
        <v>712</v>
      </c>
      <c r="R529">
        <v>4</v>
      </c>
    </row>
    <row r="530" spans="1:18" x14ac:dyDescent="0.2">
      <c r="A530" t="s">
        <v>1001</v>
      </c>
      <c r="B530" t="s">
        <v>1002</v>
      </c>
      <c r="C530">
        <v>53569</v>
      </c>
      <c r="D530">
        <v>109600</v>
      </c>
      <c r="E530">
        <v>10004542</v>
      </c>
      <c r="F530" t="s">
        <v>92</v>
      </c>
      <c r="G530" t="s">
        <v>14</v>
      </c>
      <c r="H530" t="s">
        <v>475</v>
      </c>
      <c r="I530" t="s">
        <v>94</v>
      </c>
      <c r="J530" t="s">
        <v>95</v>
      </c>
      <c r="K530">
        <v>10004978</v>
      </c>
      <c r="L530" s="172">
        <v>42298</v>
      </c>
      <c r="M530" s="172">
        <v>42299</v>
      </c>
      <c r="N530" t="s">
        <v>96</v>
      </c>
      <c r="O530" t="s">
        <v>97</v>
      </c>
      <c r="P530">
        <v>9</v>
      </c>
      <c r="Q530" t="s">
        <v>712</v>
      </c>
      <c r="R530">
        <v>2</v>
      </c>
    </row>
    <row r="531" spans="1:18" x14ac:dyDescent="0.2">
      <c r="A531" t="s">
        <v>1003</v>
      </c>
      <c r="B531" t="s">
        <v>1004</v>
      </c>
      <c r="C531">
        <v>53588</v>
      </c>
      <c r="D531">
        <v>105819</v>
      </c>
      <c r="E531">
        <v>10004692</v>
      </c>
      <c r="F531" t="s">
        <v>92</v>
      </c>
      <c r="G531" t="s">
        <v>14</v>
      </c>
      <c r="H531" t="s">
        <v>422</v>
      </c>
      <c r="I531" t="s">
        <v>140</v>
      </c>
      <c r="J531" t="s">
        <v>140</v>
      </c>
      <c r="K531">
        <v>10004979</v>
      </c>
      <c r="L531" s="172">
        <v>42318</v>
      </c>
      <c r="M531" s="172">
        <v>42321</v>
      </c>
      <c r="N531" t="s">
        <v>145</v>
      </c>
      <c r="O531" t="s">
        <v>109</v>
      </c>
      <c r="P531">
        <v>2</v>
      </c>
      <c r="Q531" t="s">
        <v>712</v>
      </c>
      <c r="R531">
        <v>2</v>
      </c>
    </row>
    <row r="532" spans="1:18" x14ac:dyDescent="0.2">
      <c r="A532" t="s">
        <v>1005</v>
      </c>
      <c r="B532" t="s">
        <v>1006</v>
      </c>
      <c r="C532">
        <v>53589</v>
      </c>
      <c r="D532">
        <v>108071</v>
      </c>
      <c r="E532">
        <v>10004694</v>
      </c>
      <c r="F532" t="s">
        <v>170</v>
      </c>
      <c r="G532" t="s">
        <v>15</v>
      </c>
      <c r="H532" t="s">
        <v>1007</v>
      </c>
      <c r="I532" t="s">
        <v>199</v>
      </c>
      <c r="J532" t="s">
        <v>95</v>
      </c>
      <c r="K532">
        <v>10011498</v>
      </c>
      <c r="L532" s="172">
        <v>42535</v>
      </c>
      <c r="M532" s="172">
        <v>42538</v>
      </c>
      <c r="N532" t="s">
        <v>276</v>
      </c>
      <c r="O532" t="s">
        <v>109</v>
      </c>
      <c r="P532">
        <v>2</v>
      </c>
      <c r="Q532" t="s">
        <v>712</v>
      </c>
      <c r="R532">
        <v>2</v>
      </c>
    </row>
    <row r="533" spans="1:18" x14ac:dyDescent="0.2">
      <c r="A533" t="s">
        <v>1008</v>
      </c>
      <c r="B533" t="s">
        <v>1009</v>
      </c>
      <c r="C533">
        <v>53611</v>
      </c>
      <c r="D533">
        <v>107804</v>
      </c>
      <c r="E533">
        <v>10004720</v>
      </c>
      <c r="F533" t="s">
        <v>92</v>
      </c>
      <c r="G533" t="s">
        <v>14</v>
      </c>
      <c r="H533" t="s">
        <v>139</v>
      </c>
      <c r="I533" t="s">
        <v>140</v>
      </c>
      <c r="J533" t="s">
        <v>140</v>
      </c>
      <c r="K533">
        <v>10019034</v>
      </c>
      <c r="L533" s="172">
        <v>42571</v>
      </c>
      <c r="M533" s="172">
        <v>42572</v>
      </c>
      <c r="N533" t="s">
        <v>96</v>
      </c>
      <c r="O533" t="s">
        <v>97</v>
      </c>
      <c r="P533">
        <v>9</v>
      </c>
      <c r="Q533" t="s">
        <v>712</v>
      </c>
      <c r="R533">
        <v>2</v>
      </c>
    </row>
    <row r="534" spans="1:18" x14ac:dyDescent="0.2">
      <c r="A534" t="s">
        <v>1010</v>
      </c>
      <c r="B534" t="s">
        <v>1011</v>
      </c>
      <c r="C534">
        <v>53634</v>
      </c>
      <c r="D534">
        <v>108299</v>
      </c>
      <c r="E534">
        <v>10004738</v>
      </c>
      <c r="F534" t="s">
        <v>683</v>
      </c>
      <c r="G534" t="s">
        <v>17</v>
      </c>
      <c r="H534" t="s">
        <v>285</v>
      </c>
      <c r="I534" t="s">
        <v>140</v>
      </c>
      <c r="J534" t="s">
        <v>140</v>
      </c>
      <c r="K534">
        <v>10004981</v>
      </c>
      <c r="L534" s="172">
        <v>42284</v>
      </c>
      <c r="M534" s="172">
        <v>42285</v>
      </c>
      <c r="N534" t="s">
        <v>711</v>
      </c>
      <c r="O534" t="s">
        <v>109</v>
      </c>
      <c r="P534">
        <v>1</v>
      </c>
      <c r="Q534" t="s">
        <v>712</v>
      </c>
      <c r="R534" t="s">
        <v>99</v>
      </c>
    </row>
    <row r="535" spans="1:18" x14ac:dyDescent="0.2">
      <c r="A535" t="s">
        <v>1012</v>
      </c>
      <c r="B535" t="s">
        <v>1013</v>
      </c>
      <c r="C535">
        <v>53682</v>
      </c>
      <c r="D535">
        <v>118847</v>
      </c>
      <c r="E535">
        <v>10027272</v>
      </c>
      <c r="F535" t="s">
        <v>92</v>
      </c>
      <c r="G535" t="s">
        <v>14</v>
      </c>
      <c r="H535" t="s">
        <v>546</v>
      </c>
      <c r="I535" t="s">
        <v>172</v>
      </c>
      <c r="J535" t="s">
        <v>172</v>
      </c>
      <c r="K535">
        <v>10004982</v>
      </c>
      <c r="L535" s="172">
        <v>42562</v>
      </c>
      <c r="M535" s="172">
        <v>42565</v>
      </c>
      <c r="N535" t="s">
        <v>145</v>
      </c>
      <c r="O535" t="s">
        <v>109</v>
      </c>
      <c r="P535">
        <v>1</v>
      </c>
      <c r="Q535" t="s">
        <v>712</v>
      </c>
      <c r="R535">
        <v>2</v>
      </c>
    </row>
    <row r="536" spans="1:18" x14ac:dyDescent="0.2">
      <c r="A536" t="s">
        <v>1014</v>
      </c>
      <c r="B536" t="s">
        <v>1015</v>
      </c>
      <c r="C536">
        <v>53693</v>
      </c>
      <c r="D536">
        <v>107679</v>
      </c>
      <c r="E536">
        <v>10004819</v>
      </c>
      <c r="F536" t="s">
        <v>92</v>
      </c>
      <c r="G536" t="s">
        <v>14</v>
      </c>
      <c r="H536" t="s">
        <v>337</v>
      </c>
      <c r="I536" t="s">
        <v>172</v>
      </c>
      <c r="J536" t="s">
        <v>172</v>
      </c>
      <c r="K536">
        <v>10011499</v>
      </c>
      <c r="L536" s="172">
        <v>42506</v>
      </c>
      <c r="M536" s="172">
        <v>42509</v>
      </c>
      <c r="N536" t="s">
        <v>331</v>
      </c>
      <c r="O536" t="s">
        <v>109</v>
      </c>
      <c r="P536">
        <v>2</v>
      </c>
      <c r="Q536" t="s">
        <v>712</v>
      </c>
      <c r="R536">
        <v>3</v>
      </c>
    </row>
    <row r="537" spans="1:18" x14ac:dyDescent="0.2">
      <c r="A537" t="s">
        <v>1016</v>
      </c>
      <c r="B537" t="s">
        <v>1017</v>
      </c>
      <c r="C537">
        <v>53705</v>
      </c>
      <c r="D537">
        <v>106890</v>
      </c>
      <c r="E537">
        <v>10004840</v>
      </c>
      <c r="F537" t="s">
        <v>92</v>
      </c>
      <c r="G537" t="s">
        <v>14</v>
      </c>
      <c r="H537" t="s">
        <v>139</v>
      </c>
      <c r="I537" t="s">
        <v>140</v>
      </c>
      <c r="J537" t="s">
        <v>140</v>
      </c>
      <c r="K537">
        <v>10006671</v>
      </c>
      <c r="L537" s="172">
        <v>42346</v>
      </c>
      <c r="M537" s="172">
        <v>42349</v>
      </c>
      <c r="N537" t="s">
        <v>130</v>
      </c>
      <c r="O537" t="s">
        <v>109</v>
      </c>
      <c r="P537">
        <v>4</v>
      </c>
      <c r="Q537" t="s">
        <v>712</v>
      </c>
      <c r="R537">
        <v>2</v>
      </c>
    </row>
    <row r="538" spans="1:18" x14ac:dyDescent="0.2">
      <c r="A538" t="s">
        <v>1018</v>
      </c>
      <c r="B538" t="s">
        <v>1019</v>
      </c>
      <c r="C538">
        <v>53721</v>
      </c>
      <c r="D538">
        <v>107776</v>
      </c>
      <c r="E538">
        <v>10004856</v>
      </c>
      <c r="F538" t="s">
        <v>92</v>
      </c>
      <c r="G538" t="s">
        <v>14</v>
      </c>
      <c r="H538" t="s">
        <v>283</v>
      </c>
      <c r="I538" t="s">
        <v>140</v>
      </c>
      <c r="J538" t="s">
        <v>140</v>
      </c>
      <c r="K538">
        <v>10005141</v>
      </c>
      <c r="L538" s="172">
        <v>42382</v>
      </c>
      <c r="M538" s="172">
        <v>42383</v>
      </c>
      <c r="N538" t="s">
        <v>96</v>
      </c>
      <c r="O538" t="s">
        <v>97</v>
      </c>
      <c r="P538">
        <v>9</v>
      </c>
      <c r="Q538" t="s">
        <v>712</v>
      </c>
      <c r="R538">
        <v>2</v>
      </c>
    </row>
    <row r="539" spans="1:18" x14ac:dyDescent="0.2">
      <c r="A539" t="s">
        <v>1020</v>
      </c>
      <c r="B539" t="s">
        <v>1021</v>
      </c>
      <c r="C539">
        <v>53722</v>
      </c>
      <c r="D539">
        <v>108027</v>
      </c>
      <c r="E539">
        <v>10004858</v>
      </c>
      <c r="F539" t="s">
        <v>170</v>
      </c>
      <c r="G539" t="s">
        <v>15</v>
      </c>
      <c r="H539" t="s">
        <v>283</v>
      </c>
      <c r="I539" t="s">
        <v>140</v>
      </c>
      <c r="J539" t="s">
        <v>140</v>
      </c>
      <c r="K539">
        <v>10005432</v>
      </c>
      <c r="L539" s="172">
        <v>42325</v>
      </c>
      <c r="M539" s="172">
        <v>42328</v>
      </c>
      <c r="N539" t="s">
        <v>276</v>
      </c>
      <c r="O539" t="s">
        <v>109</v>
      </c>
      <c r="P539">
        <v>1</v>
      </c>
      <c r="Q539" t="s">
        <v>712</v>
      </c>
      <c r="R539">
        <v>1</v>
      </c>
    </row>
    <row r="540" spans="1:18" x14ac:dyDescent="0.2">
      <c r="A540" t="s">
        <v>1022</v>
      </c>
      <c r="B540" t="s">
        <v>1023</v>
      </c>
      <c r="C540">
        <v>53771</v>
      </c>
      <c r="D540">
        <v>108298</v>
      </c>
      <c r="E540">
        <v>10004943</v>
      </c>
      <c r="F540" t="s">
        <v>683</v>
      </c>
      <c r="G540" t="s">
        <v>17</v>
      </c>
      <c r="H540" t="s">
        <v>364</v>
      </c>
      <c r="I540" t="s">
        <v>190</v>
      </c>
      <c r="J540" t="s">
        <v>190</v>
      </c>
      <c r="K540">
        <v>10004985</v>
      </c>
      <c r="L540" s="172">
        <v>42291</v>
      </c>
      <c r="M540" s="172">
        <v>42292</v>
      </c>
      <c r="N540" t="s">
        <v>711</v>
      </c>
      <c r="O540" t="s">
        <v>109</v>
      </c>
      <c r="P540">
        <v>1</v>
      </c>
      <c r="Q540" t="s">
        <v>712</v>
      </c>
      <c r="R540" t="s">
        <v>99</v>
      </c>
    </row>
    <row r="541" spans="1:18" x14ac:dyDescent="0.2">
      <c r="A541" t="s">
        <v>1024</v>
      </c>
      <c r="B541" t="s">
        <v>1025</v>
      </c>
      <c r="C541">
        <v>53792</v>
      </c>
      <c r="D541">
        <v>106538</v>
      </c>
      <c r="E541">
        <v>10004977</v>
      </c>
      <c r="F541" t="s">
        <v>92</v>
      </c>
      <c r="G541" t="s">
        <v>14</v>
      </c>
      <c r="H541" t="s">
        <v>471</v>
      </c>
      <c r="I541" t="s">
        <v>166</v>
      </c>
      <c r="J541" t="s">
        <v>166</v>
      </c>
      <c r="K541">
        <v>10004986</v>
      </c>
      <c r="L541" s="172">
        <v>42269</v>
      </c>
      <c r="M541" s="172">
        <v>42272</v>
      </c>
      <c r="N541" t="s">
        <v>141</v>
      </c>
      <c r="O541" t="s">
        <v>109</v>
      </c>
      <c r="P541">
        <v>3</v>
      </c>
      <c r="Q541" t="s">
        <v>712</v>
      </c>
      <c r="R541">
        <v>3</v>
      </c>
    </row>
    <row r="542" spans="1:18" x14ac:dyDescent="0.2">
      <c r="A542" t="s">
        <v>1026</v>
      </c>
      <c r="B542" t="s">
        <v>1027</v>
      </c>
      <c r="C542">
        <v>53819</v>
      </c>
      <c r="D542">
        <v>111795</v>
      </c>
      <c r="E542">
        <v>10005017</v>
      </c>
      <c r="F542" t="s">
        <v>92</v>
      </c>
      <c r="G542" t="s">
        <v>14</v>
      </c>
      <c r="H542" t="s">
        <v>222</v>
      </c>
      <c r="I542" t="s">
        <v>199</v>
      </c>
      <c r="J542" t="s">
        <v>95</v>
      </c>
      <c r="K542">
        <v>10011500</v>
      </c>
      <c r="L542" s="172">
        <v>42437</v>
      </c>
      <c r="M542" s="172">
        <v>42440</v>
      </c>
      <c r="N542" t="s">
        <v>141</v>
      </c>
      <c r="O542" t="s">
        <v>109</v>
      </c>
      <c r="P542">
        <v>3</v>
      </c>
      <c r="Q542" t="s">
        <v>712</v>
      </c>
      <c r="R542">
        <v>3</v>
      </c>
    </row>
    <row r="543" spans="1:18" x14ac:dyDescent="0.2">
      <c r="A543" t="s">
        <v>1028</v>
      </c>
      <c r="B543" t="s">
        <v>1029</v>
      </c>
      <c r="C543">
        <v>53879</v>
      </c>
      <c r="D543">
        <v>107166</v>
      </c>
      <c r="E543">
        <v>10005089</v>
      </c>
      <c r="F543" t="s">
        <v>92</v>
      </c>
      <c r="G543" t="s">
        <v>14</v>
      </c>
      <c r="H543" t="s">
        <v>311</v>
      </c>
      <c r="I543" t="s">
        <v>199</v>
      </c>
      <c r="J543" t="s">
        <v>95</v>
      </c>
      <c r="K543">
        <v>10011501</v>
      </c>
      <c r="L543" s="172">
        <v>42551</v>
      </c>
      <c r="M543" s="172">
        <v>42552</v>
      </c>
      <c r="N543" t="s">
        <v>96</v>
      </c>
      <c r="O543" t="s">
        <v>97</v>
      </c>
      <c r="P543">
        <v>9</v>
      </c>
      <c r="Q543" t="s">
        <v>712</v>
      </c>
      <c r="R543">
        <v>2</v>
      </c>
    </row>
    <row r="544" spans="1:18" x14ac:dyDescent="0.2">
      <c r="A544" t="s">
        <v>1030</v>
      </c>
      <c r="B544" t="s">
        <v>1031</v>
      </c>
      <c r="C544">
        <v>53895</v>
      </c>
      <c r="D544">
        <v>116333</v>
      </c>
      <c r="E544">
        <v>10005101</v>
      </c>
      <c r="F544" t="s">
        <v>92</v>
      </c>
      <c r="G544" t="s">
        <v>14</v>
      </c>
      <c r="H544" t="s">
        <v>186</v>
      </c>
      <c r="I544" t="s">
        <v>172</v>
      </c>
      <c r="J544" t="s">
        <v>172</v>
      </c>
      <c r="K544">
        <v>10004989</v>
      </c>
      <c r="L544" s="172">
        <v>42339</v>
      </c>
      <c r="M544" s="172">
        <v>42342</v>
      </c>
      <c r="N544" t="s">
        <v>141</v>
      </c>
      <c r="O544" t="s">
        <v>109</v>
      </c>
      <c r="P544">
        <v>2</v>
      </c>
      <c r="Q544" t="s">
        <v>712</v>
      </c>
      <c r="R544">
        <v>3</v>
      </c>
    </row>
    <row r="545" spans="1:18" x14ac:dyDescent="0.2">
      <c r="A545" t="s">
        <v>1032</v>
      </c>
      <c r="B545" t="s">
        <v>1033</v>
      </c>
      <c r="C545">
        <v>53927</v>
      </c>
      <c r="D545">
        <v>114820</v>
      </c>
      <c r="E545">
        <v>10005126</v>
      </c>
      <c r="F545" t="s">
        <v>170</v>
      </c>
      <c r="G545" t="s">
        <v>15</v>
      </c>
      <c r="H545" t="s">
        <v>780</v>
      </c>
      <c r="I545" t="s">
        <v>166</v>
      </c>
      <c r="J545" t="s">
        <v>166</v>
      </c>
      <c r="K545">
        <v>10011502</v>
      </c>
      <c r="L545" s="172">
        <v>42486</v>
      </c>
      <c r="M545" s="172">
        <v>42489</v>
      </c>
      <c r="N545" t="s">
        <v>276</v>
      </c>
      <c r="O545" t="s">
        <v>109</v>
      </c>
      <c r="P545">
        <v>2</v>
      </c>
      <c r="Q545" t="s">
        <v>712</v>
      </c>
      <c r="R545">
        <v>2</v>
      </c>
    </row>
    <row r="546" spans="1:18" x14ac:dyDescent="0.2">
      <c r="A546" t="s">
        <v>1034</v>
      </c>
      <c r="B546" t="s">
        <v>1035</v>
      </c>
      <c r="C546">
        <v>53941</v>
      </c>
      <c r="D546">
        <v>110208</v>
      </c>
      <c r="E546">
        <v>10005157</v>
      </c>
      <c r="F546" t="s">
        <v>170</v>
      </c>
      <c r="G546" t="s">
        <v>15</v>
      </c>
      <c r="H546" t="s">
        <v>1036</v>
      </c>
      <c r="I546" t="s">
        <v>190</v>
      </c>
      <c r="J546" t="s">
        <v>190</v>
      </c>
      <c r="K546">
        <v>10004991</v>
      </c>
      <c r="L546" s="172">
        <v>42422</v>
      </c>
      <c r="M546" s="172">
        <v>42425</v>
      </c>
      <c r="N546" t="s">
        <v>276</v>
      </c>
      <c r="O546" t="s">
        <v>109</v>
      </c>
      <c r="P546">
        <v>2</v>
      </c>
      <c r="Q546" t="s">
        <v>712</v>
      </c>
      <c r="R546">
        <v>2</v>
      </c>
    </row>
    <row r="547" spans="1:18" x14ac:dyDescent="0.2">
      <c r="A547" t="s">
        <v>1037</v>
      </c>
      <c r="B547" t="s">
        <v>1038</v>
      </c>
      <c r="C547">
        <v>53948</v>
      </c>
      <c r="D547">
        <v>109936</v>
      </c>
      <c r="E547">
        <v>10005166</v>
      </c>
      <c r="F547" t="s">
        <v>92</v>
      </c>
      <c r="G547" t="s">
        <v>14</v>
      </c>
      <c r="H547" t="s">
        <v>731</v>
      </c>
      <c r="I547" t="s">
        <v>161</v>
      </c>
      <c r="J547" t="s">
        <v>161</v>
      </c>
      <c r="K547">
        <v>10011503</v>
      </c>
      <c r="L547" s="172">
        <v>42542</v>
      </c>
      <c r="M547" s="172">
        <v>42545</v>
      </c>
      <c r="N547" t="s">
        <v>145</v>
      </c>
      <c r="O547" t="s">
        <v>109</v>
      </c>
      <c r="P547">
        <v>2</v>
      </c>
      <c r="Q547" t="s">
        <v>712</v>
      </c>
      <c r="R547">
        <v>2</v>
      </c>
    </row>
    <row r="548" spans="1:18" x14ac:dyDescent="0.2">
      <c r="A548" t="s">
        <v>1039</v>
      </c>
      <c r="B548" t="s">
        <v>1040</v>
      </c>
      <c r="C548">
        <v>54006</v>
      </c>
      <c r="D548">
        <v>106974</v>
      </c>
      <c r="E548">
        <v>10005264</v>
      </c>
      <c r="F548" t="s">
        <v>92</v>
      </c>
      <c r="G548" t="s">
        <v>14</v>
      </c>
      <c r="H548" t="s">
        <v>731</v>
      </c>
      <c r="I548" t="s">
        <v>161</v>
      </c>
      <c r="J548" t="s">
        <v>161</v>
      </c>
      <c r="K548">
        <v>10011504</v>
      </c>
      <c r="L548" s="172">
        <v>42467</v>
      </c>
      <c r="M548" s="172">
        <v>42468</v>
      </c>
      <c r="N548" t="s">
        <v>96</v>
      </c>
      <c r="O548" t="s">
        <v>97</v>
      </c>
      <c r="P548">
        <v>9</v>
      </c>
      <c r="Q548" t="s">
        <v>712</v>
      </c>
      <c r="R548">
        <v>2</v>
      </c>
    </row>
    <row r="549" spans="1:18" x14ac:dyDescent="0.2">
      <c r="A549" t="s">
        <v>1041</v>
      </c>
      <c r="B549" t="s">
        <v>1042</v>
      </c>
      <c r="C549">
        <v>54026</v>
      </c>
      <c r="D549">
        <v>109050</v>
      </c>
      <c r="E549">
        <v>10002264</v>
      </c>
      <c r="F549" t="s">
        <v>183</v>
      </c>
      <c r="G549" t="s">
        <v>14</v>
      </c>
      <c r="H549" t="s">
        <v>209</v>
      </c>
      <c r="I549" t="s">
        <v>166</v>
      </c>
      <c r="J549" t="s">
        <v>166</v>
      </c>
      <c r="K549">
        <v>10011505</v>
      </c>
      <c r="L549" s="172">
        <v>42480</v>
      </c>
      <c r="M549" s="172">
        <v>42481</v>
      </c>
      <c r="N549" t="s">
        <v>96</v>
      </c>
      <c r="O549" t="s">
        <v>97</v>
      </c>
      <c r="P549">
        <v>9</v>
      </c>
      <c r="Q549" t="s">
        <v>712</v>
      </c>
      <c r="R549">
        <v>2</v>
      </c>
    </row>
    <row r="550" spans="1:18" x14ac:dyDescent="0.2">
      <c r="A550" t="s">
        <v>1043</v>
      </c>
      <c r="B550" t="s">
        <v>1044</v>
      </c>
      <c r="C550">
        <v>54038</v>
      </c>
      <c r="D550">
        <v>110029</v>
      </c>
      <c r="E550">
        <v>10005319</v>
      </c>
      <c r="F550" t="s">
        <v>92</v>
      </c>
      <c r="G550" t="s">
        <v>14</v>
      </c>
      <c r="H550" t="s">
        <v>364</v>
      </c>
      <c r="I550" t="s">
        <v>190</v>
      </c>
      <c r="J550" t="s">
        <v>190</v>
      </c>
      <c r="K550">
        <v>10011506</v>
      </c>
      <c r="L550" s="172">
        <v>42548</v>
      </c>
      <c r="M550" s="172">
        <v>42551</v>
      </c>
      <c r="N550" t="s">
        <v>145</v>
      </c>
      <c r="O550" t="s">
        <v>109</v>
      </c>
      <c r="P550">
        <v>2</v>
      </c>
      <c r="Q550" t="s">
        <v>712</v>
      </c>
      <c r="R550">
        <v>2</v>
      </c>
    </row>
    <row r="551" spans="1:18" x14ac:dyDescent="0.2">
      <c r="A551" t="s">
        <v>1045</v>
      </c>
      <c r="B551" t="s">
        <v>1046</v>
      </c>
      <c r="C551">
        <v>54075</v>
      </c>
      <c r="D551">
        <v>106334</v>
      </c>
      <c r="E551">
        <v>10005398</v>
      </c>
      <c r="F551" t="s">
        <v>170</v>
      </c>
      <c r="G551" t="s">
        <v>15</v>
      </c>
      <c r="H551" t="s">
        <v>248</v>
      </c>
      <c r="I551" t="s">
        <v>190</v>
      </c>
      <c r="J551" t="s">
        <v>190</v>
      </c>
      <c r="K551">
        <v>10004996</v>
      </c>
      <c r="L551" s="172">
        <v>42346</v>
      </c>
      <c r="M551" s="172">
        <v>42349</v>
      </c>
      <c r="N551" t="s">
        <v>276</v>
      </c>
      <c r="O551" t="s">
        <v>109</v>
      </c>
      <c r="P551">
        <v>2</v>
      </c>
      <c r="Q551" t="s">
        <v>712</v>
      </c>
      <c r="R551">
        <v>2</v>
      </c>
    </row>
    <row r="552" spans="1:18" x14ac:dyDescent="0.2">
      <c r="A552" t="s">
        <v>1047</v>
      </c>
      <c r="B552" t="s">
        <v>1048</v>
      </c>
      <c r="C552">
        <v>54137</v>
      </c>
      <c r="D552">
        <v>105544</v>
      </c>
      <c r="E552">
        <v>10005488</v>
      </c>
      <c r="F552" t="s">
        <v>92</v>
      </c>
      <c r="G552" t="s">
        <v>14</v>
      </c>
      <c r="H552" t="s">
        <v>761</v>
      </c>
      <c r="I552" t="s">
        <v>172</v>
      </c>
      <c r="J552" t="s">
        <v>172</v>
      </c>
      <c r="K552">
        <v>10011507</v>
      </c>
      <c r="L552" s="172">
        <v>42591</v>
      </c>
      <c r="M552" s="172">
        <v>42594</v>
      </c>
      <c r="N552" t="s">
        <v>145</v>
      </c>
      <c r="O552" t="s">
        <v>109</v>
      </c>
      <c r="P552">
        <v>2</v>
      </c>
      <c r="Q552" t="s">
        <v>712</v>
      </c>
      <c r="R552">
        <v>1</v>
      </c>
    </row>
    <row r="553" spans="1:18" x14ac:dyDescent="0.2">
      <c r="A553" t="s">
        <v>1049</v>
      </c>
      <c r="B553" t="s">
        <v>1050</v>
      </c>
      <c r="C553">
        <v>54155</v>
      </c>
      <c r="D553">
        <v>106854</v>
      </c>
      <c r="E553">
        <v>10005509</v>
      </c>
      <c r="F553" t="s">
        <v>92</v>
      </c>
      <c r="G553" t="s">
        <v>14</v>
      </c>
      <c r="H553" t="s">
        <v>456</v>
      </c>
      <c r="I553" t="s">
        <v>140</v>
      </c>
      <c r="J553" t="s">
        <v>140</v>
      </c>
      <c r="K553">
        <v>10011321</v>
      </c>
      <c r="L553" s="172">
        <v>42416</v>
      </c>
      <c r="M553" s="172">
        <v>42417</v>
      </c>
      <c r="N553" t="s">
        <v>96</v>
      </c>
      <c r="O553" t="s">
        <v>97</v>
      </c>
      <c r="P553">
        <v>9</v>
      </c>
      <c r="Q553" t="s">
        <v>712</v>
      </c>
      <c r="R553">
        <v>2</v>
      </c>
    </row>
    <row r="554" spans="1:18" x14ac:dyDescent="0.2">
      <c r="A554" t="s">
        <v>1051</v>
      </c>
      <c r="B554" t="s">
        <v>1052</v>
      </c>
      <c r="C554">
        <v>54158</v>
      </c>
      <c r="D554">
        <v>106929</v>
      </c>
      <c r="E554">
        <v>10005514</v>
      </c>
      <c r="F554" t="s">
        <v>92</v>
      </c>
      <c r="G554" t="s">
        <v>14</v>
      </c>
      <c r="H554" t="s">
        <v>139</v>
      </c>
      <c r="I554" t="s">
        <v>140</v>
      </c>
      <c r="J554" t="s">
        <v>140</v>
      </c>
      <c r="K554">
        <v>10004998</v>
      </c>
      <c r="L554" s="172">
        <v>42569</v>
      </c>
      <c r="M554" s="172">
        <v>42572</v>
      </c>
      <c r="N554" t="s">
        <v>410</v>
      </c>
      <c r="O554" t="s">
        <v>109</v>
      </c>
      <c r="P554">
        <v>2</v>
      </c>
      <c r="Q554" t="s">
        <v>712</v>
      </c>
      <c r="R554">
        <v>3</v>
      </c>
    </row>
    <row r="555" spans="1:18" x14ac:dyDescent="0.2">
      <c r="A555" t="s">
        <v>1053</v>
      </c>
      <c r="B555" t="s">
        <v>1054</v>
      </c>
      <c r="C555">
        <v>54215</v>
      </c>
      <c r="D555">
        <v>118766</v>
      </c>
      <c r="E555">
        <v>10025727</v>
      </c>
      <c r="F555" t="s">
        <v>92</v>
      </c>
      <c r="G555" t="s">
        <v>14</v>
      </c>
      <c r="H555" t="s">
        <v>150</v>
      </c>
      <c r="I555" t="s">
        <v>122</v>
      </c>
      <c r="J555" t="s">
        <v>122</v>
      </c>
      <c r="K555">
        <v>10004999</v>
      </c>
      <c r="L555" s="172">
        <v>42318</v>
      </c>
      <c r="M555" s="172">
        <v>42321</v>
      </c>
      <c r="N555" t="s">
        <v>446</v>
      </c>
      <c r="O555" t="s">
        <v>109</v>
      </c>
      <c r="P555">
        <v>2</v>
      </c>
      <c r="Q555" t="s">
        <v>712</v>
      </c>
      <c r="R555">
        <v>3</v>
      </c>
    </row>
    <row r="556" spans="1:18" x14ac:dyDescent="0.2">
      <c r="A556" t="s">
        <v>1055</v>
      </c>
      <c r="B556" t="s">
        <v>1056</v>
      </c>
      <c r="C556">
        <v>54232</v>
      </c>
      <c r="D556">
        <v>106470</v>
      </c>
      <c r="E556">
        <v>10005588</v>
      </c>
      <c r="F556" t="s">
        <v>92</v>
      </c>
      <c r="G556" t="s">
        <v>14</v>
      </c>
      <c r="H556" t="s">
        <v>532</v>
      </c>
      <c r="I556" t="s">
        <v>140</v>
      </c>
      <c r="J556" t="s">
        <v>140</v>
      </c>
      <c r="K556">
        <v>10017755</v>
      </c>
      <c r="L556" s="172">
        <v>42487</v>
      </c>
      <c r="M556" s="172">
        <v>42488</v>
      </c>
      <c r="N556" t="s">
        <v>96</v>
      </c>
      <c r="O556" t="s">
        <v>97</v>
      </c>
      <c r="P556">
        <v>9</v>
      </c>
      <c r="Q556" t="s">
        <v>712</v>
      </c>
      <c r="R556">
        <v>2</v>
      </c>
    </row>
    <row r="557" spans="1:18" x14ac:dyDescent="0.2">
      <c r="A557" t="s">
        <v>1057</v>
      </c>
      <c r="B557" t="s">
        <v>1058</v>
      </c>
      <c r="C557">
        <v>54249</v>
      </c>
      <c r="D557">
        <v>106862</v>
      </c>
      <c r="E557">
        <v>10006317</v>
      </c>
      <c r="F557" t="s">
        <v>92</v>
      </c>
      <c r="G557" t="s">
        <v>14</v>
      </c>
      <c r="H557" t="s">
        <v>1059</v>
      </c>
      <c r="I557" t="s">
        <v>140</v>
      </c>
      <c r="J557" t="s">
        <v>140</v>
      </c>
      <c r="K557">
        <v>10017753</v>
      </c>
      <c r="L557" s="172">
        <v>42488</v>
      </c>
      <c r="M557" s="172">
        <v>42489</v>
      </c>
      <c r="N557" t="s">
        <v>96</v>
      </c>
      <c r="O557" t="s">
        <v>97</v>
      </c>
      <c r="P557">
        <v>9</v>
      </c>
      <c r="Q557" t="s">
        <v>712</v>
      </c>
      <c r="R557">
        <v>2</v>
      </c>
    </row>
    <row r="558" spans="1:18" x14ac:dyDescent="0.2">
      <c r="A558" t="s">
        <v>1060</v>
      </c>
      <c r="B558" t="s">
        <v>1061</v>
      </c>
      <c r="C558">
        <v>54267</v>
      </c>
      <c r="D558">
        <v>107984</v>
      </c>
      <c r="E558">
        <v>10005671</v>
      </c>
      <c r="F558" t="s">
        <v>170</v>
      </c>
      <c r="G558" t="s">
        <v>15</v>
      </c>
      <c r="H558" t="s">
        <v>582</v>
      </c>
      <c r="I558" t="s">
        <v>172</v>
      </c>
      <c r="J558" t="s">
        <v>172</v>
      </c>
      <c r="K558">
        <v>10011508</v>
      </c>
      <c r="L558" s="172">
        <v>42507</v>
      </c>
      <c r="M558" s="172">
        <v>42510</v>
      </c>
      <c r="N558" t="s">
        <v>276</v>
      </c>
      <c r="O558" t="s">
        <v>109</v>
      </c>
      <c r="P558">
        <v>3</v>
      </c>
      <c r="Q558" t="s">
        <v>712</v>
      </c>
      <c r="R558">
        <v>2</v>
      </c>
    </row>
    <row r="559" spans="1:18" x14ac:dyDescent="0.2">
      <c r="A559" t="s">
        <v>1062</v>
      </c>
      <c r="B559" t="s">
        <v>1063</v>
      </c>
      <c r="C559">
        <v>54271</v>
      </c>
      <c r="D559">
        <v>106381</v>
      </c>
      <c r="E559">
        <v>10005673</v>
      </c>
      <c r="F559" t="s">
        <v>278</v>
      </c>
      <c r="G559" t="s">
        <v>15</v>
      </c>
      <c r="H559" t="s">
        <v>582</v>
      </c>
      <c r="I559" t="s">
        <v>172</v>
      </c>
      <c r="J559" t="s">
        <v>172</v>
      </c>
      <c r="K559">
        <v>10011556</v>
      </c>
      <c r="L559" s="172">
        <v>42465</v>
      </c>
      <c r="M559" s="172">
        <v>42468</v>
      </c>
      <c r="N559" t="s">
        <v>331</v>
      </c>
      <c r="O559" t="s">
        <v>109</v>
      </c>
      <c r="P559">
        <v>4</v>
      </c>
      <c r="Q559" t="s">
        <v>712</v>
      </c>
      <c r="R559">
        <v>3</v>
      </c>
    </row>
    <row r="560" spans="1:18" x14ac:dyDescent="0.2">
      <c r="A560" t="s">
        <v>1064</v>
      </c>
      <c r="B560" t="s">
        <v>1065</v>
      </c>
      <c r="C560">
        <v>54277</v>
      </c>
      <c r="D560">
        <v>119814</v>
      </c>
      <c r="E560">
        <v>10033746</v>
      </c>
      <c r="F560" t="s">
        <v>92</v>
      </c>
      <c r="G560" t="s">
        <v>14</v>
      </c>
      <c r="H560" t="s">
        <v>425</v>
      </c>
      <c r="I560" t="s">
        <v>172</v>
      </c>
      <c r="J560" t="s">
        <v>172</v>
      </c>
      <c r="K560">
        <v>10005001</v>
      </c>
      <c r="L560" s="172">
        <v>42577</v>
      </c>
      <c r="M560" s="172">
        <v>42580</v>
      </c>
      <c r="N560" t="s">
        <v>331</v>
      </c>
      <c r="O560" t="s">
        <v>109</v>
      </c>
      <c r="P560">
        <v>2</v>
      </c>
      <c r="Q560" t="s">
        <v>712</v>
      </c>
      <c r="R560">
        <v>3</v>
      </c>
    </row>
    <row r="561" spans="1:18" x14ac:dyDescent="0.2">
      <c r="A561" t="s">
        <v>1066</v>
      </c>
      <c r="B561" t="s">
        <v>1067</v>
      </c>
      <c r="C561">
        <v>54317</v>
      </c>
      <c r="D561">
        <v>115970</v>
      </c>
      <c r="E561">
        <v>10005738</v>
      </c>
      <c r="F561" t="s">
        <v>170</v>
      </c>
      <c r="G561" t="s">
        <v>15</v>
      </c>
      <c r="H561" t="s">
        <v>790</v>
      </c>
      <c r="I561" t="s">
        <v>140</v>
      </c>
      <c r="J561" t="s">
        <v>140</v>
      </c>
      <c r="K561">
        <v>10005002</v>
      </c>
      <c r="L561" s="172">
        <v>42290</v>
      </c>
      <c r="M561" s="172">
        <v>42293</v>
      </c>
      <c r="N561" t="s">
        <v>276</v>
      </c>
      <c r="O561" t="s">
        <v>109</v>
      </c>
      <c r="P561">
        <v>3</v>
      </c>
      <c r="Q561" t="s">
        <v>712</v>
      </c>
      <c r="R561">
        <v>2</v>
      </c>
    </row>
    <row r="562" spans="1:18" x14ac:dyDescent="0.2">
      <c r="A562" t="s">
        <v>1068</v>
      </c>
      <c r="B562" t="s">
        <v>1069</v>
      </c>
      <c r="C562">
        <v>54325</v>
      </c>
      <c r="D562">
        <v>105685</v>
      </c>
      <c r="E562">
        <v>10005744</v>
      </c>
      <c r="F562" t="s">
        <v>92</v>
      </c>
      <c r="G562" t="s">
        <v>14</v>
      </c>
      <c r="H562" t="s">
        <v>717</v>
      </c>
      <c r="I562" t="s">
        <v>122</v>
      </c>
      <c r="J562" t="s">
        <v>122</v>
      </c>
      <c r="K562">
        <v>10005126</v>
      </c>
      <c r="L562" s="172">
        <v>42410</v>
      </c>
      <c r="M562" s="172">
        <v>42411</v>
      </c>
      <c r="N562" t="s">
        <v>96</v>
      </c>
      <c r="O562" t="s">
        <v>97</v>
      </c>
      <c r="P562">
        <v>9</v>
      </c>
      <c r="Q562" t="s">
        <v>712</v>
      </c>
      <c r="R562">
        <v>2</v>
      </c>
    </row>
    <row r="563" spans="1:18" x14ac:dyDescent="0.2">
      <c r="A563" t="s">
        <v>1070</v>
      </c>
      <c r="B563" t="s">
        <v>472</v>
      </c>
      <c r="C563">
        <v>54333</v>
      </c>
      <c r="D563">
        <v>111892</v>
      </c>
      <c r="E563">
        <v>10005752</v>
      </c>
      <c r="F563" t="s">
        <v>92</v>
      </c>
      <c r="G563" t="s">
        <v>14</v>
      </c>
      <c r="H563" t="s">
        <v>469</v>
      </c>
      <c r="I563" t="s">
        <v>166</v>
      </c>
      <c r="J563" t="s">
        <v>166</v>
      </c>
      <c r="K563">
        <v>10005003</v>
      </c>
      <c r="L563" s="172">
        <v>42297</v>
      </c>
      <c r="M563" s="172">
        <v>42300</v>
      </c>
      <c r="N563" t="s">
        <v>446</v>
      </c>
      <c r="O563" t="s">
        <v>109</v>
      </c>
      <c r="P563">
        <v>2</v>
      </c>
      <c r="Q563" t="s">
        <v>712</v>
      </c>
      <c r="R563">
        <v>3</v>
      </c>
    </row>
    <row r="564" spans="1:18" x14ac:dyDescent="0.2">
      <c r="A564" t="s">
        <v>1071</v>
      </c>
      <c r="B564" t="s">
        <v>1072</v>
      </c>
      <c r="C564">
        <v>54342</v>
      </c>
      <c r="D564">
        <v>107081</v>
      </c>
      <c r="E564">
        <v>10005775</v>
      </c>
      <c r="F564" t="s">
        <v>92</v>
      </c>
      <c r="G564" t="s">
        <v>14</v>
      </c>
      <c r="H564" t="s">
        <v>599</v>
      </c>
      <c r="I564" t="s">
        <v>94</v>
      </c>
      <c r="J564" t="s">
        <v>95</v>
      </c>
      <c r="K564">
        <v>10005004</v>
      </c>
      <c r="L564" s="172">
        <v>42416</v>
      </c>
      <c r="M564" s="172">
        <v>42417</v>
      </c>
      <c r="N564" t="s">
        <v>96</v>
      </c>
      <c r="O564" t="s">
        <v>97</v>
      </c>
      <c r="P564">
        <v>9</v>
      </c>
      <c r="Q564" t="s">
        <v>712</v>
      </c>
      <c r="R564">
        <v>2</v>
      </c>
    </row>
    <row r="565" spans="1:18" x14ac:dyDescent="0.2">
      <c r="A565" t="s">
        <v>1073</v>
      </c>
      <c r="B565" t="s">
        <v>1074</v>
      </c>
      <c r="C565">
        <v>54397</v>
      </c>
      <c r="D565">
        <v>107640</v>
      </c>
      <c r="E565">
        <v>10005883</v>
      </c>
      <c r="F565" t="s">
        <v>92</v>
      </c>
      <c r="G565" t="s">
        <v>14</v>
      </c>
      <c r="H565" t="s">
        <v>239</v>
      </c>
      <c r="I565" t="s">
        <v>161</v>
      </c>
      <c r="J565" t="s">
        <v>161</v>
      </c>
      <c r="K565">
        <v>10005005</v>
      </c>
      <c r="L565" s="172">
        <v>42332</v>
      </c>
      <c r="M565" s="172">
        <v>42335</v>
      </c>
      <c r="N565" t="s">
        <v>130</v>
      </c>
      <c r="O565" t="s">
        <v>109</v>
      </c>
      <c r="P565">
        <v>2</v>
      </c>
      <c r="Q565" t="s">
        <v>712</v>
      </c>
      <c r="R565">
        <v>2</v>
      </c>
    </row>
    <row r="566" spans="1:18" x14ac:dyDescent="0.2">
      <c r="A566" t="s">
        <v>1075</v>
      </c>
      <c r="B566" t="s">
        <v>1076</v>
      </c>
      <c r="C566">
        <v>54402</v>
      </c>
      <c r="D566">
        <v>109755</v>
      </c>
      <c r="E566">
        <v>10005891</v>
      </c>
      <c r="F566" t="s">
        <v>92</v>
      </c>
      <c r="G566" t="s">
        <v>14</v>
      </c>
      <c r="H566" t="s">
        <v>785</v>
      </c>
      <c r="I566" t="s">
        <v>107</v>
      </c>
      <c r="J566" t="s">
        <v>107</v>
      </c>
      <c r="K566">
        <v>10005382</v>
      </c>
      <c r="L566" s="172">
        <v>42430</v>
      </c>
      <c r="M566" s="172">
        <v>42433</v>
      </c>
      <c r="N566" t="s">
        <v>145</v>
      </c>
      <c r="O566" t="s">
        <v>109</v>
      </c>
      <c r="P566">
        <v>3</v>
      </c>
      <c r="Q566" t="s">
        <v>712</v>
      </c>
      <c r="R566">
        <v>1</v>
      </c>
    </row>
    <row r="567" spans="1:18" x14ac:dyDescent="0.2">
      <c r="A567" t="s">
        <v>1077</v>
      </c>
      <c r="B567" t="s">
        <v>1078</v>
      </c>
      <c r="C567">
        <v>54409</v>
      </c>
      <c r="D567">
        <v>116955</v>
      </c>
      <c r="E567">
        <v>10005894</v>
      </c>
      <c r="F567" t="s">
        <v>92</v>
      </c>
      <c r="G567" t="s">
        <v>14</v>
      </c>
      <c r="H567" t="s">
        <v>348</v>
      </c>
      <c r="I567" t="s">
        <v>190</v>
      </c>
      <c r="J567" t="s">
        <v>190</v>
      </c>
      <c r="K567">
        <v>10005006</v>
      </c>
      <c r="L567" s="172">
        <v>42424</v>
      </c>
      <c r="M567" s="172">
        <v>42425</v>
      </c>
      <c r="N567" t="s">
        <v>167</v>
      </c>
      <c r="O567" t="s">
        <v>97</v>
      </c>
      <c r="P567">
        <v>9</v>
      </c>
      <c r="Q567" t="s">
        <v>712</v>
      </c>
      <c r="R567">
        <v>2</v>
      </c>
    </row>
    <row r="568" spans="1:18" x14ac:dyDescent="0.2">
      <c r="A568" t="s">
        <v>1079</v>
      </c>
      <c r="B568" t="s">
        <v>1080</v>
      </c>
      <c r="C568">
        <v>54429</v>
      </c>
      <c r="D568">
        <v>106336</v>
      </c>
      <c r="E568">
        <v>10005916</v>
      </c>
      <c r="F568" t="s">
        <v>170</v>
      </c>
      <c r="G568" t="s">
        <v>15</v>
      </c>
      <c r="H568" t="s">
        <v>416</v>
      </c>
      <c r="I568" t="s">
        <v>190</v>
      </c>
      <c r="J568" t="s">
        <v>190</v>
      </c>
      <c r="K568">
        <v>10011567</v>
      </c>
      <c r="L568" s="172">
        <v>42542</v>
      </c>
      <c r="M568" s="172">
        <v>42545</v>
      </c>
      <c r="N568" t="s">
        <v>276</v>
      </c>
      <c r="O568" t="s">
        <v>109</v>
      </c>
      <c r="P568">
        <v>3</v>
      </c>
      <c r="Q568" t="s">
        <v>712</v>
      </c>
      <c r="R568">
        <v>2</v>
      </c>
    </row>
    <row r="569" spans="1:18" x14ac:dyDescent="0.2">
      <c r="A569" t="s">
        <v>1081</v>
      </c>
      <c r="B569" t="s">
        <v>1082</v>
      </c>
      <c r="C569">
        <v>54505</v>
      </c>
      <c r="D569">
        <v>109605</v>
      </c>
      <c r="E569">
        <v>10004748</v>
      </c>
      <c r="F569" t="s">
        <v>278</v>
      </c>
      <c r="G569" t="s">
        <v>15</v>
      </c>
      <c r="H569" t="s">
        <v>316</v>
      </c>
      <c r="I569" t="s">
        <v>199</v>
      </c>
      <c r="J569" t="s">
        <v>95</v>
      </c>
      <c r="K569">
        <v>10011561</v>
      </c>
      <c r="L569" s="172">
        <v>42542</v>
      </c>
      <c r="M569" s="172">
        <v>42545</v>
      </c>
      <c r="N569" t="s">
        <v>145</v>
      </c>
      <c r="O569" t="s">
        <v>109</v>
      </c>
      <c r="P569">
        <v>2</v>
      </c>
      <c r="Q569" t="s">
        <v>712</v>
      </c>
      <c r="R569">
        <v>2</v>
      </c>
    </row>
    <row r="570" spans="1:18" x14ac:dyDescent="0.2">
      <c r="A570" t="s">
        <v>1083</v>
      </c>
      <c r="B570" t="s">
        <v>1084</v>
      </c>
      <c r="C570">
        <v>54552</v>
      </c>
      <c r="D570">
        <v>108616</v>
      </c>
      <c r="E570">
        <v>10010548</v>
      </c>
      <c r="F570" t="s">
        <v>92</v>
      </c>
      <c r="G570" t="s">
        <v>14</v>
      </c>
      <c r="H570" t="s">
        <v>422</v>
      </c>
      <c r="I570" t="s">
        <v>140</v>
      </c>
      <c r="J570" t="s">
        <v>140</v>
      </c>
      <c r="K570">
        <v>10011510</v>
      </c>
      <c r="L570" s="172">
        <v>42549</v>
      </c>
      <c r="M570" s="172">
        <v>42551</v>
      </c>
      <c r="N570" t="s">
        <v>130</v>
      </c>
      <c r="O570" t="s">
        <v>109</v>
      </c>
      <c r="P570">
        <v>2</v>
      </c>
      <c r="Q570" t="s">
        <v>712</v>
      </c>
      <c r="R570">
        <v>2</v>
      </c>
    </row>
    <row r="571" spans="1:18" x14ac:dyDescent="0.2">
      <c r="A571" t="s">
        <v>1085</v>
      </c>
      <c r="B571" t="s">
        <v>1086</v>
      </c>
      <c r="C571">
        <v>54562</v>
      </c>
      <c r="D571">
        <v>106937</v>
      </c>
      <c r="E571">
        <v>10006173</v>
      </c>
      <c r="F571" t="s">
        <v>92</v>
      </c>
      <c r="G571" t="s">
        <v>14</v>
      </c>
      <c r="H571" t="s">
        <v>1087</v>
      </c>
      <c r="I571" t="s">
        <v>140</v>
      </c>
      <c r="J571" t="s">
        <v>140</v>
      </c>
      <c r="K571">
        <v>10005009</v>
      </c>
      <c r="L571" s="172">
        <v>42402</v>
      </c>
      <c r="M571" s="172">
        <v>42405</v>
      </c>
      <c r="N571" t="s">
        <v>130</v>
      </c>
      <c r="O571" t="s">
        <v>109</v>
      </c>
      <c r="P571">
        <v>2</v>
      </c>
      <c r="Q571" t="s">
        <v>712</v>
      </c>
      <c r="R571">
        <v>2</v>
      </c>
    </row>
    <row r="572" spans="1:18" x14ac:dyDescent="0.2">
      <c r="A572" t="s">
        <v>1088</v>
      </c>
      <c r="B572" t="s">
        <v>1089</v>
      </c>
      <c r="C572">
        <v>54563</v>
      </c>
      <c r="D572">
        <v>114821</v>
      </c>
      <c r="E572">
        <v>10006175</v>
      </c>
      <c r="F572" t="s">
        <v>170</v>
      </c>
      <c r="G572" t="s">
        <v>15</v>
      </c>
      <c r="H572" t="s">
        <v>1087</v>
      </c>
      <c r="I572" t="s">
        <v>140</v>
      </c>
      <c r="J572" t="s">
        <v>140</v>
      </c>
      <c r="K572">
        <v>10005010</v>
      </c>
      <c r="L572" s="172">
        <v>42394</v>
      </c>
      <c r="M572" s="172">
        <v>42397</v>
      </c>
      <c r="N572" t="s">
        <v>276</v>
      </c>
      <c r="O572" t="s">
        <v>109</v>
      </c>
      <c r="P572">
        <v>3</v>
      </c>
      <c r="Q572" t="s">
        <v>712</v>
      </c>
      <c r="R572">
        <v>2</v>
      </c>
    </row>
    <row r="573" spans="1:18" x14ac:dyDescent="0.2">
      <c r="A573" t="s">
        <v>1090</v>
      </c>
      <c r="B573" t="s">
        <v>1091</v>
      </c>
      <c r="C573">
        <v>54624</v>
      </c>
      <c r="D573">
        <v>106864</v>
      </c>
      <c r="E573">
        <v>10006332</v>
      </c>
      <c r="F573" t="s">
        <v>278</v>
      </c>
      <c r="G573" t="s">
        <v>15</v>
      </c>
      <c r="H573" t="s">
        <v>320</v>
      </c>
      <c r="I573" t="s">
        <v>140</v>
      </c>
      <c r="J573" t="s">
        <v>140</v>
      </c>
      <c r="K573">
        <v>10017758</v>
      </c>
      <c r="L573" s="172">
        <v>42543</v>
      </c>
      <c r="M573" s="172">
        <v>42544</v>
      </c>
      <c r="N573" t="s">
        <v>96</v>
      </c>
      <c r="O573" t="s">
        <v>97</v>
      </c>
      <c r="P573">
        <v>9</v>
      </c>
      <c r="Q573" t="s">
        <v>712</v>
      </c>
      <c r="R573">
        <v>2</v>
      </c>
    </row>
    <row r="574" spans="1:18" x14ac:dyDescent="0.2">
      <c r="A574" t="s">
        <v>1092</v>
      </c>
      <c r="B574" t="s">
        <v>1093</v>
      </c>
      <c r="C574">
        <v>54636</v>
      </c>
      <c r="D574">
        <v>116195</v>
      </c>
      <c r="E574">
        <v>10001473</v>
      </c>
      <c r="F574" t="s">
        <v>170</v>
      </c>
      <c r="G574" t="s">
        <v>15</v>
      </c>
      <c r="H574" t="s">
        <v>585</v>
      </c>
      <c r="I574" t="s">
        <v>172</v>
      </c>
      <c r="J574" t="s">
        <v>172</v>
      </c>
      <c r="K574">
        <v>10011511</v>
      </c>
      <c r="L574" s="172">
        <v>42486</v>
      </c>
      <c r="M574" s="172">
        <v>42489</v>
      </c>
      <c r="N574" t="s">
        <v>276</v>
      </c>
      <c r="O574" t="s">
        <v>109</v>
      </c>
      <c r="P574">
        <v>3</v>
      </c>
      <c r="Q574" t="s">
        <v>712</v>
      </c>
      <c r="R574">
        <v>2</v>
      </c>
    </row>
    <row r="575" spans="1:18" x14ac:dyDescent="0.2">
      <c r="A575" t="s">
        <v>1094</v>
      </c>
      <c r="B575" t="s">
        <v>1095</v>
      </c>
      <c r="C575">
        <v>54684</v>
      </c>
      <c r="D575">
        <v>112269</v>
      </c>
      <c r="E575">
        <v>10006426</v>
      </c>
      <c r="F575" t="s">
        <v>170</v>
      </c>
      <c r="G575" t="s">
        <v>15</v>
      </c>
      <c r="H575" t="s">
        <v>399</v>
      </c>
      <c r="I575" t="s">
        <v>190</v>
      </c>
      <c r="J575" t="s">
        <v>190</v>
      </c>
      <c r="K575">
        <v>10011513</v>
      </c>
      <c r="L575" s="172">
        <v>42500</v>
      </c>
      <c r="M575" s="172">
        <v>42501</v>
      </c>
      <c r="N575" t="s">
        <v>173</v>
      </c>
      <c r="O575" t="s">
        <v>97</v>
      </c>
      <c r="P575">
        <v>9</v>
      </c>
      <c r="Q575" t="s">
        <v>712</v>
      </c>
      <c r="R575">
        <v>2</v>
      </c>
    </row>
    <row r="576" spans="1:18" x14ac:dyDescent="0.2">
      <c r="A576" t="s">
        <v>1096</v>
      </c>
      <c r="B576" t="s">
        <v>1097</v>
      </c>
      <c r="C576">
        <v>54739</v>
      </c>
      <c r="D576">
        <v>107976</v>
      </c>
      <c r="E576">
        <v>10006495</v>
      </c>
      <c r="F576" t="s">
        <v>170</v>
      </c>
      <c r="G576" t="s">
        <v>15</v>
      </c>
      <c r="H576" t="s">
        <v>154</v>
      </c>
      <c r="I576" t="s">
        <v>140</v>
      </c>
      <c r="J576" t="s">
        <v>140</v>
      </c>
      <c r="K576">
        <v>10017751</v>
      </c>
      <c r="L576" s="172">
        <v>42478</v>
      </c>
      <c r="M576" s="172">
        <v>42481</v>
      </c>
      <c r="N576" t="s">
        <v>276</v>
      </c>
      <c r="O576" t="s">
        <v>109</v>
      </c>
      <c r="P576">
        <v>3</v>
      </c>
      <c r="Q576" t="s">
        <v>712</v>
      </c>
      <c r="R576">
        <v>2</v>
      </c>
    </row>
    <row r="577" spans="1:18" x14ac:dyDescent="0.2">
      <c r="A577" t="s">
        <v>1098</v>
      </c>
      <c r="B577" t="s">
        <v>1099</v>
      </c>
      <c r="C577">
        <v>54755</v>
      </c>
      <c r="D577">
        <v>107857</v>
      </c>
      <c r="E577">
        <v>10006517</v>
      </c>
      <c r="F577" t="s">
        <v>92</v>
      </c>
      <c r="G577" t="s">
        <v>14</v>
      </c>
      <c r="H577" t="s">
        <v>1100</v>
      </c>
      <c r="I577" t="s">
        <v>94</v>
      </c>
      <c r="J577" t="s">
        <v>95</v>
      </c>
      <c r="K577">
        <v>10005017</v>
      </c>
      <c r="L577" s="172">
        <v>42339</v>
      </c>
      <c r="M577" s="172">
        <v>42342</v>
      </c>
      <c r="N577" t="s">
        <v>145</v>
      </c>
      <c r="O577" t="s">
        <v>109</v>
      </c>
      <c r="P577">
        <v>2</v>
      </c>
      <c r="Q577" t="s">
        <v>712</v>
      </c>
      <c r="R577">
        <v>2</v>
      </c>
    </row>
    <row r="578" spans="1:18" x14ac:dyDescent="0.2">
      <c r="A578" t="s">
        <v>1101</v>
      </c>
      <c r="B578" t="s">
        <v>1102</v>
      </c>
      <c r="C578">
        <v>54758</v>
      </c>
      <c r="D578">
        <v>107856</v>
      </c>
      <c r="E578">
        <v>10006521</v>
      </c>
      <c r="F578" t="s">
        <v>278</v>
      </c>
      <c r="G578" t="s">
        <v>15</v>
      </c>
      <c r="H578" t="s">
        <v>503</v>
      </c>
      <c r="I578" t="s">
        <v>94</v>
      </c>
      <c r="J578" t="s">
        <v>95</v>
      </c>
      <c r="K578">
        <v>10005132</v>
      </c>
      <c r="L578" s="172">
        <v>42556</v>
      </c>
      <c r="M578" s="172">
        <v>42559</v>
      </c>
      <c r="N578" t="s">
        <v>130</v>
      </c>
      <c r="O578" t="s">
        <v>109</v>
      </c>
      <c r="P578">
        <v>3</v>
      </c>
      <c r="Q578" t="s">
        <v>712</v>
      </c>
      <c r="R578">
        <v>2</v>
      </c>
    </row>
    <row r="579" spans="1:18" x14ac:dyDescent="0.2">
      <c r="A579" t="s">
        <v>1103</v>
      </c>
      <c r="B579" t="s">
        <v>1104</v>
      </c>
      <c r="C579">
        <v>54774</v>
      </c>
      <c r="D579">
        <v>112238</v>
      </c>
      <c r="E579">
        <v>10006547</v>
      </c>
      <c r="F579" t="s">
        <v>170</v>
      </c>
      <c r="G579" t="s">
        <v>15</v>
      </c>
      <c r="H579" t="s">
        <v>352</v>
      </c>
      <c r="I579" t="s">
        <v>172</v>
      </c>
      <c r="J579" t="s">
        <v>172</v>
      </c>
      <c r="K579">
        <v>10005018</v>
      </c>
      <c r="L579" s="172">
        <v>42444</v>
      </c>
      <c r="M579" s="172">
        <v>42447</v>
      </c>
      <c r="N579" t="s">
        <v>276</v>
      </c>
      <c r="O579" t="s">
        <v>109</v>
      </c>
      <c r="P579">
        <v>2</v>
      </c>
      <c r="Q579" t="s">
        <v>712</v>
      </c>
      <c r="R579">
        <v>2</v>
      </c>
    </row>
    <row r="580" spans="1:18" x14ac:dyDescent="0.2">
      <c r="A580" t="s">
        <v>1105</v>
      </c>
      <c r="B580" t="s">
        <v>1106</v>
      </c>
      <c r="C580">
        <v>54838</v>
      </c>
      <c r="D580">
        <v>105782</v>
      </c>
      <c r="E580">
        <v>10000446</v>
      </c>
      <c r="F580" t="s">
        <v>92</v>
      </c>
      <c r="G580" t="s">
        <v>14</v>
      </c>
      <c r="H580" t="s">
        <v>285</v>
      </c>
      <c r="I580" t="s">
        <v>140</v>
      </c>
      <c r="J580" t="s">
        <v>140</v>
      </c>
      <c r="K580">
        <v>10005019</v>
      </c>
      <c r="L580" s="172">
        <v>42347</v>
      </c>
      <c r="M580" s="172">
        <v>42348</v>
      </c>
      <c r="N580" t="s">
        <v>167</v>
      </c>
      <c r="O580" t="s">
        <v>97</v>
      </c>
      <c r="P580">
        <v>9</v>
      </c>
      <c r="Q580" t="s">
        <v>712</v>
      </c>
      <c r="R580">
        <v>2</v>
      </c>
    </row>
    <row r="581" spans="1:18" x14ac:dyDescent="0.2">
      <c r="A581" t="s">
        <v>1107</v>
      </c>
      <c r="B581" t="s">
        <v>1108</v>
      </c>
      <c r="C581">
        <v>54859</v>
      </c>
      <c r="D581">
        <v>108289</v>
      </c>
      <c r="E581">
        <v>10002869</v>
      </c>
      <c r="F581" t="s">
        <v>683</v>
      </c>
      <c r="G581" t="s">
        <v>17</v>
      </c>
      <c r="H581" t="s">
        <v>334</v>
      </c>
      <c r="I581" t="s">
        <v>140</v>
      </c>
      <c r="J581" t="s">
        <v>140</v>
      </c>
      <c r="K581">
        <v>10005020</v>
      </c>
      <c r="L581" s="172">
        <v>42333</v>
      </c>
      <c r="M581" s="172">
        <v>42334</v>
      </c>
      <c r="N581" t="s">
        <v>711</v>
      </c>
      <c r="O581" t="s">
        <v>109</v>
      </c>
      <c r="P581">
        <v>1</v>
      </c>
      <c r="Q581" t="s">
        <v>712</v>
      </c>
      <c r="R581" t="s">
        <v>99</v>
      </c>
    </row>
    <row r="582" spans="1:18" x14ac:dyDescent="0.2">
      <c r="A582" t="s">
        <v>1109</v>
      </c>
      <c r="B582" t="s">
        <v>1110</v>
      </c>
      <c r="C582">
        <v>54860</v>
      </c>
      <c r="D582">
        <v>107481</v>
      </c>
      <c r="E582">
        <v>10002896</v>
      </c>
      <c r="F582" t="s">
        <v>92</v>
      </c>
      <c r="G582" t="s">
        <v>14</v>
      </c>
      <c r="H582" t="s">
        <v>517</v>
      </c>
      <c r="I582" t="s">
        <v>122</v>
      </c>
      <c r="J582" t="s">
        <v>122</v>
      </c>
      <c r="K582">
        <v>10005021</v>
      </c>
      <c r="L582" s="172">
        <v>42311</v>
      </c>
      <c r="M582" s="172">
        <v>42313</v>
      </c>
      <c r="N582" t="s">
        <v>130</v>
      </c>
      <c r="O582" t="s">
        <v>109</v>
      </c>
      <c r="P582">
        <v>3</v>
      </c>
      <c r="Q582" t="s">
        <v>712</v>
      </c>
      <c r="R582">
        <v>2</v>
      </c>
    </row>
    <row r="583" spans="1:18" x14ac:dyDescent="0.2">
      <c r="A583" t="s">
        <v>1111</v>
      </c>
      <c r="B583" t="s">
        <v>1112</v>
      </c>
      <c r="C583">
        <v>54877</v>
      </c>
      <c r="D583">
        <v>111901</v>
      </c>
      <c r="E583">
        <v>10006734</v>
      </c>
      <c r="F583" t="s">
        <v>278</v>
      </c>
      <c r="G583" t="s">
        <v>15</v>
      </c>
      <c r="H583" t="s">
        <v>209</v>
      </c>
      <c r="I583" t="s">
        <v>166</v>
      </c>
      <c r="J583" t="s">
        <v>166</v>
      </c>
      <c r="K583">
        <v>10020094</v>
      </c>
      <c r="L583" s="172">
        <v>42529</v>
      </c>
      <c r="M583" s="172">
        <v>42530</v>
      </c>
      <c r="N583" t="s">
        <v>476</v>
      </c>
      <c r="O583" t="s">
        <v>97</v>
      </c>
      <c r="P583">
        <v>9</v>
      </c>
      <c r="Q583" t="s">
        <v>712</v>
      </c>
      <c r="R583">
        <v>2</v>
      </c>
    </row>
    <row r="584" spans="1:18" x14ac:dyDescent="0.2">
      <c r="A584" t="s">
        <v>1113</v>
      </c>
      <c r="B584" t="s">
        <v>1114</v>
      </c>
      <c r="C584">
        <v>54956</v>
      </c>
      <c r="D584">
        <v>107873</v>
      </c>
      <c r="E584">
        <v>10008699</v>
      </c>
      <c r="F584" t="s">
        <v>92</v>
      </c>
      <c r="G584" t="s">
        <v>14</v>
      </c>
      <c r="H584" t="s">
        <v>222</v>
      </c>
      <c r="I584" t="s">
        <v>199</v>
      </c>
      <c r="J584" t="s">
        <v>95</v>
      </c>
      <c r="K584">
        <v>10011516</v>
      </c>
      <c r="L584" s="172">
        <v>42536</v>
      </c>
      <c r="M584" s="172">
        <v>42537</v>
      </c>
      <c r="N584" t="s">
        <v>96</v>
      </c>
      <c r="O584" t="s">
        <v>97</v>
      </c>
      <c r="P584">
        <v>9</v>
      </c>
      <c r="Q584" t="s">
        <v>712</v>
      </c>
      <c r="R584">
        <v>2</v>
      </c>
    </row>
    <row r="585" spans="1:18" x14ac:dyDescent="0.2">
      <c r="A585" t="s">
        <v>1115</v>
      </c>
      <c r="B585" t="s">
        <v>1116</v>
      </c>
      <c r="C585">
        <v>55074</v>
      </c>
      <c r="D585">
        <v>106956</v>
      </c>
      <c r="E585">
        <v>10007320</v>
      </c>
      <c r="F585" t="s">
        <v>278</v>
      </c>
      <c r="G585" t="s">
        <v>15</v>
      </c>
      <c r="H585" t="s">
        <v>797</v>
      </c>
      <c r="I585" t="s">
        <v>122</v>
      </c>
      <c r="J585" t="s">
        <v>122</v>
      </c>
      <c r="K585">
        <v>10011555</v>
      </c>
      <c r="L585" s="172">
        <v>42472</v>
      </c>
      <c r="M585" s="172">
        <v>42475</v>
      </c>
      <c r="N585" t="s">
        <v>130</v>
      </c>
      <c r="O585" t="s">
        <v>109</v>
      </c>
      <c r="P585">
        <v>2</v>
      </c>
      <c r="Q585" t="s">
        <v>712</v>
      </c>
      <c r="R585">
        <v>2</v>
      </c>
    </row>
    <row r="586" spans="1:18" x14ac:dyDescent="0.2">
      <c r="A586" t="s">
        <v>1117</v>
      </c>
      <c r="B586" t="s">
        <v>1118</v>
      </c>
      <c r="C586">
        <v>55115</v>
      </c>
      <c r="D586">
        <v>105316</v>
      </c>
      <c r="E586">
        <v>10004123</v>
      </c>
      <c r="F586" t="s">
        <v>183</v>
      </c>
      <c r="G586" t="s">
        <v>14</v>
      </c>
      <c r="H586" t="s">
        <v>1119</v>
      </c>
      <c r="I586" t="s">
        <v>107</v>
      </c>
      <c r="J586" t="s">
        <v>107</v>
      </c>
      <c r="K586">
        <v>10008491</v>
      </c>
      <c r="L586" s="172">
        <v>42430</v>
      </c>
      <c r="M586" s="172">
        <v>42433</v>
      </c>
      <c r="N586" t="s">
        <v>145</v>
      </c>
      <c r="O586" t="s">
        <v>109</v>
      </c>
      <c r="P586">
        <v>2</v>
      </c>
      <c r="Q586" t="s">
        <v>712</v>
      </c>
      <c r="R586">
        <v>2</v>
      </c>
    </row>
    <row r="587" spans="1:18" x14ac:dyDescent="0.2">
      <c r="A587" t="s">
        <v>1120</v>
      </c>
      <c r="B587" t="s">
        <v>1121</v>
      </c>
      <c r="C587">
        <v>55131</v>
      </c>
      <c r="D587">
        <v>110106</v>
      </c>
      <c r="E587">
        <v>10007100</v>
      </c>
      <c r="F587" t="s">
        <v>278</v>
      </c>
      <c r="G587" t="s">
        <v>15</v>
      </c>
      <c r="H587" t="s">
        <v>1100</v>
      </c>
      <c r="I587" t="s">
        <v>94</v>
      </c>
      <c r="J587" t="s">
        <v>95</v>
      </c>
      <c r="K587">
        <v>10005156</v>
      </c>
      <c r="L587" s="172">
        <v>42382</v>
      </c>
      <c r="M587" s="172">
        <v>42383</v>
      </c>
      <c r="N587" t="s">
        <v>96</v>
      </c>
      <c r="O587" t="s">
        <v>97</v>
      </c>
      <c r="P587">
        <v>9</v>
      </c>
      <c r="Q587" t="s">
        <v>712</v>
      </c>
      <c r="R587">
        <v>2</v>
      </c>
    </row>
    <row r="588" spans="1:18" x14ac:dyDescent="0.2">
      <c r="A588" t="s">
        <v>1122</v>
      </c>
      <c r="B588" t="s">
        <v>1123</v>
      </c>
      <c r="C588">
        <v>55241</v>
      </c>
      <c r="D588">
        <v>107911</v>
      </c>
      <c r="E588">
        <v>10003161</v>
      </c>
      <c r="F588" t="s">
        <v>92</v>
      </c>
      <c r="G588" t="s">
        <v>14</v>
      </c>
      <c r="H588" t="s">
        <v>741</v>
      </c>
      <c r="I588" t="s">
        <v>166</v>
      </c>
      <c r="J588" t="s">
        <v>166</v>
      </c>
      <c r="K588">
        <v>10005441</v>
      </c>
      <c r="L588" s="172">
        <v>42437</v>
      </c>
      <c r="M588" s="172">
        <v>42440</v>
      </c>
      <c r="N588" t="s">
        <v>145</v>
      </c>
      <c r="O588" t="s">
        <v>109</v>
      </c>
      <c r="P588">
        <v>2</v>
      </c>
      <c r="Q588" t="s">
        <v>712</v>
      </c>
      <c r="R588">
        <v>2</v>
      </c>
    </row>
    <row r="589" spans="1:18" x14ac:dyDescent="0.2">
      <c r="A589" t="s">
        <v>1124</v>
      </c>
      <c r="B589" t="s">
        <v>310</v>
      </c>
      <c r="C589">
        <v>55247</v>
      </c>
      <c r="D589">
        <v>107968</v>
      </c>
      <c r="E589">
        <v>10007291</v>
      </c>
      <c r="F589" t="s">
        <v>170</v>
      </c>
      <c r="G589" t="s">
        <v>15</v>
      </c>
      <c r="H589" t="s">
        <v>311</v>
      </c>
      <c r="I589" t="s">
        <v>199</v>
      </c>
      <c r="J589" t="s">
        <v>95</v>
      </c>
      <c r="K589">
        <v>10005028</v>
      </c>
      <c r="L589" s="172">
        <v>42311</v>
      </c>
      <c r="M589" s="172">
        <v>42314</v>
      </c>
      <c r="N589" t="s">
        <v>276</v>
      </c>
      <c r="O589" t="s">
        <v>109</v>
      </c>
      <c r="P589">
        <v>4</v>
      </c>
      <c r="Q589" t="s">
        <v>712</v>
      </c>
      <c r="R589">
        <v>2</v>
      </c>
    </row>
    <row r="590" spans="1:18" x14ac:dyDescent="0.2">
      <c r="A590" t="s">
        <v>1125</v>
      </c>
      <c r="B590" t="s">
        <v>1126</v>
      </c>
      <c r="C590">
        <v>55276</v>
      </c>
      <c r="D590">
        <v>112309</v>
      </c>
      <c r="E590">
        <v>10007348</v>
      </c>
      <c r="F590" t="s">
        <v>170</v>
      </c>
      <c r="G590" t="s">
        <v>15</v>
      </c>
      <c r="H590" t="s">
        <v>337</v>
      </c>
      <c r="I590" t="s">
        <v>172</v>
      </c>
      <c r="J590" t="s">
        <v>172</v>
      </c>
      <c r="K590">
        <v>10005030</v>
      </c>
      <c r="L590" s="172">
        <v>42438</v>
      </c>
      <c r="M590" s="172">
        <v>42439</v>
      </c>
      <c r="N590" t="s">
        <v>173</v>
      </c>
      <c r="O590" t="s">
        <v>97</v>
      </c>
      <c r="P590">
        <v>9</v>
      </c>
      <c r="Q590" t="s">
        <v>712</v>
      </c>
      <c r="R590">
        <v>2</v>
      </c>
    </row>
    <row r="591" spans="1:18" x14ac:dyDescent="0.2">
      <c r="A591" t="s">
        <v>1127</v>
      </c>
      <c r="B591" t="s">
        <v>1128</v>
      </c>
      <c r="C591">
        <v>55307</v>
      </c>
      <c r="D591">
        <v>110206</v>
      </c>
      <c r="E591">
        <v>10007398</v>
      </c>
      <c r="F591" t="s">
        <v>170</v>
      </c>
      <c r="G591" t="s">
        <v>15</v>
      </c>
      <c r="H591" t="s">
        <v>348</v>
      </c>
      <c r="I591" t="s">
        <v>190</v>
      </c>
      <c r="J591" t="s">
        <v>190</v>
      </c>
      <c r="K591">
        <v>10005031</v>
      </c>
      <c r="L591" s="172">
        <v>42333</v>
      </c>
      <c r="M591" s="172">
        <v>42334</v>
      </c>
      <c r="N591" t="s">
        <v>173</v>
      </c>
      <c r="O591" t="s">
        <v>97</v>
      </c>
      <c r="P591">
        <v>9</v>
      </c>
      <c r="Q591" t="s">
        <v>712</v>
      </c>
      <c r="R591">
        <v>2</v>
      </c>
    </row>
    <row r="592" spans="1:18" x14ac:dyDescent="0.2">
      <c r="A592" t="s">
        <v>1129</v>
      </c>
      <c r="B592" t="s">
        <v>1130</v>
      </c>
      <c r="C592">
        <v>55353</v>
      </c>
      <c r="D592">
        <v>111720</v>
      </c>
      <c r="E592">
        <v>10001464</v>
      </c>
      <c r="F592" t="s">
        <v>170</v>
      </c>
      <c r="G592" t="s">
        <v>15</v>
      </c>
      <c r="H592" t="s">
        <v>607</v>
      </c>
      <c r="I592" t="s">
        <v>122</v>
      </c>
      <c r="J592" t="s">
        <v>122</v>
      </c>
      <c r="K592">
        <v>10005032</v>
      </c>
      <c r="L592" s="172">
        <v>42444</v>
      </c>
      <c r="M592" s="172">
        <v>42447</v>
      </c>
      <c r="N592" t="s">
        <v>276</v>
      </c>
      <c r="O592" t="s">
        <v>109</v>
      </c>
      <c r="P592">
        <v>2</v>
      </c>
      <c r="Q592" t="s">
        <v>712</v>
      </c>
      <c r="R592">
        <v>2</v>
      </c>
    </row>
    <row r="593" spans="1:18" x14ac:dyDescent="0.2">
      <c r="A593" t="s">
        <v>1131</v>
      </c>
      <c r="B593" t="s">
        <v>1132</v>
      </c>
      <c r="C593">
        <v>55378</v>
      </c>
      <c r="D593">
        <v>106841</v>
      </c>
      <c r="E593">
        <v>10007502</v>
      </c>
      <c r="F593" t="s">
        <v>170</v>
      </c>
      <c r="G593" t="s">
        <v>15</v>
      </c>
      <c r="H593" t="s">
        <v>158</v>
      </c>
      <c r="I593" t="s">
        <v>140</v>
      </c>
      <c r="J593" t="s">
        <v>140</v>
      </c>
      <c r="K593">
        <v>10011570</v>
      </c>
      <c r="L593" s="172">
        <v>42535</v>
      </c>
      <c r="M593" s="172">
        <v>42538</v>
      </c>
      <c r="N593" t="s">
        <v>276</v>
      </c>
      <c r="O593" t="s">
        <v>109</v>
      </c>
      <c r="P593">
        <v>2</v>
      </c>
      <c r="Q593" t="s">
        <v>712</v>
      </c>
      <c r="R593">
        <v>2</v>
      </c>
    </row>
    <row r="594" spans="1:18" x14ac:dyDescent="0.2">
      <c r="A594" t="s">
        <v>1133</v>
      </c>
      <c r="B594" t="s">
        <v>1134</v>
      </c>
      <c r="C594">
        <v>55402</v>
      </c>
      <c r="D594">
        <v>116058</v>
      </c>
      <c r="E594">
        <v>10004327</v>
      </c>
      <c r="F594" t="s">
        <v>170</v>
      </c>
      <c r="G594" t="s">
        <v>15</v>
      </c>
      <c r="H594" t="s">
        <v>357</v>
      </c>
      <c r="I594" t="s">
        <v>140</v>
      </c>
      <c r="J594" t="s">
        <v>140</v>
      </c>
      <c r="K594">
        <v>10011518</v>
      </c>
      <c r="L594" s="172">
        <v>42507</v>
      </c>
      <c r="M594" s="172">
        <v>42510</v>
      </c>
      <c r="N594" t="s">
        <v>276</v>
      </c>
      <c r="O594" t="s">
        <v>109</v>
      </c>
      <c r="P594">
        <v>3</v>
      </c>
      <c r="Q594" t="s">
        <v>712</v>
      </c>
      <c r="R594">
        <v>2</v>
      </c>
    </row>
    <row r="595" spans="1:18" x14ac:dyDescent="0.2">
      <c r="A595" t="s">
        <v>1135</v>
      </c>
      <c r="B595" t="s">
        <v>1136</v>
      </c>
      <c r="C595">
        <v>55416</v>
      </c>
      <c r="D595">
        <v>107963</v>
      </c>
      <c r="E595">
        <v>10007594</v>
      </c>
      <c r="F595" t="s">
        <v>278</v>
      </c>
      <c r="G595" t="s">
        <v>15</v>
      </c>
      <c r="H595" t="s">
        <v>139</v>
      </c>
      <c r="I595" t="s">
        <v>140</v>
      </c>
      <c r="J595" t="s">
        <v>140</v>
      </c>
      <c r="K595">
        <v>10008496</v>
      </c>
      <c r="L595" s="172">
        <v>42443</v>
      </c>
      <c r="M595" s="172">
        <v>42446</v>
      </c>
      <c r="N595" t="s">
        <v>280</v>
      </c>
      <c r="O595" t="s">
        <v>109</v>
      </c>
      <c r="P595">
        <v>1</v>
      </c>
      <c r="Q595" t="s">
        <v>712</v>
      </c>
      <c r="R595">
        <v>2</v>
      </c>
    </row>
    <row r="596" spans="1:18" x14ac:dyDescent="0.2">
      <c r="A596" t="s">
        <v>1137</v>
      </c>
      <c r="B596" t="s">
        <v>1138</v>
      </c>
      <c r="C596">
        <v>55422</v>
      </c>
      <c r="D596">
        <v>114823</v>
      </c>
      <c r="E596">
        <v>10007623</v>
      </c>
      <c r="F596" t="s">
        <v>170</v>
      </c>
      <c r="G596" t="s">
        <v>15</v>
      </c>
      <c r="H596" t="s">
        <v>409</v>
      </c>
      <c r="I596" t="s">
        <v>172</v>
      </c>
      <c r="J596" t="s">
        <v>172</v>
      </c>
      <c r="K596">
        <v>10011519</v>
      </c>
      <c r="L596" s="172">
        <v>42528</v>
      </c>
      <c r="M596" s="172">
        <v>42531</v>
      </c>
      <c r="N596" t="s">
        <v>212</v>
      </c>
      <c r="O596" t="s">
        <v>109</v>
      </c>
      <c r="P596">
        <v>2</v>
      </c>
      <c r="Q596" t="s">
        <v>712</v>
      </c>
      <c r="R596">
        <v>3</v>
      </c>
    </row>
    <row r="597" spans="1:18" x14ac:dyDescent="0.2">
      <c r="A597" t="s">
        <v>1139</v>
      </c>
      <c r="B597" t="s">
        <v>1140</v>
      </c>
      <c r="C597">
        <v>55476</v>
      </c>
      <c r="D597">
        <v>107576</v>
      </c>
      <c r="E597">
        <v>10001477</v>
      </c>
      <c r="F597" t="s">
        <v>170</v>
      </c>
      <c r="G597" t="s">
        <v>15</v>
      </c>
      <c r="H597" t="s">
        <v>1141</v>
      </c>
      <c r="I597" t="s">
        <v>199</v>
      </c>
      <c r="J597" t="s">
        <v>95</v>
      </c>
      <c r="K597">
        <v>10005035</v>
      </c>
      <c r="L597" s="172">
        <v>42402</v>
      </c>
      <c r="M597" s="172">
        <v>42403</v>
      </c>
      <c r="N597" t="s">
        <v>173</v>
      </c>
      <c r="O597" t="s">
        <v>97</v>
      </c>
      <c r="P597">
        <v>9</v>
      </c>
      <c r="Q597" t="s">
        <v>712</v>
      </c>
      <c r="R597">
        <v>2</v>
      </c>
    </row>
    <row r="598" spans="1:18" x14ac:dyDescent="0.2">
      <c r="A598" t="s">
        <v>1142</v>
      </c>
      <c r="B598" t="s">
        <v>1143</v>
      </c>
      <c r="C598">
        <v>55614</v>
      </c>
      <c r="D598">
        <v>117200</v>
      </c>
      <c r="E598">
        <v>10000524</v>
      </c>
      <c r="F598" t="s">
        <v>183</v>
      </c>
      <c r="G598" t="s">
        <v>14</v>
      </c>
      <c r="H598" t="s">
        <v>304</v>
      </c>
      <c r="I598" t="s">
        <v>122</v>
      </c>
      <c r="J598" t="s">
        <v>122</v>
      </c>
      <c r="K598">
        <v>10005037</v>
      </c>
      <c r="L598" s="172">
        <v>42592</v>
      </c>
      <c r="M598" s="172">
        <v>42593</v>
      </c>
      <c r="N598" t="s">
        <v>167</v>
      </c>
      <c r="O598" t="s">
        <v>97</v>
      </c>
      <c r="P598">
        <v>9</v>
      </c>
      <c r="Q598" t="s">
        <v>712</v>
      </c>
      <c r="R598">
        <v>2</v>
      </c>
    </row>
    <row r="599" spans="1:18" x14ac:dyDescent="0.2">
      <c r="A599" t="s">
        <v>1144</v>
      </c>
      <c r="B599" t="s">
        <v>1145</v>
      </c>
      <c r="C599">
        <v>56817</v>
      </c>
      <c r="D599">
        <v>119809</v>
      </c>
      <c r="E599">
        <v>10033129</v>
      </c>
      <c r="F599" t="s">
        <v>92</v>
      </c>
      <c r="G599" t="s">
        <v>14</v>
      </c>
      <c r="H599" t="s">
        <v>241</v>
      </c>
      <c r="I599" t="s">
        <v>94</v>
      </c>
      <c r="J599" t="s">
        <v>95</v>
      </c>
      <c r="K599">
        <v>10005038</v>
      </c>
      <c r="L599" s="172">
        <v>42388</v>
      </c>
      <c r="M599" s="172">
        <v>42391</v>
      </c>
      <c r="N599" t="s">
        <v>410</v>
      </c>
      <c r="O599" t="s">
        <v>109</v>
      </c>
      <c r="P599">
        <v>4</v>
      </c>
      <c r="Q599" t="s">
        <v>712</v>
      </c>
      <c r="R599">
        <v>3</v>
      </c>
    </row>
    <row r="600" spans="1:18" x14ac:dyDescent="0.2">
      <c r="A600" t="s">
        <v>1146</v>
      </c>
      <c r="B600" t="s">
        <v>1147</v>
      </c>
      <c r="C600">
        <v>57165</v>
      </c>
      <c r="D600">
        <v>105969</v>
      </c>
      <c r="E600">
        <v>10027655</v>
      </c>
      <c r="F600" t="s">
        <v>92</v>
      </c>
      <c r="G600" t="s">
        <v>14</v>
      </c>
      <c r="H600" t="s">
        <v>255</v>
      </c>
      <c r="I600" t="s">
        <v>161</v>
      </c>
      <c r="J600" t="s">
        <v>161</v>
      </c>
      <c r="K600">
        <v>10005039</v>
      </c>
      <c r="L600" s="172">
        <v>42452</v>
      </c>
      <c r="M600" s="172">
        <v>42453</v>
      </c>
      <c r="N600" t="s">
        <v>96</v>
      </c>
      <c r="O600" t="s">
        <v>97</v>
      </c>
      <c r="P600">
        <v>9</v>
      </c>
      <c r="Q600" t="s">
        <v>712</v>
      </c>
      <c r="R600">
        <v>2</v>
      </c>
    </row>
    <row r="601" spans="1:18" x14ac:dyDescent="0.2">
      <c r="A601" t="s">
        <v>1148</v>
      </c>
      <c r="B601" t="s">
        <v>1149</v>
      </c>
      <c r="C601">
        <v>57838</v>
      </c>
      <c r="D601">
        <v>118489</v>
      </c>
      <c r="E601">
        <v>10018344</v>
      </c>
      <c r="F601" t="s">
        <v>92</v>
      </c>
      <c r="G601" t="s">
        <v>14</v>
      </c>
      <c r="H601" t="s">
        <v>607</v>
      </c>
      <c r="I601" t="s">
        <v>122</v>
      </c>
      <c r="J601" t="s">
        <v>122</v>
      </c>
      <c r="K601">
        <v>10011521</v>
      </c>
      <c r="L601" s="172">
        <v>42577</v>
      </c>
      <c r="M601" s="172">
        <v>42580</v>
      </c>
      <c r="N601" t="s">
        <v>331</v>
      </c>
      <c r="O601" t="s">
        <v>109</v>
      </c>
      <c r="P601">
        <v>2</v>
      </c>
      <c r="Q601" t="s">
        <v>712</v>
      </c>
      <c r="R601">
        <v>3</v>
      </c>
    </row>
    <row r="602" spans="1:18" x14ac:dyDescent="0.2">
      <c r="A602" t="s">
        <v>1150</v>
      </c>
      <c r="B602" t="s">
        <v>563</v>
      </c>
      <c r="C602">
        <v>57951</v>
      </c>
      <c r="D602">
        <v>117907</v>
      </c>
      <c r="E602">
        <v>10011881</v>
      </c>
      <c r="F602" t="s">
        <v>183</v>
      </c>
      <c r="G602" t="s">
        <v>14</v>
      </c>
      <c r="H602" t="s">
        <v>178</v>
      </c>
      <c r="I602" t="s">
        <v>107</v>
      </c>
      <c r="J602" t="s">
        <v>107</v>
      </c>
      <c r="K602">
        <v>10005044</v>
      </c>
      <c r="L602" s="172">
        <v>42346</v>
      </c>
      <c r="M602" s="172">
        <v>42348</v>
      </c>
      <c r="N602" t="s">
        <v>145</v>
      </c>
      <c r="O602" t="s">
        <v>109</v>
      </c>
      <c r="P602">
        <v>4</v>
      </c>
      <c r="Q602" t="s">
        <v>712</v>
      </c>
      <c r="R602">
        <v>2</v>
      </c>
    </row>
    <row r="603" spans="1:18" x14ac:dyDescent="0.2">
      <c r="A603" t="s">
        <v>1151</v>
      </c>
      <c r="B603" t="s">
        <v>1152</v>
      </c>
      <c r="C603">
        <v>58047</v>
      </c>
      <c r="D603">
        <v>117935</v>
      </c>
      <c r="E603">
        <v>10013042</v>
      </c>
      <c r="F603" t="s">
        <v>92</v>
      </c>
      <c r="G603" t="s">
        <v>14</v>
      </c>
      <c r="H603" t="s">
        <v>198</v>
      </c>
      <c r="I603" t="s">
        <v>199</v>
      </c>
      <c r="J603" t="s">
        <v>95</v>
      </c>
      <c r="K603">
        <v>10005045</v>
      </c>
      <c r="L603" s="172">
        <v>42444</v>
      </c>
      <c r="M603" s="172">
        <v>42446</v>
      </c>
      <c r="N603" t="s">
        <v>130</v>
      </c>
      <c r="O603" t="s">
        <v>109</v>
      </c>
      <c r="P603">
        <v>2</v>
      </c>
      <c r="Q603" t="s">
        <v>712</v>
      </c>
      <c r="R603">
        <v>2</v>
      </c>
    </row>
    <row r="604" spans="1:18" x14ac:dyDescent="0.2">
      <c r="A604" t="s">
        <v>1153</v>
      </c>
      <c r="B604" t="s">
        <v>1154</v>
      </c>
      <c r="C604">
        <v>58054</v>
      </c>
      <c r="D604">
        <v>117077</v>
      </c>
      <c r="E604">
        <v>10005113</v>
      </c>
      <c r="F604" t="s">
        <v>278</v>
      </c>
      <c r="G604" t="s">
        <v>15</v>
      </c>
      <c r="H604" t="s">
        <v>416</v>
      </c>
      <c r="I604" t="s">
        <v>190</v>
      </c>
      <c r="J604" t="s">
        <v>190</v>
      </c>
      <c r="K604">
        <v>10011560</v>
      </c>
      <c r="L604" s="172">
        <v>42500</v>
      </c>
      <c r="M604" s="172">
        <v>42503</v>
      </c>
      <c r="N604" t="s">
        <v>130</v>
      </c>
      <c r="O604" t="s">
        <v>109</v>
      </c>
      <c r="P604">
        <v>3</v>
      </c>
      <c r="Q604" t="s">
        <v>712</v>
      </c>
      <c r="R604">
        <v>2</v>
      </c>
    </row>
    <row r="605" spans="1:18" x14ac:dyDescent="0.2">
      <c r="A605" t="s">
        <v>1155</v>
      </c>
      <c r="B605" t="s">
        <v>1156</v>
      </c>
      <c r="C605">
        <v>58159</v>
      </c>
      <c r="D605">
        <v>117269</v>
      </c>
      <c r="E605">
        <v>10006651</v>
      </c>
      <c r="F605" t="s">
        <v>92</v>
      </c>
      <c r="G605" t="s">
        <v>14</v>
      </c>
      <c r="H605" t="s">
        <v>731</v>
      </c>
      <c r="I605" t="s">
        <v>161</v>
      </c>
      <c r="J605" t="s">
        <v>161</v>
      </c>
      <c r="K605">
        <v>10005046</v>
      </c>
      <c r="L605" s="172">
        <v>42318</v>
      </c>
      <c r="M605" s="172">
        <v>42321</v>
      </c>
      <c r="N605" t="s">
        <v>141</v>
      </c>
      <c r="O605" t="s">
        <v>109</v>
      </c>
      <c r="P605">
        <v>2</v>
      </c>
      <c r="Q605" t="s">
        <v>712</v>
      </c>
      <c r="R605">
        <v>3</v>
      </c>
    </row>
    <row r="606" spans="1:18" x14ac:dyDescent="0.2">
      <c r="A606" t="s">
        <v>1157</v>
      </c>
      <c r="B606" t="s">
        <v>1158</v>
      </c>
      <c r="C606">
        <v>58161</v>
      </c>
      <c r="D606">
        <v>117497</v>
      </c>
      <c r="E606">
        <v>10004807</v>
      </c>
      <c r="F606" t="s">
        <v>92</v>
      </c>
      <c r="G606" t="s">
        <v>14</v>
      </c>
      <c r="H606" t="s">
        <v>160</v>
      </c>
      <c r="I606" t="s">
        <v>161</v>
      </c>
      <c r="J606" t="s">
        <v>161</v>
      </c>
      <c r="K606">
        <v>10005048</v>
      </c>
      <c r="L606" s="172">
        <v>42283</v>
      </c>
      <c r="M606" s="172">
        <v>42286</v>
      </c>
      <c r="N606" t="s">
        <v>446</v>
      </c>
      <c r="O606" t="s">
        <v>109</v>
      </c>
      <c r="P606">
        <v>3</v>
      </c>
      <c r="Q606" t="s">
        <v>712</v>
      </c>
      <c r="R606">
        <v>3</v>
      </c>
    </row>
    <row r="607" spans="1:18" x14ac:dyDescent="0.2">
      <c r="A607" t="s">
        <v>1159</v>
      </c>
      <c r="B607" t="s">
        <v>1160</v>
      </c>
      <c r="C607">
        <v>58166</v>
      </c>
      <c r="D607">
        <v>117810</v>
      </c>
      <c r="E607">
        <v>10010672</v>
      </c>
      <c r="F607" t="s">
        <v>92</v>
      </c>
      <c r="G607" t="s">
        <v>14</v>
      </c>
      <c r="H607" t="s">
        <v>1161</v>
      </c>
      <c r="I607" t="s">
        <v>1162</v>
      </c>
      <c r="J607" t="s">
        <v>122</v>
      </c>
      <c r="K607">
        <v>10011524</v>
      </c>
      <c r="L607" s="172">
        <v>42465</v>
      </c>
      <c r="M607" s="172">
        <v>42468</v>
      </c>
      <c r="N607" t="s">
        <v>145</v>
      </c>
      <c r="O607" t="s">
        <v>109</v>
      </c>
      <c r="P607">
        <v>2</v>
      </c>
      <c r="Q607" t="s">
        <v>712</v>
      </c>
      <c r="R607">
        <v>2</v>
      </c>
    </row>
    <row r="608" spans="1:18" x14ac:dyDescent="0.2">
      <c r="A608" t="s">
        <v>1163</v>
      </c>
      <c r="B608" t="s">
        <v>1164</v>
      </c>
      <c r="C608">
        <v>58178</v>
      </c>
      <c r="D608">
        <v>117996</v>
      </c>
      <c r="E608">
        <v>10013548</v>
      </c>
      <c r="F608" t="s">
        <v>92</v>
      </c>
      <c r="G608" t="s">
        <v>14</v>
      </c>
      <c r="H608" t="s">
        <v>607</v>
      </c>
      <c r="I608" t="s">
        <v>122</v>
      </c>
      <c r="J608" t="s">
        <v>122</v>
      </c>
      <c r="K608">
        <v>10005050</v>
      </c>
      <c r="L608" s="172">
        <v>42424</v>
      </c>
      <c r="M608" s="172">
        <v>42425</v>
      </c>
      <c r="N608" t="s">
        <v>167</v>
      </c>
      <c r="O608" t="s">
        <v>97</v>
      </c>
      <c r="P608">
        <v>9</v>
      </c>
      <c r="Q608" t="s">
        <v>712</v>
      </c>
      <c r="R608">
        <v>2</v>
      </c>
    </row>
    <row r="609" spans="1:18" x14ac:dyDescent="0.2">
      <c r="A609" t="s">
        <v>1165</v>
      </c>
      <c r="B609" t="s">
        <v>1166</v>
      </c>
      <c r="C609">
        <v>58185</v>
      </c>
      <c r="D609">
        <v>118085</v>
      </c>
      <c r="E609">
        <v>10019087</v>
      </c>
      <c r="F609" t="s">
        <v>183</v>
      </c>
      <c r="G609" t="s">
        <v>14</v>
      </c>
      <c r="H609" t="s">
        <v>291</v>
      </c>
      <c r="I609" t="s">
        <v>172</v>
      </c>
      <c r="J609" t="s">
        <v>172</v>
      </c>
      <c r="K609">
        <v>10011526</v>
      </c>
      <c r="L609" s="172">
        <v>42486</v>
      </c>
      <c r="M609" s="172">
        <v>42489</v>
      </c>
      <c r="N609" t="s">
        <v>145</v>
      </c>
      <c r="O609" t="s">
        <v>109</v>
      </c>
      <c r="P609">
        <v>4</v>
      </c>
      <c r="Q609" t="s">
        <v>712</v>
      </c>
      <c r="R609">
        <v>2</v>
      </c>
    </row>
    <row r="610" spans="1:18" x14ac:dyDescent="0.2">
      <c r="A610" t="s">
        <v>1167</v>
      </c>
      <c r="B610" t="s">
        <v>1168</v>
      </c>
      <c r="C610">
        <v>58250</v>
      </c>
      <c r="D610">
        <v>118097</v>
      </c>
      <c r="E610">
        <v>10000452</v>
      </c>
      <c r="F610" t="s">
        <v>92</v>
      </c>
      <c r="G610" t="s">
        <v>14</v>
      </c>
      <c r="H610" t="s">
        <v>291</v>
      </c>
      <c r="I610" t="s">
        <v>172</v>
      </c>
      <c r="J610" t="s">
        <v>172</v>
      </c>
      <c r="K610">
        <v>10011527</v>
      </c>
      <c r="L610" s="172">
        <v>42451</v>
      </c>
      <c r="M610" s="172">
        <v>42452</v>
      </c>
      <c r="N610" t="s">
        <v>167</v>
      </c>
      <c r="O610" t="s">
        <v>97</v>
      </c>
      <c r="P610">
        <v>9</v>
      </c>
      <c r="Q610" t="s">
        <v>712</v>
      </c>
      <c r="R610">
        <v>2</v>
      </c>
    </row>
    <row r="611" spans="1:18" x14ac:dyDescent="0.2">
      <c r="A611" t="s">
        <v>1169</v>
      </c>
      <c r="B611" t="s">
        <v>1170</v>
      </c>
      <c r="C611">
        <v>58260</v>
      </c>
      <c r="D611">
        <v>117462</v>
      </c>
      <c r="E611">
        <v>10004823</v>
      </c>
      <c r="F611" t="s">
        <v>92</v>
      </c>
      <c r="G611" t="s">
        <v>14</v>
      </c>
      <c r="H611" t="s">
        <v>357</v>
      </c>
      <c r="I611" t="s">
        <v>140</v>
      </c>
      <c r="J611" t="s">
        <v>140</v>
      </c>
      <c r="K611">
        <v>10005055</v>
      </c>
      <c r="L611" s="172">
        <v>42318</v>
      </c>
      <c r="M611" s="172">
        <v>42321</v>
      </c>
      <c r="N611" t="s">
        <v>141</v>
      </c>
      <c r="O611" t="s">
        <v>109</v>
      </c>
      <c r="P611">
        <v>2</v>
      </c>
      <c r="Q611" t="s">
        <v>712</v>
      </c>
      <c r="R611">
        <v>3</v>
      </c>
    </row>
    <row r="612" spans="1:18" x14ac:dyDescent="0.2">
      <c r="A612" t="s">
        <v>1171</v>
      </c>
      <c r="B612" t="s">
        <v>1172</v>
      </c>
      <c r="C612">
        <v>58262</v>
      </c>
      <c r="D612">
        <v>117858</v>
      </c>
      <c r="E612">
        <v>10011880</v>
      </c>
      <c r="F612" t="s">
        <v>92</v>
      </c>
      <c r="G612" t="s">
        <v>14</v>
      </c>
      <c r="H612" t="s">
        <v>171</v>
      </c>
      <c r="I612" t="s">
        <v>172</v>
      </c>
      <c r="J612" t="s">
        <v>172</v>
      </c>
      <c r="K612">
        <v>10011528</v>
      </c>
      <c r="L612" s="172">
        <v>42529</v>
      </c>
      <c r="M612" s="172">
        <v>42530</v>
      </c>
      <c r="N612" t="s">
        <v>96</v>
      </c>
      <c r="O612" t="s">
        <v>97</v>
      </c>
      <c r="P612">
        <v>9</v>
      </c>
      <c r="Q612" t="s">
        <v>712</v>
      </c>
      <c r="R612">
        <v>2</v>
      </c>
    </row>
    <row r="613" spans="1:18" x14ac:dyDescent="0.2">
      <c r="A613" t="s">
        <v>1173</v>
      </c>
      <c r="B613" t="s">
        <v>1174</v>
      </c>
      <c r="C613">
        <v>58367</v>
      </c>
      <c r="D613">
        <v>118112</v>
      </c>
      <c r="E613">
        <v>10020123</v>
      </c>
      <c r="F613" t="s">
        <v>92</v>
      </c>
      <c r="G613" t="s">
        <v>14</v>
      </c>
      <c r="H613" t="s">
        <v>520</v>
      </c>
      <c r="I613" t="s">
        <v>122</v>
      </c>
      <c r="J613" t="s">
        <v>122</v>
      </c>
      <c r="K613">
        <v>10011529</v>
      </c>
      <c r="L613" s="172">
        <v>42467</v>
      </c>
      <c r="M613" s="172">
        <v>42467</v>
      </c>
      <c r="N613" t="s">
        <v>96</v>
      </c>
      <c r="O613" t="s">
        <v>97</v>
      </c>
      <c r="P613">
        <v>9</v>
      </c>
      <c r="Q613" t="s">
        <v>712</v>
      </c>
      <c r="R613">
        <v>2</v>
      </c>
    </row>
    <row r="614" spans="1:18" x14ac:dyDescent="0.2">
      <c r="A614" t="s">
        <v>1175</v>
      </c>
      <c r="B614" t="s">
        <v>1176</v>
      </c>
      <c r="C614">
        <v>58385</v>
      </c>
      <c r="D614">
        <v>118233</v>
      </c>
      <c r="E614">
        <v>10019293</v>
      </c>
      <c r="F614" t="s">
        <v>92</v>
      </c>
      <c r="G614" t="s">
        <v>14</v>
      </c>
      <c r="H614" t="s">
        <v>274</v>
      </c>
      <c r="I614" t="s">
        <v>190</v>
      </c>
      <c r="J614" t="s">
        <v>190</v>
      </c>
      <c r="K614">
        <v>10005060</v>
      </c>
      <c r="L614" s="172">
        <v>42346</v>
      </c>
      <c r="M614" s="172">
        <v>42349</v>
      </c>
      <c r="N614" t="s">
        <v>130</v>
      </c>
      <c r="O614" t="s">
        <v>109</v>
      </c>
      <c r="P614">
        <v>3</v>
      </c>
      <c r="Q614" t="s">
        <v>712</v>
      </c>
      <c r="R614">
        <v>2</v>
      </c>
    </row>
    <row r="615" spans="1:18" x14ac:dyDescent="0.2">
      <c r="A615" t="s">
        <v>1177</v>
      </c>
      <c r="B615" t="s">
        <v>1178</v>
      </c>
      <c r="C615">
        <v>58464</v>
      </c>
      <c r="D615">
        <v>118288</v>
      </c>
      <c r="E615">
        <v>10022358</v>
      </c>
      <c r="F615" t="s">
        <v>92</v>
      </c>
      <c r="G615" t="s">
        <v>14</v>
      </c>
      <c r="H615" t="s">
        <v>475</v>
      </c>
      <c r="I615" t="s">
        <v>94</v>
      </c>
      <c r="J615" t="s">
        <v>95</v>
      </c>
      <c r="K615">
        <v>10011530</v>
      </c>
      <c r="L615" s="172">
        <v>42466</v>
      </c>
      <c r="M615" s="172">
        <v>42467</v>
      </c>
      <c r="N615" t="s">
        <v>167</v>
      </c>
      <c r="O615" t="s">
        <v>97</v>
      </c>
      <c r="P615">
        <v>9</v>
      </c>
      <c r="Q615" t="s">
        <v>712</v>
      </c>
      <c r="R615">
        <v>2</v>
      </c>
    </row>
    <row r="616" spans="1:18" x14ac:dyDescent="0.2">
      <c r="A616" t="s">
        <v>1179</v>
      </c>
      <c r="B616" t="s">
        <v>1180</v>
      </c>
      <c r="C616">
        <v>58468</v>
      </c>
      <c r="D616">
        <v>118245</v>
      </c>
      <c r="E616">
        <v>10020194</v>
      </c>
      <c r="F616" t="s">
        <v>92</v>
      </c>
      <c r="G616" t="s">
        <v>14</v>
      </c>
      <c r="H616" t="s">
        <v>422</v>
      </c>
      <c r="I616" t="s">
        <v>140</v>
      </c>
      <c r="J616" t="s">
        <v>140</v>
      </c>
      <c r="K616">
        <v>10005063</v>
      </c>
      <c r="L616" s="172">
        <v>42297</v>
      </c>
      <c r="M616" s="172">
        <v>42300</v>
      </c>
      <c r="N616" t="s">
        <v>130</v>
      </c>
      <c r="O616" t="s">
        <v>109</v>
      </c>
      <c r="P616">
        <v>4</v>
      </c>
      <c r="Q616" t="s">
        <v>712</v>
      </c>
      <c r="R616">
        <v>2</v>
      </c>
    </row>
    <row r="617" spans="1:18" x14ac:dyDescent="0.2">
      <c r="A617" t="s">
        <v>1181</v>
      </c>
      <c r="B617" t="s">
        <v>1182</v>
      </c>
      <c r="C617">
        <v>58504</v>
      </c>
      <c r="D617">
        <v>112602</v>
      </c>
      <c r="E617">
        <v>10002368</v>
      </c>
      <c r="F617" t="s">
        <v>92</v>
      </c>
      <c r="G617" t="s">
        <v>14</v>
      </c>
      <c r="H617" t="s">
        <v>797</v>
      </c>
      <c r="I617" t="s">
        <v>122</v>
      </c>
      <c r="J617" t="s">
        <v>122</v>
      </c>
      <c r="K617">
        <v>10005064</v>
      </c>
      <c r="L617" s="172">
        <v>42339</v>
      </c>
      <c r="M617" s="172">
        <v>42342</v>
      </c>
      <c r="N617" t="s">
        <v>141</v>
      </c>
      <c r="O617" t="s">
        <v>109</v>
      </c>
      <c r="P617">
        <v>4</v>
      </c>
      <c r="Q617" t="s">
        <v>712</v>
      </c>
      <c r="R617">
        <v>3</v>
      </c>
    </row>
    <row r="618" spans="1:18" x14ac:dyDescent="0.2">
      <c r="A618" t="s">
        <v>1183</v>
      </c>
      <c r="B618" t="s">
        <v>1184</v>
      </c>
      <c r="C618">
        <v>58515</v>
      </c>
      <c r="D618">
        <v>116433</v>
      </c>
      <c r="E618">
        <v>10006519</v>
      </c>
      <c r="F618" t="s">
        <v>92</v>
      </c>
      <c r="G618" t="s">
        <v>14</v>
      </c>
      <c r="H618" t="s">
        <v>1087</v>
      </c>
      <c r="I618" t="s">
        <v>140</v>
      </c>
      <c r="J618" t="s">
        <v>140</v>
      </c>
      <c r="K618">
        <v>10005065</v>
      </c>
      <c r="L618" s="172">
        <v>42430</v>
      </c>
      <c r="M618" s="172">
        <v>42433</v>
      </c>
      <c r="N618" t="s">
        <v>331</v>
      </c>
      <c r="O618" t="s">
        <v>109</v>
      </c>
      <c r="P618">
        <v>3</v>
      </c>
      <c r="Q618" t="s">
        <v>712</v>
      </c>
      <c r="R618">
        <v>3</v>
      </c>
    </row>
    <row r="619" spans="1:18" x14ac:dyDescent="0.2">
      <c r="A619" t="s">
        <v>1185</v>
      </c>
      <c r="B619" t="s">
        <v>1186</v>
      </c>
      <c r="C619">
        <v>58521</v>
      </c>
      <c r="D619">
        <v>119756</v>
      </c>
      <c r="E619">
        <v>10033758</v>
      </c>
      <c r="F619" t="s">
        <v>92</v>
      </c>
      <c r="G619" t="s">
        <v>14</v>
      </c>
      <c r="H619" t="s">
        <v>178</v>
      </c>
      <c r="I619" t="s">
        <v>107</v>
      </c>
      <c r="J619" t="s">
        <v>107</v>
      </c>
      <c r="K619">
        <v>10005066</v>
      </c>
      <c r="L619" s="172">
        <v>42290</v>
      </c>
      <c r="M619" s="172">
        <v>42293</v>
      </c>
      <c r="N619" t="s">
        <v>145</v>
      </c>
      <c r="O619" t="s">
        <v>109</v>
      </c>
      <c r="P619">
        <v>2</v>
      </c>
      <c r="Q619" t="s">
        <v>712</v>
      </c>
      <c r="R619">
        <v>2</v>
      </c>
    </row>
    <row r="620" spans="1:18" x14ac:dyDescent="0.2">
      <c r="A620" t="s">
        <v>1187</v>
      </c>
      <c r="B620" t="s">
        <v>1188</v>
      </c>
      <c r="C620">
        <v>58534</v>
      </c>
      <c r="D620">
        <v>118435</v>
      </c>
      <c r="E620">
        <v>10022117</v>
      </c>
      <c r="F620" t="s">
        <v>92</v>
      </c>
      <c r="G620" t="s">
        <v>14</v>
      </c>
      <c r="H620" t="s">
        <v>334</v>
      </c>
      <c r="I620" t="s">
        <v>140</v>
      </c>
      <c r="J620" t="s">
        <v>140</v>
      </c>
      <c r="K620">
        <v>10011563</v>
      </c>
      <c r="L620" s="172">
        <v>42422</v>
      </c>
      <c r="M620" s="172">
        <v>42425</v>
      </c>
      <c r="N620" t="s">
        <v>130</v>
      </c>
      <c r="O620" t="s">
        <v>109</v>
      </c>
      <c r="P620">
        <v>1</v>
      </c>
      <c r="Q620" t="s">
        <v>712</v>
      </c>
      <c r="R620">
        <v>1</v>
      </c>
    </row>
    <row r="621" spans="1:18" x14ac:dyDescent="0.2">
      <c r="A621" t="s">
        <v>1189</v>
      </c>
      <c r="B621" t="s">
        <v>1190</v>
      </c>
      <c r="C621">
        <v>58550</v>
      </c>
      <c r="D621">
        <v>118472</v>
      </c>
      <c r="E621">
        <v>10022513</v>
      </c>
      <c r="F621" t="s">
        <v>92</v>
      </c>
      <c r="G621" t="s">
        <v>14</v>
      </c>
      <c r="H621" t="s">
        <v>294</v>
      </c>
      <c r="I621" t="s">
        <v>199</v>
      </c>
      <c r="J621" t="s">
        <v>95</v>
      </c>
      <c r="K621">
        <v>10011531</v>
      </c>
      <c r="L621" s="172">
        <v>42486</v>
      </c>
      <c r="M621" s="172">
        <v>42487</v>
      </c>
      <c r="N621" t="s">
        <v>96</v>
      </c>
      <c r="O621" t="s">
        <v>97</v>
      </c>
      <c r="P621">
        <v>9</v>
      </c>
      <c r="Q621" t="s">
        <v>712</v>
      </c>
      <c r="R621">
        <v>2</v>
      </c>
    </row>
    <row r="622" spans="1:18" x14ac:dyDescent="0.2">
      <c r="A622" t="s">
        <v>1191</v>
      </c>
      <c r="B622" t="s">
        <v>1192</v>
      </c>
      <c r="C622">
        <v>58551</v>
      </c>
      <c r="D622">
        <v>118473</v>
      </c>
      <c r="E622">
        <v>10020867</v>
      </c>
      <c r="F622" t="s">
        <v>92</v>
      </c>
      <c r="G622" t="s">
        <v>14</v>
      </c>
      <c r="H622" t="s">
        <v>158</v>
      </c>
      <c r="I622" t="s">
        <v>140</v>
      </c>
      <c r="J622" t="s">
        <v>140</v>
      </c>
      <c r="K622">
        <v>10005068</v>
      </c>
      <c r="L622" s="172">
        <v>42325</v>
      </c>
      <c r="M622" s="172">
        <v>42327</v>
      </c>
      <c r="N622" t="s">
        <v>96</v>
      </c>
      <c r="O622" t="s">
        <v>812</v>
      </c>
      <c r="P622">
        <v>2</v>
      </c>
      <c r="Q622" t="s">
        <v>712</v>
      </c>
      <c r="R622">
        <v>2</v>
      </c>
    </row>
    <row r="623" spans="1:18" x14ac:dyDescent="0.2">
      <c r="A623" t="s">
        <v>1193</v>
      </c>
      <c r="B623" t="s">
        <v>1194</v>
      </c>
      <c r="C623">
        <v>58553</v>
      </c>
      <c r="D623">
        <v>119011</v>
      </c>
      <c r="E623">
        <v>10029186</v>
      </c>
      <c r="F623" t="s">
        <v>92</v>
      </c>
      <c r="G623" t="s">
        <v>14</v>
      </c>
      <c r="H623" t="s">
        <v>717</v>
      </c>
      <c r="I623" t="s">
        <v>122</v>
      </c>
      <c r="J623" t="s">
        <v>122</v>
      </c>
      <c r="K623">
        <v>10005069</v>
      </c>
      <c r="L623" s="172">
        <v>42332</v>
      </c>
      <c r="M623" s="172">
        <v>42335</v>
      </c>
      <c r="N623" t="s">
        <v>145</v>
      </c>
      <c r="O623" t="s">
        <v>109</v>
      </c>
      <c r="P623">
        <v>2</v>
      </c>
      <c r="Q623" t="s">
        <v>712</v>
      </c>
      <c r="R623">
        <v>2</v>
      </c>
    </row>
    <row r="624" spans="1:18" x14ac:dyDescent="0.2">
      <c r="A624" t="s">
        <v>1195</v>
      </c>
      <c r="B624" t="s">
        <v>1196</v>
      </c>
      <c r="C624">
        <v>58573</v>
      </c>
      <c r="D624">
        <v>118513</v>
      </c>
      <c r="E624">
        <v>10020313</v>
      </c>
      <c r="F624" t="s">
        <v>92</v>
      </c>
      <c r="G624" t="s">
        <v>14</v>
      </c>
      <c r="H624" t="s">
        <v>294</v>
      </c>
      <c r="I624" t="s">
        <v>199</v>
      </c>
      <c r="J624" t="s">
        <v>95</v>
      </c>
      <c r="K624">
        <v>10005070</v>
      </c>
      <c r="L624" s="172">
        <v>42444</v>
      </c>
      <c r="M624" s="172">
        <v>42447</v>
      </c>
      <c r="N624" t="s">
        <v>145</v>
      </c>
      <c r="O624" t="s">
        <v>109</v>
      </c>
      <c r="P624">
        <v>4</v>
      </c>
      <c r="Q624" t="s">
        <v>712</v>
      </c>
      <c r="R624">
        <v>2</v>
      </c>
    </row>
    <row r="625" spans="1:18" x14ac:dyDescent="0.2">
      <c r="A625" t="s">
        <v>1197</v>
      </c>
      <c r="B625" t="s">
        <v>1198</v>
      </c>
      <c r="C625">
        <v>58581</v>
      </c>
      <c r="D625">
        <v>118525</v>
      </c>
      <c r="E625">
        <v>10019431</v>
      </c>
      <c r="F625" t="s">
        <v>92</v>
      </c>
      <c r="G625" t="s">
        <v>14</v>
      </c>
      <c r="H625" t="s">
        <v>549</v>
      </c>
      <c r="I625" t="s">
        <v>199</v>
      </c>
      <c r="J625" t="s">
        <v>95</v>
      </c>
      <c r="K625">
        <v>10005071</v>
      </c>
      <c r="L625" s="172">
        <v>42388</v>
      </c>
      <c r="M625" s="172">
        <v>42389</v>
      </c>
      <c r="N625" t="s">
        <v>167</v>
      </c>
      <c r="O625" t="s">
        <v>97</v>
      </c>
      <c r="P625">
        <v>9</v>
      </c>
      <c r="Q625" t="s">
        <v>712</v>
      </c>
      <c r="R625">
        <v>2</v>
      </c>
    </row>
    <row r="626" spans="1:18" x14ac:dyDescent="0.2">
      <c r="A626" t="s">
        <v>1199</v>
      </c>
      <c r="B626" t="s">
        <v>1200</v>
      </c>
      <c r="C626">
        <v>58588</v>
      </c>
      <c r="D626">
        <v>118082</v>
      </c>
      <c r="E626">
        <v>10019780</v>
      </c>
      <c r="F626" t="s">
        <v>183</v>
      </c>
      <c r="G626" t="s">
        <v>14</v>
      </c>
      <c r="H626" t="s">
        <v>209</v>
      </c>
      <c r="I626" t="s">
        <v>166</v>
      </c>
      <c r="J626" t="s">
        <v>166</v>
      </c>
      <c r="K626">
        <v>10011532</v>
      </c>
      <c r="L626" s="172">
        <v>42549</v>
      </c>
      <c r="M626" s="172">
        <v>42552</v>
      </c>
      <c r="N626" t="s">
        <v>145</v>
      </c>
      <c r="O626" t="s">
        <v>109</v>
      </c>
      <c r="P626">
        <v>2</v>
      </c>
      <c r="Q626" t="s">
        <v>712</v>
      </c>
      <c r="R626">
        <v>2</v>
      </c>
    </row>
    <row r="627" spans="1:18" x14ac:dyDescent="0.2">
      <c r="A627" t="s">
        <v>1201</v>
      </c>
      <c r="B627" t="s">
        <v>1202</v>
      </c>
      <c r="C627">
        <v>58590</v>
      </c>
      <c r="D627">
        <v>118470</v>
      </c>
      <c r="E627">
        <v>10023368</v>
      </c>
      <c r="F627" t="s">
        <v>183</v>
      </c>
      <c r="G627" t="s">
        <v>14</v>
      </c>
      <c r="H627" t="s">
        <v>1203</v>
      </c>
      <c r="I627" t="s">
        <v>1204</v>
      </c>
      <c r="J627" t="s">
        <v>190</v>
      </c>
      <c r="K627">
        <v>10005129</v>
      </c>
      <c r="L627" s="172">
        <v>42320</v>
      </c>
      <c r="M627" s="172">
        <v>42321</v>
      </c>
      <c r="N627" t="s">
        <v>167</v>
      </c>
      <c r="O627" t="s">
        <v>97</v>
      </c>
      <c r="P627">
        <v>9</v>
      </c>
      <c r="Q627" t="s">
        <v>712</v>
      </c>
      <c r="R627">
        <v>2</v>
      </c>
    </row>
    <row r="628" spans="1:18" x14ac:dyDescent="0.2">
      <c r="A628" t="s">
        <v>1205</v>
      </c>
      <c r="B628" t="s">
        <v>1206</v>
      </c>
      <c r="C628">
        <v>58591</v>
      </c>
      <c r="D628">
        <v>118481</v>
      </c>
      <c r="E628">
        <v>10023415</v>
      </c>
      <c r="F628" t="s">
        <v>183</v>
      </c>
      <c r="G628" t="s">
        <v>14</v>
      </c>
      <c r="H628" t="s">
        <v>285</v>
      </c>
      <c r="I628" t="s">
        <v>140</v>
      </c>
      <c r="J628" t="s">
        <v>140</v>
      </c>
      <c r="K628">
        <v>10011533</v>
      </c>
      <c r="L628" s="172">
        <v>42500</v>
      </c>
      <c r="M628" s="172">
        <v>42503</v>
      </c>
      <c r="N628" t="s">
        <v>145</v>
      </c>
      <c r="O628" t="s">
        <v>109</v>
      </c>
      <c r="P628">
        <v>2</v>
      </c>
      <c r="Q628" t="s">
        <v>712</v>
      </c>
      <c r="R628">
        <v>2</v>
      </c>
    </row>
    <row r="629" spans="1:18" x14ac:dyDescent="0.2">
      <c r="A629" t="s">
        <v>1207</v>
      </c>
      <c r="B629" t="s">
        <v>1208</v>
      </c>
      <c r="C629">
        <v>58615</v>
      </c>
      <c r="D629">
        <v>118366</v>
      </c>
      <c r="E629">
        <v>10022763</v>
      </c>
      <c r="F629" t="s">
        <v>92</v>
      </c>
      <c r="G629" t="s">
        <v>14</v>
      </c>
      <c r="H629" t="s">
        <v>473</v>
      </c>
      <c r="I629" t="s">
        <v>94</v>
      </c>
      <c r="J629" t="s">
        <v>95</v>
      </c>
      <c r="K629">
        <v>10011534</v>
      </c>
      <c r="L629" s="172">
        <v>42499</v>
      </c>
      <c r="M629" s="172">
        <v>42502</v>
      </c>
      <c r="N629" t="s">
        <v>145</v>
      </c>
      <c r="O629" t="s">
        <v>109</v>
      </c>
      <c r="P629">
        <v>2</v>
      </c>
      <c r="Q629" t="s">
        <v>712</v>
      </c>
      <c r="R629">
        <v>1</v>
      </c>
    </row>
    <row r="630" spans="1:18" x14ac:dyDescent="0.2">
      <c r="A630" t="s">
        <v>1209</v>
      </c>
      <c r="B630" t="s">
        <v>1210</v>
      </c>
      <c r="C630">
        <v>58700</v>
      </c>
      <c r="D630">
        <v>115359</v>
      </c>
      <c r="E630">
        <v>10003207</v>
      </c>
      <c r="F630" t="s">
        <v>278</v>
      </c>
      <c r="G630" t="s">
        <v>15</v>
      </c>
      <c r="H630" t="s">
        <v>404</v>
      </c>
      <c r="I630" t="s">
        <v>199</v>
      </c>
      <c r="J630" t="s">
        <v>95</v>
      </c>
      <c r="K630">
        <v>10005434</v>
      </c>
      <c r="L630" s="172">
        <v>42290</v>
      </c>
      <c r="M630" s="172">
        <v>42293</v>
      </c>
      <c r="N630" t="s">
        <v>280</v>
      </c>
      <c r="O630" t="s">
        <v>109</v>
      </c>
      <c r="P630">
        <v>2</v>
      </c>
      <c r="Q630" t="s">
        <v>712</v>
      </c>
      <c r="R630">
        <v>2</v>
      </c>
    </row>
    <row r="631" spans="1:18" x14ac:dyDescent="0.2">
      <c r="A631" t="s">
        <v>1211</v>
      </c>
      <c r="B631" t="s">
        <v>1212</v>
      </c>
      <c r="C631">
        <v>58719</v>
      </c>
      <c r="D631">
        <v>117927</v>
      </c>
      <c r="E631">
        <v>10010571</v>
      </c>
      <c r="F631" t="s">
        <v>92</v>
      </c>
      <c r="G631" t="s">
        <v>14</v>
      </c>
      <c r="H631" t="s">
        <v>460</v>
      </c>
      <c r="I631" t="s">
        <v>166</v>
      </c>
      <c r="J631" t="s">
        <v>166</v>
      </c>
      <c r="K631">
        <v>10005075</v>
      </c>
      <c r="L631" s="172">
        <v>42388</v>
      </c>
      <c r="M631" s="172">
        <v>42391</v>
      </c>
      <c r="N631" t="s">
        <v>130</v>
      </c>
      <c r="O631" t="s">
        <v>109</v>
      </c>
      <c r="P631">
        <v>3</v>
      </c>
      <c r="Q631" t="s">
        <v>712</v>
      </c>
      <c r="R631">
        <v>2</v>
      </c>
    </row>
    <row r="632" spans="1:18" x14ac:dyDescent="0.2">
      <c r="A632" t="s">
        <v>1213</v>
      </c>
      <c r="B632" t="s">
        <v>1214</v>
      </c>
      <c r="C632">
        <v>58731</v>
      </c>
      <c r="D632">
        <v>118543</v>
      </c>
      <c r="E632">
        <v>10023793</v>
      </c>
      <c r="F632" t="s">
        <v>183</v>
      </c>
      <c r="G632" t="s">
        <v>14</v>
      </c>
      <c r="H632" t="s">
        <v>160</v>
      </c>
      <c r="I632" t="s">
        <v>161</v>
      </c>
      <c r="J632" t="s">
        <v>161</v>
      </c>
      <c r="K632">
        <v>10011535</v>
      </c>
      <c r="L632" s="172">
        <v>42591</v>
      </c>
      <c r="M632" s="172">
        <v>42593</v>
      </c>
      <c r="N632" t="s">
        <v>331</v>
      </c>
      <c r="O632" t="s">
        <v>109</v>
      </c>
      <c r="P632">
        <v>2</v>
      </c>
      <c r="Q632" t="s">
        <v>712</v>
      </c>
      <c r="R632">
        <v>3</v>
      </c>
    </row>
    <row r="633" spans="1:18" x14ac:dyDescent="0.2">
      <c r="A633" t="s">
        <v>1215</v>
      </c>
      <c r="B633" t="s">
        <v>1216</v>
      </c>
      <c r="C633">
        <v>58736</v>
      </c>
      <c r="D633">
        <v>118558</v>
      </c>
      <c r="E633">
        <v>10013362</v>
      </c>
      <c r="F633" t="s">
        <v>183</v>
      </c>
      <c r="G633" t="s">
        <v>14</v>
      </c>
      <c r="H633" t="s">
        <v>473</v>
      </c>
      <c r="I633" t="s">
        <v>94</v>
      </c>
      <c r="J633" t="s">
        <v>95</v>
      </c>
      <c r="K633">
        <v>10011536</v>
      </c>
      <c r="L633" s="172">
        <v>42598</v>
      </c>
      <c r="M633" s="172">
        <v>42601</v>
      </c>
      <c r="N633" t="s">
        <v>145</v>
      </c>
      <c r="O633" t="s">
        <v>109</v>
      </c>
      <c r="P633">
        <v>1</v>
      </c>
      <c r="Q633" t="s">
        <v>712</v>
      </c>
      <c r="R633">
        <v>2</v>
      </c>
    </row>
    <row r="634" spans="1:18" x14ac:dyDescent="0.2">
      <c r="A634" t="s">
        <v>1217</v>
      </c>
      <c r="B634" t="s">
        <v>1218</v>
      </c>
      <c r="C634">
        <v>58798</v>
      </c>
      <c r="D634">
        <v>118697</v>
      </c>
      <c r="E634">
        <v>10023999</v>
      </c>
      <c r="F634" t="s">
        <v>183</v>
      </c>
      <c r="G634" t="s">
        <v>14</v>
      </c>
      <c r="H634" t="s">
        <v>805</v>
      </c>
      <c r="I634" t="s">
        <v>122</v>
      </c>
      <c r="J634" t="s">
        <v>122</v>
      </c>
      <c r="K634">
        <v>10011537</v>
      </c>
      <c r="L634" s="172">
        <v>42507</v>
      </c>
      <c r="M634" s="172">
        <v>42510</v>
      </c>
      <c r="N634" t="s">
        <v>145</v>
      </c>
      <c r="O634" t="s">
        <v>109</v>
      </c>
      <c r="P634">
        <v>2</v>
      </c>
      <c r="Q634" t="s">
        <v>712</v>
      </c>
      <c r="R634">
        <v>2</v>
      </c>
    </row>
    <row r="635" spans="1:18" x14ac:dyDescent="0.2">
      <c r="A635" t="s">
        <v>1219</v>
      </c>
      <c r="B635" t="s">
        <v>1220</v>
      </c>
      <c r="C635">
        <v>58800</v>
      </c>
      <c r="D635">
        <v>118723</v>
      </c>
      <c r="E635">
        <v>10024686</v>
      </c>
      <c r="F635" t="s">
        <v>92</v>
      </c>
      <c r="G635" t="s">
        <v>14</v>
      </c>
      <c r="H635" t="s">
        <v>503</v>
      </c>
      <c r="I635" t="s">
        <v>94</v>
      </c>
      <c r="J635" t="s">
        <v>95</v>
      </c>
      <c r="K635">
        <v>10006560</v>
      </c>
      <c r="L635" s="172">
        <v>42311</v>
      </c>
      <c r="M635" s="172">
        <v>42314</v>
      </c>
      <c r="N635" t="s">
        <v>130</v>
      </c>
      <c r="O635" t="s">
        <v>109</v>
      </c>
      <c r="P635">
        <v>2</v>
      </c>
      <c r="Q635" t="s">
        <v>712</v>
      </c>
      <c r="R635">
        <v>3</v>
      </c>
    </row>
    <row r="636" spans="1:18" x14ac:dyDescent="0.2">
      <c r="A636" t="s">
        <v>1221</v>
      </c>
      <c r="B636" t="s">
        <v>1222</v>
      </c>
      <c r="C636">
        <v>58810</v>
      </c>
      <c r="D636">
        <v>118679</v>
      </c>
      <c r="E636">
        <v>10023925</v>
      </c>
      <c r="F636" t="s">
        <v>92</v>
      </c>
      <c r="G636" t="s">
        <v>14</v>
      </c>
      <c r="H636" t="s">
        <v>234</v>
      </c>
      <c r="I636" t="s">
        <v>190</v>
      </c>
      <c r="J636" t="s">
        <v>190</v>
      </c>
      <c r="K636">
        <v>10005128</v>
      </c>
      <c r="L636" s="172">
        <v>42436</v>
      </c>
      <c r="M636" s="172">
        <v>42437</v>
      </c>
      <c r="N636" t="s">
        <v>167</v>
      </c>
      <c r="O636" t="s">
        <v>97</v>
      </c>
      <c r="P636">
        <v>9</v>
      </c>
      <c r="Q636" t="s">
        <v>712</v>
      </c>
      <c r="R636">
        <v>2</v>
      </c>
    </row>
    <row r="637" spans="1:18" x14ac:dyDescent="0.2">
      <c r="A637" t="s">
        <v>1223</v>
      </c>
      <c r="B637" t="s">
        <v>1224</v>
      </c>
      <c r="C637">
        <v>58818</v>
      </c>
      <c r="D637">
        <v>118164</v>
      </c>
      <c r="E637">
        <v>10020561</v>
      </c>
      <c r="F637" t="s">
        <v>92</v>
      </c>
      <c r="G637" t="s">
        <v>14</v>
      </c>
      <c r="H637" t="s">
        <v>139</v>
      </c>
      <c r="I637" t="s">
        <v>140</v>
      </c>
      <c r="J637" t="s">
        <v>140</v>
      </c>
      <c r="K637">
        <v>10011538</v>
      </c>
      <c r="L637" s="172">
        <v>42570</v>
      </c>
      <c r="M637" s="172">
        <v>42572</v>
      </c>
      <c r="N637" t="s">
        <v>130</v>
      </c>
      <c r="O637" t="s">
        <v>109</v>
      </c>
      <c r="P637">
        <v>4</v>
      </c>
      <c r="Q637" t="s">
        <v>712</v>
      </c>
      <c r="R637">
        <v>2</v>
      </c>
    </row>
    <row r="638" spans="1:18" x14ac:dyDescent="0.2">
      <c r="A638" t="s">
        <v>1225</v>
      </c>
      <c r="B638" t="s">
        <v>1226</v>
      </c>
      <c r="C638">
        <v>58830</v>
      </c>
      <c r="D638">
        <v>120278</v>
      </c>
      <c r="E638">
        <v>10031984</v>
      </c>
      <c r="F638" t="s">
        <v>92</v>
      </c>
      <c r="G638" t="s">
        <v>14</v>
      </c>
      <c r="H638" t="s">
        <v>592</v>
      </c>
      <c r="I638" t="s">
        <v>122</v>
      </c>
      <c r="J638" t="s">
        <v>122</v>
      </c>
      <c r="K638">
        <v>10011539</v>
      </c>
      <c r="L638" s="172">
        <v>42467</v>
      </c>
      <c r="M638" s="172">
        <v>42468</v>
      </c>
      <c r="N638" t="s">
        <v>96</v>
      </c>
      <c r="O638" t="s">
        <v>97</v>
      </c>
      <c r="P638">
        <v>9</v>
      </c>
      <c r="Q638" t="s">
        <v>712</v>
      </c>
      <c r="R638">
        <v>2</v>
      </c>
    </row>
    <row r="639" spans="1:18" x14ac:dyDescent="0.2">
      <c r="A639" t="s">
        <v>1227</v>
      </c>
      <c r="B639" t="s">
        <v>1228</v>
      </c>
      <c r="C639">
        <v>58929</v>
      </c>
      <c r="D639">
        <v>118800</v>
      </c>
      <c r="E639">
        <v>10026072</v>
      </c>
      <c r="F639" t="s">
        <v>183</v>
      </c>
      <c r="G639" t="s">
        <v>14</v>
      </c>
      <c r="H639" t="s">
        <v>171</v>
      </c>
      <c r="I639" t="s">
        <v>172</v>
      </c>
      <c r="J639" t="s">
        <v>172</v>
      </c>
      <c r="K639">
        <v>10005082</v>
      </c>
      <c r="L639" s="172">
        <v>42416</v>
      </c>
      <c r="M639" s="172">
        <v>42419</v>
      </c>
      <c r="N639" t="s">
        <v>141</v>
      </c>
      <c r="O639" t="s">
        <v>109</v>
      </c>
      <c r="P639">
        <v>3</v>
      </c>
      <c r="Q639" t="s">
        <v>712</v>
      </c>
      <c r="R639">
        <v>3</v>
      </c>
    </row>
    <row r="640" spans="1:18" x14ac:dyDescent="0.2">
      <c r="A640" t="s">
        <v>1229</v>
      </c>
      <c r="B640" t="s">
        <v>1230</v>
      </c>
      <c r="C640">
        <v>58936</v>
      </c>
      <c r="D640">
        <v>118790</v>
      </c>
      <c r="E640">
        <v>10024704</v>
      </c>
      <c r="F640" t="s">
        <v>92</v>
      </c>
      <c r="G640" t="s">
        <v>14</v>
      </c>
      <c r="H640" t="s">
        <v>160</v>
      </c>
      <c r="I640" t="s">
        <v>161</v>
      </c>
      <c r="J640" t="s">
        <v>161</v>
      </c>
      <c r="K640">
        <v>10011540</v>
      </c>
      <c r="L640" s="172">
        <v>42479</v>
      </c>
      <c r="M640" s="172">
        <v>42482</v>
      </c>
      <c r="N640" t="s">
        <v>145</v>
      </c>
      <c r="O640" t="s">
        <v>109</v>
      </c>
      <c r="P640">
        <v>2</v>
      </c>
      <c r="Q640" t="s">
        <v>712</v>
      </c>
      <c r="R640">
        <v>2</v>
      </c>
    </row>
    <row r="641" spans="1:18" x14ac:dyDescent="0.2">
      <c r="A641" t="s">
        <v>1231</v>
      </c>
      <c r="B641" t="s">
        <v>1232</v>
      </c>
      <c r="C641">
        <v>58938</v>
      </c>
      <c r="D641">
        <v>117689</v>
      </c>
      <c r="E641">
        <v>10010572</v>
      </c>
      <c r="F641" t="s">
        <v>92</v>
      </c>
      <c r="G641" t="s">
        <v>14</v>
      </c>
      <c r="H641" t="s">
        <v>409</v>
      </c>
      <c r="I641" t="s">
        <v>172</v>
      </c>
      <c r="J641" t="s">
        <v>172</v>
      </c>
      <c r="K641">
        <v>10011541</v>
      </c>
      <c r="L641" s="172">
        <v>42514</v>
      </c>
      <c r="M641" s="172">
        <v>42517</v>
      </c>
      <c r="N641" t="s">
        <v>331</v>
      </c>
      <c r="O641" t="s">
        <v>109</v>
      </c>
      <c r="P641">
        <v>3</v>
      </c>
      <c r="Q641" t="s">
        <v>712</v>
      </c>
      <c r="R641">
        <v>3</v>
      </c>
    </row>
    <row r="642" spans="1:18" x14ac:dyDescent="0.2">
      <c r="A642" t="s">
        <v>1233</v>
      </c>
      <c r="B642" t="s">
        <v>1234</v>
      </c>
      <c r="C642">
        <v>58966</v>
      </c>
      <c r="D642">
        <v>118929</v>
      </c>
      <c r="E642">
        <v>10027498</v>
      </c>
      <c r="F642" t="s">
        <v>183</v>
      </c>
      <c r="G642" t="s">
        <v>14</v>
      </c>
      <c r="H642" t="s">
        <v>255</v>
      </c>
      <c r="I642" t="s">
        <v>161</v>
      </c>
      <c r="J642" t="s">
        <v>161</v>
      </c>
      <c r="K642">
        <v>10011542</v>
      </c>
      <c r="L642" s="172">
        <v>42486</v>
      </c>
      <c r="M642" s="172">
        <v>42489</v>
      </c>
      <c r="N642" t="s">
        <v>141</v>
      </c>
      <c r="O642" t="s">
        <v>109</v>
      </c>
      <c r="P642">
        <v>2</v>
      </c>
      <c r="Q642" t="s">
        <v>712</v>
      </c>
      <c r="R642">
        <v>3</v>
      </c>
    </row>
    <row r="643" spans="1:18" x14ac:dyDescent="0.2">
      <c r="A643" t="s">
        <v>1235</v>
      </c>
      <c r="B643" t="s">
        <v>1236</v>
      </c>
      <c r="C643">
        <v>59021</v>
      </c>
      <c r="D643">
        <v>118734</v>
      </c>
      <c r="E643">
        <v>10024292</v>
      </c>
      <c r="F643" t="s">
        <v>170</v>
      </c>
      <c r="G643" t="s">
        <v>15</v>
      </c>
      <c r="H643" t="s">
        <v>1237</v>
      </c>
      <c r="I643" t="s">
        <v>107</v>
      </c>
      <c r="J643" t="s">
        <v>107</v>
      </c>
      <c r="K643">
        <v>10005088</v>
      </c>
      <c r="L643" s="172">
        <v>42443</v>
      </c>
      <c r="M643" s="172">
        <v>42444</v>
      </c>
      <c r="N643" t="s">
        <v>173</v>
      </c>
      <c r="O643" t="s">
        <v>97</v>
      </c>
      <c r="P643">
        <v>9</v>
      </c>
      <c r="Q643" t="s">
        <v>712</v>
      </c>
      <c r="R643">
        <v>2</v>
      </c>
    </row>
    <row r="644" spans="1:18" x14ac:dyDescent="0.2">
      <c r="A644" t="s">
        <v>1238</v>
      </c>
      <c r="B644" t="s">
        <v>1239</v>
      </c>
      <c r="C644">
        <v>59071</v>
      </c>
      <c r="D644">
        <v>107646</v>
      </c>
      <c r="E644">
        <v>10005782</v>
      </c>
      <c r="F644" t="s">
        <v>278</v>
      </c>
      <c r="G644" t="s">
        <v>15</v>
      </c>
      <c r="H644" t="s">
        <v>599</v>
      </c>
      <c r="I644" t="s">
        <v>94</v>
      </c>
      <c r="J644" t="s">
        <v>95</v>
      </c>
      <c r="K644">
        <v>10011554</v>
      </c>
      <c r="L644" s="172">
        <v>42542</v>
      </c>
      <c r="M644" s="172">
        <v>42545</v>
      </c>
      <c r="N644" t="s">
        <v>145</v>
      </c>
      <c r="O644" t="s">
        <v>109</v>
      </c>
      <c r="P644">
        <v>4</v>
      </c>
      <c r="Q644" t="s">
        <v>712</v>
      </c>
      <c r="R644">
        <v>2</v>
      </c>
    </row>
    <row r="645" spans="1:18" x14ac:dyDescent="0.2">
      <c r="A645" t="s">
        <v>1240</v>
      </c>
      <c r="B645" t="s">
        <v>1241</v>
      </c>
      <c r="C645">
        <v>59093</v>
      </c>
      <c r="D645">
        <v>119803</v>
      </c>
      <c r="E645">
        <v>10032119</v>
      </c>
      <c r="F645" t="s">
        <v>92</v>
      </c>
      <c r="G645" t="s">
        <v>14</v>
      </c>
      <c r="H645" t="s">
        <v>270</v>
      </c>
      <c r="I645" t="s">
        <v>166</v>
      </c>
      <c r="J645" t="s">
        <v>166</v>
      </c>
      <c r="K645">
        <v>10011543</v>
      </c>
      <c r="L645" s="172">
        <v>42500</v>
      </c>
      <c r="M645" s="172">
        <v>42503</v>
      </c>
      <c r="N645" t="s">
        <v>130</v>
      </c>
      <c r="O645" t="s">
        <v>109</v>
      </c>
      <c r="P645">
        <v>2</v>
      </c>
      <c r="Q645" t="s">
        <v>712</v>
      </c>
      <c r="R645">
        <v>2</v>
      </c>
    </row>
    <row r="646" spans="1:18" x14ac:dyDescent="0.2">
      <c r="A646" t="s">
        <v>1242</v>
      </c>
      <c r="B646" t="s">
        <v>1243</v>
      </c>
      <c r="C646">
        <v>59113</v>
      </c>
      <c r="D646">
        <v>115714</v>
      </c>
      <c r="E646">
        <v>10006735</v>
      </c>
      <c r="F646" t="s">
        <v>92</v>
      </c>
      <c r="G646" t="s">
        <v>14</v>
      </c>
      <c r="H646" t="s">
        <v>870</v>
      </c>
      <c r="I646" t="s">
        <v>166</v>
      </c>
      <c r="J646" t="s">
        <v>166</v>
      </c>
      <c r="K646">
        <v>10008494</v>
      </c>
      <c r="L646" s="172">
        <v>42381</v>
      </c>
      <c r="M646" s="172">
        <v>42384</v>
      </c>
      <c r="N646" t="s">
        <v>331</v>
      </c>
      <c r="O646" t="s">
        <v>109</v>
      </c>
      <c r="P646">
        <v>2</v>
      </c>
      <c r="Q646" t="s">
        <v>712</v>
      </c>
      <c r="R646">
        <v>3</v>
      </c>
    </row>
    <row r="647" spans="1:18" x14ac:dyDescent="0.2">
      <c r="A647" t="s">
        <v>1244</v>
      </c>
      <c r="B647" t="s">
        <v>1245</v>
      </c>
      <c r="C647">
        <v>59126</v>
      </c>
      <c r="D647">
        <v>121218</v>
      </c>
      <c r="E647">
        <v>10025330</v>
      </c>
      <c r="F647" t="s">
        <v>92</v>
      </c>
      <c r="G647" t="s">
        <v>14</v>
      </c>
      <c r="H647" t="s">
        <v>1246</v>
      </c>
      <c r="I647" t="s">
        <v>94</v>
      </c>
      <c r="J647" t="s">
        <v>95</v>
      </c>
      <c r="K647">
        <v>10005093</v>
      </c>
      <c r="L647" s="172">
        <v>42311</v>
      </c>
      <c r="M647" s="172">
        <v>42314</v>
      </c>
      <c r="N647" t="s">
        <v>130</v>
      </c>
      <c r="O647" t="s">
        <v>109</v>
      </c>
      <c r="P647">
        <v>2</v>
      </c>
      <c r="Q647" t="s">
        <v>712</v>
      </c>
      <c r="R647">
        <v>2</v>
      </c>
    </row>
    <row r="648" spans="1:18" x14ac:dyDescent="0.2">
      <c r="A648" t="s">
        <v>1247</v>
      </c>
      <c r="B648" t="s">
        <v>1248</v>
      </c>
      <c r="C648">
        <v>59131</v>
      </c>
      <c r="D648">
        <v>122836</v>
      </c>
      <c r="E648">
        <v>10033736</v>
      </c>
      <c r="F648" t="s">
        <v>183</v>
      </c>
      <c r="G648" t="s">
        <v>14</v>
      </c>
      <c r="H648" t="s">
        <v>178</v>
      </c>
      <c r="I648" t="s">
        <v>107</v>
      </c>
      <c r="J648" t="s">
        <v>107</v>
      </c>
      <c r="K648">
        <v>10005094</v>
      </c>
      <c r="L648" s="172">
        <v>42325</v>
      </c>
      <c r="M648" s="172">
        <v>42327</v>
      </c>
      <c r="N648" t="s">
        <v>145</v>
      </c>
      <c r="O648" t="s">
        <v>109</v>
      </c>
      <c r="P648">
        <v>3</v>
      </c>
      <c r="Q648" t="s">
        <v>712</v>
      </c>
      <c r="R648" t="s">
        <v>210</v>
      </c>
    </row>
    <row r="649" spans="1:18" x14ac:dyDescent="0.2">
      <c r="A649" t="s">
        <v>1249</v>
      </c>
      <c r="B649" t="s">
        <v>1250</v>
      </c>
      <c r="C649">
        <v>59144</v>
      </c>
      <c r="D649">
        <v>124167</v>
      </c>
      <c r="E649">
        <v>10019237</v>
      </c>
      <c r="F649" t="s">
        <v>134</v>
      </c>
      <c r="G649" t="s">
        <v>13</v>
      </c>
      <c r="H649" t="s">
        <v>942</v>
      </c>
      <c r="I649" t="s">
        <v>140</v>
      </c>
      <c r="J649" t="s">
        <v>140</v>
      </c>
      <c r="K649">
        <v>10005971</v>
      </c>
      <c r="L649" s="172">
        <v>42333</v>
      </c>
      <c r="M649" s="172">
        <v>42338</v>
      </c>
      <c r="N649" t="s">
        <v>136</v>
      </c>
      <c r="O649" t="s">
        <v>109</v>
      </c>
      <c r="P649">
        <v>3</v>
      </c>
      <c r="Q649" t="s">
        <v>712</v>
      </c>
      <c r="R649" t="s">
        <v>210</v>
      </c>
    </row>
    <row r="650" spans="1:18" x14ac:dyDescent="0.2">
      <c r="A650" t="s">
        <v>1251</v>
      </c>
      <c r="B650" t="s">
        <v>1252</v>
      </c>
      <c r="C650">
        <v>59154</v>
      </c>
      <c r="D650">
        <v>124281</v>
      </c>
      <c r="E650">
        <v>10032740</v>
      </c>
      <c r="F650" t="s">
        <v>92</v>
      </c>
      <c r="G650" t="s">
        <v>14</v>
      </c>
      <c r="H650" t="s">
        <v>294</v>
      </c>
      <c r="I650" t="s">
        <v>199</v>
      </c>
      <c r="J650" t="s">
        <v>95</v>
      </c>
      <c r="K650">
        <v>10005403</v>
      </c>
      <c r="L650" s="172">
        <v>42269</v>
      </c>
      <c r="M650" s="172">
        <v>42272</v>
      </c>
      <c r="N650" t="s">
        <v>145</v>
      </c>
      <c r="O650" t="s">
        <v>109</v>
      </c>
      <c r="P650">
        <v>3</v>
      </c>
      <c r="Q650" t="s">
        <v>712</v>
      </c>
      <c r="R650" t="s">
        <v>210</v>
      </c>
    </row>
    <row r="651" spans="1:18" x14ac:dyDescent="0.2">
      <c r="A651" t="s">
        <v>1253</v>
      </c>
      <c r="B651" t="s">
        <v>1254</v>
      </c>
      <c r="C651">
        <v>59159</v>
      </c>
      <c r="D651">
        <v>124284</v>
      </c>
      <c r="E651">
        <v>10033478</v>
      </c>
      <c r="F651" t="s">
        <v>92</v>
      </c>
      <c r="G651" t="s">
        <v>14</v>
      </c>
      <c r="H651" t="s">
        <v>186</v>
      </c>
      <c r="I651" t="s">
        <v>172</v>
      </c>
      <c r="J651" t="s">
        <v>172</v>
      </c>
      <c r="K651">
        <v>10005097</v>
      </c>
      <c r="L651" s="172">
        <v>42332</v>
      </c>
      <c r="M651" s="172">
        <v>42334</v>
      </c>
      <c r="N651" t="s">
        <v>141</v>
      </c>
      <c r="O651" t="s">
        <v>109</v>
      </c>
      <c r="P651">
        <v>2</v>
      </c>
      <c r="Q651" t="s">
        <v>712</v>
      </c>
      <c r="R651">
        <v>3</v>
      </c>
    </row>
    <row r="652" spans="1:18" x14ac:dyDescent="0.2">
      <c r="A652" t="s">
        <v>1255</v>
      </c>
      <c r="B652" t="s">
        <v>1256</v>
      </c>
      <c r="C652">
        <v>59167</v>
      </c>
      <c r="D652">
        <v>112490</v>
      </c>
      <c r="E652">
        <v>10005109</v>
      </c>
      <c r="F652" t="s">
        <v>92</v>
      </c>
      <c r="G652" t="s">
        <v>14</v>
      </c>
      <c r="H652" t="s">
        <v>325</v>
      </c>
      <c r="I652" t="s">
        <v>161</v>
      </c>
      <c r="J652" t="s">
        <v>161</v>
      </c>
      <c r="K652">
        <v>10011546</v>
      </c>
      <c r="L652" s="172">
        <v>42527</v>
      </c>
      <c r="M652" s="172">
        <v>42529</v>
      </c>
      <c r="N652" t="s">
        <v>331</v>
      </c>
      <c r="O652" t="s">
        <v>109</v>
      </c>
      <c r="P652">
        <v>2</v>
      </c>
      <c r="Q652" t="s">
        <v>712</v>
      </c>
      <c r="R652">
        <v>3</v>
      </c>
    </row>
    <row r="653" spans="1:18" x14ac:dyDescent="0.2">
      <c r="A653" t="s">
        <v>1257</v>
      </c>
      <c r="B653" t="s">
        <v>1258</v>
      </c>
      <c r="C653">
        <v>59190</v>
      </c>
      <c r="D653">
        <v>124393</v>
      </c>
      <c r="E653">
        <v>10039882</v>
      </c>
      <c r="F653" t="s">
        <v>183</v>
      </c>
      <c r="G653" t="s">
        <v>14</v>
      </c>
      <c r="H653" t="s">
        <v>731</v>
      </c>
      <c r="I653" t="s">
        <v>161</v>
      </c>
      <c r="J653" t="s">
        <v>161</v>
      </c>
      <c r="K653">
        <v>10011547</v>
      </c>
      <c r="L653" s="172">
        <v>42556</v>
      </c>
      <c r="M653" s="172">
        <v>42559</v>
      </c>
      <c r="N653" t="s">
        <v>331</v>
      </c>
      <c r="O653" t="s">
        <v>109</v>
      </c>
      <c r="P653">
        <v>2</v>
      </c>
      <c r="Q653" t="s">
        <v>712</v>
      </c>
      <c r="R653">
        <v>3</v>
      </c>
    </row>
    <row r="654" spans="1:18" x14ac:dyDescent="0.2">
      <c r="A654" t="s">
        <v>1259</v>
      </c>
      <c r="B654" t="s">
        <v>1260</v>
      </c>
      <c r="C654">
        <v>59200</v>
      </c>
      <c r="D654">
        <v>124263</v>
      </c>
      <c r="E654">
        <v>10039859</v>
      </c>
      <c r="F654" t="s">
        <v>92</v>
      </c>
      <c r="G654" t="s">
        <v>14</v>
      </c>
      <c r="H654" t="s">
        <v>160</v>
      </c>
      <c r="I654" t="s">
        <v>161</v>
      </c>
      <c r="J654" t="s">
        <v>161</v>
      </c>
      <c r="K654">
        <v>10005104</v>
      </c>
      <c r="L654" s="172">
        <v>42332</v>
      </c>
      <c r="M654" s="172">
        <v>42335</v>
      </c>
      <c r="N654" t="s">
        <v>130</v>
      </c>
      <c r="O654" t="s">
        <v>109</v>
      </c>
      <c r="P654">
        <v>3</v>
      </c>
      <c r="Q654" t="s">
        <v>712</v>
      </c>
      <c r="R654" t="s">
        <v>210</v>
      </c>
    </row>
    <row r="655" spans="1:18" x14ac:dyDescent="0.2">
      <c r="A655" t="s">
        <v>1261</v>
      </c>
      <c r="B655" t="s">
        <v>1262</v>
      </c>
      <c r="C655">
        <v>59201</v>
      </c>
      <c r="D655">
        <v>130437</v>
      </c>
      <c r="E655">
        <v>10010631</v>
      </c>
      <c r="F655" t="s">
        <v>92</v>
      </c>
      <c r="G655" t="s">
        <v>14</v>
      </c>
      <c r="H655" t="s">
        <v>724</v>
      </c>
      <c r="I655" t="s">
        <v>107</v>
      </c>
      <c r="J655" t="s">
        <v>107</v>
      </c>
      <c r="K655">
        <v>10011548</v>
      </c>
      <c r="L655" s="172">
        <v>42479</v>
      </c>
      <c r="M655" s="172">
        <v>42481</v>
      </c>
      <c r="N655" t="s">
        <v>130</v>
      </c>
      <c r="O655" t="s">
        <v>109</v>
      </c>
      <c r="P655">
        <v>3</v>
      </c>
      <c r="Q655" t="s">
        <v>712</v>
      </c>
      <c r="R655" t="s">
        <v>210</v>
      </c>
    </row>
    <row r="656" spans="1:18" x14ac:dyDescent="0.2">
      <c r="A656" t="s">
        <v>1263</v>
      </c>
      <c r="B656" t="s">
        <v>1264</v>
      </c>
      <c r="C656">
        <v>59202</v>
      </c>
      <c r="D656">
        <v>130162</v>
      </c>
      <c r="E656">
        <v>10042884</v>
      </c>
      <c r="F656" t="s">
        <v>92</v>
      </c>
      <c r="G656" t="s">
        <v>14</v>
      </c>
      <c r="H656" t="s">
        <v>217</v>
      </c>
      <c r="I656" t="s">
        <v>161</v>
      </c>
      <c r="J656" t="s">
        <v>161</v>
      </c>
      <c r="K656">
        <v>10017757</v>
      </c>
      <c r="L656" s="172">
        <v>42556</v>
      </c>
      <c r="M656" s="172">
        <v>42557</v>
      </c>
      <c r="N656" t="s">
        <v>96</v>
      </c>
      <c r="O656" t="s">
        <v>97</v>
      </c>
      <c r="P656">
        <v>9</v>
      </c>
      <c r="Q656" t="s">
        <v>712</v>
      </c>
      <c r="R656">
        <v>2</v>
      </c>
    </row>
    <row r="657" spans="1:18" x14ac:dyDescent="0.2">
      <c r="A657" t="s">
        <v>1265</v>
      </c>
      <c r="B657" t="s">
        <v>1266</v>
      </c>
      <c r="C657">
        <v>59204</v>
      </c>
      <c r="D657">
        <v>126877</v>
      </c>
      <c r="E657">
        <v>10010792</v>
      </c>
      <c r="F657" t="s">
        <v>170</v>
      </c>
      <c r="G657" t="s">
        <v>15</v>
      </c>
      <c r="H657" t="s">
        <v>1267</v>
      </c>
      <c r="I657" t="s">
        <v>122</v>
      </c>
      <c r="J657" t="s">
        <v>122</v>
      </c>
      <c r="K657">
        <v>10005106</v>
      </c>
      <c r="L657" s="172">
        <v>42542</v>
      </c>
      <c r="M657" s="172">
        <v>42545</v>
      </c>
      <c r="N657" t="s">
        <v>276</v>
      </c>
      <c r="O657" t="s">
        <v>109</v>
      </c>
      <c r="P657">
        <v>3</v>
      </c>
      <c r="Q657" t="s">
        <v>712</v>
      </c>
      <c r="R657" t="s">
        <v>210</v>
      </c>
    </row>
    <row r="658" spans="1:18" x14ac:dyDescent="0.2">
      <c r="A658" t="s">
        <v>1268</v>
      </c>
      <c r="B658" t="s">
        <v>1269</v>
      </c>
      <c r="C658">
        <v>59218</v>
      </c>
      <c r="D658">
        <v>129910</v>
      </c>
      <c r="E658">
        <v>10042126</v>
      </c>
      <c r="F658" t="s">
        <v>183</v>
      </c>
      <c r="G658" t="s">
        <v>14</v>
      </c>
      <c r="H658" t="s">
        <v>160</v>
      </c>
      <c r="I658" t="s">
        <v>161</v>
      </c>
      <c r="J658" t="s">
        <v>161</v>
      </c>
      <c r="K658">
        <v>10005107</v>
      </c>
      <c r="L658" s="172">
        <v>42325</v>
      </c>
      <c r="M658" s="172">
        <v>42328</v>
      </c>
      <c r="N658" t="s">
        <v>130</v>
      </c>
      <c r="O658" t="s">
        <v>109</v>
      </c>
      <c r="P658">
        <v>3</v>
      </c>
      <c r="Q658" t="s">
        <v>712</v>
      </c>
      <c r="R658" t="s">
        <v>210</v>
      </c>
    </row>
    <row r="659" spans="1:18" x14ac:dyDescent="0.2">
      <c r="A659" t="s">
        <v>1270</v>
      </c>
      <c r="B659" t="s">
        <v>1271</v>
      </c>
      <c r="C659">
        <v>59220</v>
      </c>
      <c r="D659">
        <v>116322</v>
      </c>
      <c r="E659">
        <v>10001648</v>
      </c>
      <c r="F659" t="s">
        <v>278</v>
      </c>
      <c r="G659" t="s">
        <v>15</v>
      </c>
      <c r="H659" t="s">
        <v>237</v>
      </c>
      <c r="I659" t="s">
        <v>190</v>
      </c>
      <c r="J659" t="s">
        <v>190</v>
      </c>
      <c r="K659">
        <v>10005109</v>
      </c>
      <c r="L659" s="172">
        <v>42508</v>
      </c>
      <c r="M659" s="172">
        <v>42510</v>
      </c>
      <c r="N659" t="s">
        <v>280</v>
      </c>
      <c r="O659" t="s">
        <v>109</v>
      </c>
      <c r="P659">
        <v>3</v>
      </c>
      <c r="Q659" t="s">
        <v>712</v>
      </c>
      <c r="R659" t="s">
        <v>210</v>
      </c>
    </row>
    <row r="660" spans="1:18" x14ac:dyDescent="0.2">
      <c r="A660" t="s">
        <v>1272</v>
      </c>
      <c r="B660" t="s">
        <v>1273</v>
      </c>
      <c r="C660">
        <v>59221</v>
      </c>
      <c r="D660">
        <v>125029</v>
      </c>
      <c r="E660">
        <v>10035656</v>
      </c>
      <c r="F660" t="s">
        <v>92</v>
      </c>
      <c r="G660" t="s">
        <v>14</v>
      </c>
      <c r="H660" t="s">
        <v>471</v>
      </c>
      <c r="I660" t="s">
        <v>166</v>
      </c>
      <c r="J660" t="s">
        <v>166</v>
      </c>
      <c r="K660">
        <v>10005110</v>
      </c>
      <c r="L660" s="172">
        <v>42409</v>
      </c>
      <c r="M660" s="172">
        <v>42411</v>
      </c>
      <c r="N660" t="s">
        <v>130</v>
      </c>
      <c r="O660" t="s">
        <v>109</v>
      </c>
      <c r="P660">
        <v>3</v>
      </c>
      <c r="Q660" t="s">
        <v>712</v>
      </c>
      <c r="R660" t="s">
        <v>210</v>
      </c>
    </row>
    <row r="661" spans="1:18" x14ac:dyDescent="0.2">
      <c r="A661" t="s">
        <v>1274</v>
      </c>
      <c r="B661" t="s">
        <v>1275</v>
      </c>
      <c r="C661">
        <v>59222</v>
      </c>
      <c r="D661">
        <v>125935</v>
      </c>
      <c r="E661">
        <v>10038020</v>
      </c>
      <c r="F661" t="s">
        <v>92</v>
      </c>
      <c r="G661" t="s">
        <v>14</v>
      </c>
      <c r="H661" t="s">
        <v>209</v>
      </c>
      <c r="I661" t="s">
        <v>166</v>
      </c>
      <c r="J661" t="s">
        <v>166</v>
      </c>
      <c r="K661">
        <v>10005111</v>
      </c>
      <c r="L661" s="172">
        <v>42444</v>
      </c>
      <c r="M661" s="172">
        <v>42446</v>
      </c>
      <c r="N661" t="s">
        <v>130</v>
      </c>
      <c r="O661" t="s">
        <v>109</v>
      </c>
      <c r="P661">
        <v>2</v>
      </c>
      <c r="Q661" t="s">
        <v>712</v>
      </c>
      <c r="R661" t="s">
        <v>210</v>
      </c>
    </row>
    <row r="662" spans="1:18" x14ac:dyDescent="0.2">
      <c r="A662" t="s">
        <v>1276</v>
      </c>
      <c r="B662" t="s">
        <v>1277</v>
      </c>
      <c r="C662">
        <v>59223</v>
      </c>
      <c r="D662">
        <v>122748</v>
      </c>
      <c r="E662">
        <v>10036176</v>
      </c>
      <c r="F662" t="s">
        <v>92</v>
      </c>
      <c r="G662" t="s">
        <v>14</v>
      </c>
      <c r="H662" t="s">
        <v>607</v>
      </c>
      <c r="I662" t="s">
        <v>122</v>
      </c>
      <c r="J662" t="s">
        <v>122</v>
      </c>
      <c r="K662">
        <v>10005112</v>
      </c>
      <c r="L662" s="172">
        <v>42577</v>
      </c>
      <c r="M662" s="172">
        <v>42580</v>
      </c>
      <c r="N662" t="s">
        <v>130</v>
      </c>
      <c r="O662" t="s">
        <v>109</v>
      </c>
      <c r="P662">
        <v>2</v>
      </c>
      <c r="Q662" t="s">
        <v>712</v>
      </c>
      <c r="R662" t="s">
        <v>210</v>
      </c>
    </row>
    <row r="663" spans="1:18" x14ac:dyDescent="0.2">
      <c r="A663" t="s">
        <v>1278</v>
      </c>
      <c r="B663" t="s">
        <v>1279</v>
      </c>
      <c r="C663">
        <v>59232</v>
      </c>
      <c r="D663">
        <v>131966</v>
      </c>
      <c r="E663">
        <v>10046552</v>
      </c>
      <c r="F663" t="s">
        <v>183</v>
      </c>
      <c r="G663" t="s">
        <v>14</v>
      </c>
      <c r="H663" t="s">
        <v>409</v>
      </c>
      <c r="I663" t="s">
        <v>172</v>
      </c>
      <c r="J663" t="s">
        <v>172</v>
      </c>
      <c r="K663">
        <v>10011549</v>
      </c>
      <c r="L663" s="172">
        <v>42465</v>
      </c>
      <c r="M663" s="172">
        <v>42468</v>
      </c>
      <c r="N663" t="s">
        <v>145</v>
      </c>
      <c r="O663" t="s">
        <v>109</v>
      </c>
      <c r="P663">
        <v>3</v>
      </c>
      <c r="Q663" t="s">
        <v>712</v>
      </c>
      <c r="R663" t="s">
        <v>210</v>
      </c>
    </row>
    <row r="664" spans="1:18" x14ac:dyDescent="0.2">
      <c r="A664" t="s">
        <v>1280</v>
      </c>
      <c r="B664" t="s">
        <v>1281</v>
      </c>
      <c r="C664">
        <v>130405</v>
      </c>
      <c r="D664">
        <v>108473</v>
      </c>
      <c r="E664">
        <v>10002780</v>
      </c>
      <c r="F664" t="s">
        <v>113</v>
      </c>
      <c r="G664" t="s">
        <v>12</v>
      </c>
      <c r="H664" t="s">
        <v>717</v>
      </c>
      <c r="I664" t="s">
        <v>122</v>
      </c>
      <c r="J664" t="s">
        <v>122</v>
      </c>
      <c r="K664">
        <v>10008465</v>
      </c>
      <c r="L664" s="172">
        <v>42388</v>
      </c>
      <c r="M664" s="172">
        <v>42391</v>
      </c>
      <c r="N664" t="s">
        <v>232</v>
      </c>
      <c r="O664" t="s">
        <v>109</v>
      </c>
      <c r="P664">
        <v>4</v>
      </c>
      <c r="Q664" t="s">
        <v>712</v>
      </c>
      <c r="R664">
        <v>4</v>
      </c>
    </row>
    <row r="665" spans="1:18" x14ac:dyDescent="0.2">
      <c r="A665" t="s">
        <v>1282</v>
      </c>
      <c r="B665" t="s">
        <v>1283</v>
      </c>
      <c r="C665">
        <v>130407</v>
      </c>
      <c r="D665">
        <v>108523</v>
      </c>
      <c r="E665">
        <v>10002835</v>
      </c>
      <c r="F665" t="s">
        <v>113</v>
      </c>
      <c r="G665" t="s">
        <v>12</v>
      </c>
      <c r="H665" t="s">
        <v>1267</v>
      </c>
      <c r="I665" t="s">
        <v>122</v>
      </c>
      <c r="J665" t="s">
        <v>122</v>
      </c>
      <c r="K665">
        <v>10004662</v>
      </c>
      <c r="L665" s="172">
        <v>42276</v>
      </c>
      <c r="M665" s="172">
        <v>42279</v>
      </c>
      <c r="N665" t="s">
        <v>155</v>
      </c>
      <c r="O665" t="s">
        <v>109</v>
      </c>
      <c r="P665">
        <v>2</v>
      </c>
      <c r="Q665" t="s">
        <v>712</v>
      </c>
      <c r="R665">
        <v>3</v>
      </c>
    </row>
    <row r="666" spans="1:18" x14ac:dyDescent="0.2">
      <c r="A666" t="s">
        <v>1284</v>
      </c>
      <c r="B666" t="s">
        <v>539</v>
      </c>
      <c r="C666">
        <v>130408</v>
      </c>
      <c r="D666">
        <v>106809</v>
      </c>
      <c r="E666">
        <v>10002094</v>
      </c>
      <c r="F666" t="s">
        <v>113</v>
      </c>
      <c r="G666" t="s">
        <v>12</v>
      </c>
      <c r="H666" t="s">
        <v>304</v>
      </c>
      <c r="I666" t="s">
        <v>122</v>
      </c>
      <c r="J666" t="s">
        <v>122</v>
      </c>
      <c r="K666">
        <v>10004663</v>
      </c>
      <c r="L666" s="172">
        <v>42290</v>
      </c>
      <c r="M666" s="172">
        <v>42293</v>
      </c>
      <c r="N666" t="s">
        <v>155</v>
      </c>
      <c r="O666" t="s">
        <v>109</v>
      </c>
      <c r="P666">
        <v>4</v>
      </c>
      <c r="Q666" t="s">
        <v>712</v>
      </c>
      <c r="R666">
        <v>3</v>
      </c>
    </row>
    <row r="667" spans="1:18" x14ac:dyDescent="0.2">
      <c r="A667" t="s">
        <v>1285</v>
      </c>
      <c r="B667" t="s">
        <v>1286</v>
      </c>
      <c r="C667">
        <v>130409</v>
      </c>
      <c r="D667">
        <v>108518</v>
      </c>
      <c r="E667">
        <v>10001452</v>
      </c>
      <c r="F667" t="s">
        <v>113</v>
      </c>
      <c r="G667" t="s">
        <v>12</v>
      </c>
      <c r="H667" t="s">
        <v>150</v>
      </c>
      <c r="I667" t="s">
        <v>122</v>
      </c>
      <c r="J667" t="s">
        <v>122</v>
      </c>
      <c r="K667">
        <v>10005435</v>
      </c>
      <c r="L667" s="172">
        <v>42409</v>
      </c>
      <c r="M667" s="172">
        <v>42412</v>
      </c>
      <c r="N667" t="s">
        <v>115</v>
      </c>
      <c r="O667" t="s">
        <v>109</v>
      </c>
      <c r="P667">
        <v>2</v>
      </c>
      <c r="Q667" t="s">
        <v>712</v>
      </c>
      <c r="R667">
        <v>1</v>
      </c>
    </row>
    <row r="668" spans="1:18" x14ac:dyDescent="0.2">
      <c r="A668" t="s">
        <v>1287</v>
      </c>
      <c r="B668" t="s">
        <v>1288</v>
      </c>
      <c r="C668">
        <v>130412</v>
      </c>
      <c r="D668">
        <v>108350</v>
      </c>
      <c r="E668">
        <v>10004432</v>
      </c>
      <c r="F668" t="s">
        <v>391</v>
      </c>
      <c r="G668" t="s">
        <v>15</v>
      </c>
      <c r="H668" t="s">
        <v>493</v>
      </c>
      <c r="I668" t="s">
        <v>122</v>
      </c>
      <c r="J668" t="s">
        <v>122</v>
      </c>
      <c r="K668">
        <v>10008467</v>
      </c>
      <c r="L668" s="172">
        <v>42480</v>
      </c>
      <c r="M668" s="172">
        <v>42481</v>
      </c>
      <c r="N668" t="s">
        <v>631</v>
      </c>
      <c r="O668" t="s">
        <v>97</v>
      </c>
      <c r="P668">
        <v>9</v>
      </c>
      <c r="Q668" t="s">
        <v>712</v>
      </c>
      <c r="R668">
        <v>2</v>
      </c>
    </row>
    <row r="669" spans="1:18" x14ac:dyDescent="0.2">
      <c r="A669" t="s">
        <v>1289</v>
      </c>
      <c r="B669" t="s">
        <v>1290</v>
      </c>
      <c r="C669">
        <v>130414</v>
      </c>
      <c r="D669">
        <v>108352</v>
      </c>
      <c r="E669">
        <v>10004204</v>
      </c>
      <c r="F669" t="s">
        <v>391</v>
      </c>
      <c r="G669" t="s">
        <v>15</v>
      </c>
      <c r="H669" t="s">
        <v>493</v>
      </c>
      <c r="I669" t="s">
        <v>122</v>
      </c>
      <c r="J669" t="s">
        <v>122</v>
      </c>
      <c r="K669">
        <v>10004667</v>
      </c>
      <c r="L669" s="172">
        <v>42389</v>
      </c>
      <c r="M669" s="172">
        <v>42391</v>
      </c>
      <c r="N669" t="s">
        <v>1291</v>
      </c>
      <c r="O669" t="s">
        <v>109</v>
      </c>
      <c r="P669">
        <v>3</v>
      </c>
      <c r="Q669" t="s">
        <v>712</v>
      </c>
      <c r="R669">
        <v>4</v>
      </c>
    </row>
    <row r="670" spans="1:18" x14ac:dyDescent="0.2">
      <c r="A670" t="s">
        <v>1292</v>
      </c>
      <c r="B670" t="s">
        <v>1293</v>
      </c>
      <c r="C670">
        <v>130415</v>
      </c>
      <c r="D670">
        <v>105674</v>
      </c>
      <c r="E670">
        <v>10003894</v>
      </c>
      <c r="F670" t="s">
        <v>113</v>
      </c>
      <c r="G670" t="s">
        <v>12</v>
      </c>
      <c r="H670" t="s">
        <v>1294</v>
      </c>
      <c r="I670" t="s">
        <v>122</v>
      </c>
      <c r="J670" t="s">
        <v>122</v>
      </c>
      <c r="K670">
        <v>10011416</v>
      </c>
      <c r="L670" s="172">
        <v>42500</v>
      </c>
      <c r="M670" s="172">
        <v>42503</v>
      </c>
      <c r="N670" t="s">
        <v>232</v>
      </c>
      <c r="O670" t="s">
        <v>109</v>
      </c>
      <c r="P670">
        <v>3</v>
      </c>
      <c r="Q670" t="s">
        <v>712</v>
      </c>
      <c r="R670">
        <v>4</v>
      </c>
    </row>
    <row r="671" spans="1:18" x14ac:dyDescent="0.2">
      <c r="A671" t="s">
        <v>1295</v>
      </c>
      <c r="B671" t="s">
        <v>1296</v>
      </c>
      <c r="C671">
        <v>130420</v>
      </c>
      <c r="D671">
        <v>108483</v>
      </c>
      <c r="E671">
        <v>10005997</v>
      </c>
      <c r="F671" t="s">
        <v>113</v>
      </c>
      <c r="G671" t="s">
        <v>12</v>
      </c>
      <c r="H671" t="s">
        <v>775</v>
      </c>
      <c r="I671" t="s">
        <v>122</v>
      </c>
      <c r="J671" t="s">
        <v>122</v>
      </c>
      <c r="K671">
        <v>10011417</v>
      </c>
      <c r="L671" s="172">
        <v>42513</v>
      </c>
      <c r="M671" s="172">
        <v>42516</v>
      </c>
      <c r="N671" t="s">
        <v>115</v>
      </c>
      <c r="O671" t="s">
        <v>109</v>
      </c>
      <c r="P671">
        <v>3</v>
      </c>
      <c r="Q671" t="s">
        <v>712</v>
      </c>
      <c r="R671">
        <v>2</v>
      </c>
    </row>
    <row r="672" spans="1:18" x14ac:dyDescent="0.2">
      <c r="A672" t="s">
        <v>1297</v>
      </c>
      <c r="B672" t="s">
        <v>1298</v>
      </c>
      <c r="C672">
        <v>130421</v>
      </c>
      <c r="D672">
        <v>105653</v>
      </c>
      <c r="E672">
        <v>10007455</v>
      </c>
      <c r="F672" t="s">
        <v>113</v>
      </c>
      <c r="G672" t="s">
        <v>12</v>
      </c>
      <c r="H672" t="s">
        <v>121</v>
      </c>
      <c r="I672" t="s">
        <v>122</v>
      </c>
      <c r="J672" t="s">
        <v>122</v>
      </c>
      <c r="K672">
        <v>10004671</v>
      </c>
      <c r="L672" s="172">
        <v>42437</v>
      </c>
      <c r="M672" s="172">
        <v>42438</v>
      </c>
      <c r="N672" t="s">
        <v>436</v>
      </c>
      <c r="O672" t="s">
        <v>97</v>
      </c>
      <c r="P672">
        <v>9</v>
      </c>
      <c r="Q672" t="s">
        <v>712</v>
      </c>
      <c r="R672">
        <v>2</v>
      </c>
    </row>
    <row r="673" spans="1:18" x14ac:dyDescent="0.2">
      <c r="A673" t="s">
        <v>1299</v>
      </c>
      <c r="B673" t="s">
        <v>1300</v>
      </c>
      <c r="C673">
        <v>130422</v>
      </c>
      <c r="D673">
        <v>108358</v>
      </c>
      <c r="E673">
        <v>10008007</v>
      </c>
      <c r="F673" t="s">
        <v>105</v>
      </c>
      <c r="G673" t="s">
        <v>12</v>
      </c>
      <c r="H673" t="s">
        <v>775</v>
      </c>
      <c r="I673" t="s">
        <v>122</v>
      </c>
      <c r="J673" t="s">
        <v>122</v>
      </c>
      <c r="K673">
        <v>10004672</v>
      </c>
      <c r="L673" s="172">
        <v>42388</v>
      </c>
      <c r="M673" s="172">
        <v>42391</v>
      </c>
      <c r="N673" t="s">
        <v>108</v>
      </c>
      <c r="O673" t="s">
        <v>109</v>
      </c>
      <c r="P673">
        <v>3</v>
      </c>
      <c r="Q673" t="s">
        <v>712</v>
      </c>
      <c r="R673">
        <v>2</v>
      </c>
    </row>
    <row r="674" spans="1:18" x14ac:dyDescent="0.2">
      <c r="A674" t="s">
        <v>1301</v>
      </c>
      <c r="B674" t="s">
        <v>1302</v>
      </c>
      <c r="C674">
        <v>130425</v>
      </c>
      <c r="D674">
        <v>108532</v>
      </c>
      <c r="E674">
        <v>10000533</v>
      </c>
      <c r="F674" t="s">
        <v>113</v>
      </c>
      <c r="G674" t="s">
        <v>12</v>
      </c>
      <c r="H674" t="s">
        <v>1303</v>
      </c>
      <c r="I674" t="s">
        <v>122</v>
      </c>
      <c r="J674" t="s">
        <v>122</v>
      </c>
      <c r="K674">
        <v>10004673</v>
      </c>
      <c r="L674" s="172">
        <v>42311</v>
      </c>
      <c r="M674" s="172">
        <v>42312</v>
      </c>
      <c r="N674" t="s">
        <v>436</v>
      </c>
      <c r="O674" t="s">
        <v>97</v>
      </c>
      <c r="P674">
        <v>9</v>
      </c>
      <c r="Q674" t="s">
        <v>712</v>
      </c>
      <c r="R674">
        <v>2</v>
      </c>
    </row>
    <row r="675" spans="1:18" x14ac:dyDescent="0.2">
      <c r="A675" t="s">
        <v>1304</v>
      </c>
      <c r="B675" t="s">
        <v>1305</v>
      </c>
      <c r="C675">
        <v>130429</v>
      </c>
      <c r="D675">
        <v>108782</v>
      </c>
      <c r="E675">
        <v>10001549</v>
      </c>
      <c r="F675" t="s">
        <v>113</v>
      </c>
      <c r="G675" t="s">
        <v>12</v>
      </c>
      <c r="H675" t="s">
        <v>225</v>
      </c>
      <c r="I675" t="s">
        <v>122</v>
      </c>
      <c r="J675" t="s">
        <v>122</v>
      </c>
      <c r="K675">
        <v>10004674</v>
      </c>
      <c r="L675" s="172">
        <v>42332</v>
      </c>
      <c r="M675" s="172">
        <v>42335</v>
      </c>
      <c r="N675" t="s">
        <v>155</v>
      </c>
      <c r="O675" t="s">
        <v>109</v>
      </c>
      <c r="P675">
        <v>2</v>
      </c>
      <c r="Q675" t="s">
        <v>712</v>
      </c>
      <c r="R675">
        <v>3</v>
      </c>
    </row>
    <row r="676" spans="1:18" x14ac:dyDescent="0.2">
      <c r="A676" t="s">
        <v>1306</v>
      </c>
      <c r="B676" t="s">
        <v>230</v>
      </c>
      <c r="C676">
        <v>130440</v>
      </c>
      <c r="D676">
        <v>108462</v>
      </c>
      <c r="E676">
        <v>10009439</v>
      </c>
      <c r="F676" t="s">
        <v>113</v>
      </c>
      <c r="G676" t="s">
        <v>12</v>
      </c>
      <c r="H676" t="s">
        <v>231</v>
      </c>
      <c r="I676" t="s">
        <v>122</v>
      </c>
      <c r="J676" t="s">
        <v>122</v>
      </c>
      <c r="K676">
        <v>10004676</v>
      </c>
      <c r="L676" s="172">
        <v>42269</v>
      </c>
      <c r="M676" s="172">
        <v>42272</v>
      </c>
      <c r="N676" t="s">
        <v>155</v>
      </c>
      <c r="O676" t="s">
        <v>109</v>
      </c>
      <c r="P676">
        <v>4</v>
      </c>
      <c r="Q676" t="s">
        <v>712</v>
      </c>
      <c r="R676">
        <v>3</v>
      </c>
    </row>
    <row r="677" spans="1:18" x14ac:dyDescent="0.2">
      <c r="A677" t="s">
        <v>1307</v>
      </c>
      <c r="B677" t="s">
        <v>1308</v>
      </c>
      <c r="C677">
        <v>130444</v>
      </c>
      <c r="D677">
        <v>108521</v>
      </c>
      <c r="E677">
        <v>10002935</v>
      </c>
      <c r="F677" t="s">
        <v>113</v>
      </c>
      <c r="G677" t="s">
        <v>12</v>
      </c>
      <c r="H677" t="s">
        <v>266</v>
      </c>
      <c r="I677" t="s">
        <v>122</v>
      </c>
      <c r="J677" t="s">
        <v>122</v>
      </c>
      <c r="K677">
        <v>10004677</v>
      </c>
      <c r="L677" s="172">
        <v>42382</v>
      </c>
      <c r="M677" s="172">
        <v>42383</v>
      </c>
      <c r="N677" t="s">
        <v>436</v>
      </c>
      <c r="O677" t="s">
        <v>97</v>
      </c>
      <c r="P677">
        <v>9</v>
      </c>
      <c r="Q677" t="s">
        <v>712</v>
      </c>
      <c r="R677">
        <v>2</v>
      </c>
    </row>
    <row r="678" spans="1:18" x14ac:dyDescent="0.2">
      <c r="A678" t="s">
        <v>1309</v>
      </c>
      <c r="B678" t="s">
        <v>1310</v>
      </c>
      <c r="C678">
        <v>130448</v>
      </c>
      <c r="D678">
        <v>108514</v>
      </c>
      <c r="E678">
        <v>10003674</v>
      </c>
      <c r="F678" t="s">
        <v>113</v>
      </c>
      <c r="G678" t="s">
        <v>12</v>
      </c>
      <c r="H678" t="s">
        <v>1311</v>
      </c>
      <c r="I678" t="s">
        <v>122</v>
      </c>
      <c r="J678" t="s">
        <v>122</v>
      </c>
      <c r="K678">
        <v>10011418</v>
      </c>
      <c r="L678" s="172">
        <v>42528</v>
      </c>
      <c r="M678" s="172">
        <v>42531</v>
      </c>
      <c r="N678" t="s">
        <v>115</v>
      </c>
      <c r="O678" t="s">
        <v>109</v>
      </c>
      <c r="P678">
        <v>2</v>
      </c>
      <c r="Q678" t="s">
        <v>712</v>
      </c>
      <c r="R678">
        <v>2</v>
      </c>
    </row>
    <row r="679" spans="1:18" x14ac:dyDescent="0.2">
      <c r="A679" t="s">
        <v>1312</v>
      </c>
      <c r="B679" t="s">
        <v>1313</v>
      </c>
      <c r="C679">
        <v>130451</v>
      </c>
      <c r="D679">
        <v>108507</v>
      </c>
      <c r="E679">
        <v>10004607</v>
      </c>
      <c r="F679" t="s">
        <v>113</v>
      </c>
      <c r="G679" t="s">
        <v>12</v>
      </c>
      <c r="H679" t="s">
        <v>481</v>
      </c>
      <c r="I679" t="s">
        <v>122</v>
      </c>
      <c r="J679" t="s">
        <v>122</v>
      </c>
      <c r="K679">
        <v>10011419</v>
      </c>
      <c r="L679" s="172">
        <v>42486</v>
      </c>
      <c r="M679" s="172">
        <v>42489</v>
      </c>
      <c r="N679" t="s">
        <v>115</v>
      </c>
      <c r="O679" t="s">
        <v>109</v>
      </c>
      <c r="P679">
        <v>2</v>
      </c>
      <c r="Q679" t="s">
        <v>712</v>
      </c>
      <c r="R679">
        <v>2</v>
      </c>
    </row>
    <row r="680" spans="1:18" x14ac:dyDescent="0.2">
      <c r="A680" t="s">
        <v>1314</v>
      </c>
      <c r="B680" t="s">
        <v>1315</v>
      </c>
      <c r="C680">
        <v>130452</v>
      </c>
      <c r="D680">
        <v>108407</v>
      </c>
      <c r="E680">
        <v>10004608</v>
      </c>
      <c r="F680" t="s">
        <v>105</v>
      </c>
      <c r="G680" t="s">
        <v>12</v>
      </c>
      <c r="H680" t="s">
        <v>481</v>
      </c>
      <c r="I680" t="s">
        <v>122</v>
      </c>
      <c r="J680" t="s">
        <v>122</v>
      </c>
      <c r="K680">
        <v>10004680</v>
      </c>
      <c r="L680" s="172">
        <v>42297</v>
      </c>
      <c r="M680" s="172">
        <v>42300</v>
      </c>
      <c r="N680" t="s">
        <v>268</v>
      </c>
      <c r="O680" t="s">
        <v>109</v>
      </c>
      <c r="P680">
        <v>2</v>
      </c>
      <c r="Q680" t="s">
        <v>712</v>
      </c>
      <c r="R680">
        <v>3</v>
      </c>
    </row>
    <row r="681" spans="1:18" x14ac:dyDescent="0.2">
      <c r="A681" t="s">
        <v>1316</v>
      </c>
      <c r="B681" t="s">
        <v>1317</v>
      </c>
      <c r="C681">
        <v>130453</v>
      </c>
      <c r="D681">
        <v>108495</v>
      </c>
      <c r="E681">
        <v>10005410</v>
      </c>
      <c r="F681" t="s">
        <v>113</v>
      </c>
      <c r="G681" t="s">
        <v>12</v>
      </c>
      <c r="H681" t="s">
        <v>797</v>
      </c>
      <c r="I681" t="s">
        <v>122</v>
      </c>
      <c r="J681" t="s">
        <v>122</v>
      </c>
      <c r="K681">
        <v>10004681</v>
      </c>
      <c r="L681" s="172">
        <v>42346</v>
      </c>
      <c r="M681" s="172">
        <v>42349</v>
      </c>
      <c r="N681" t="s">
        <v>155</v>
      </c>
      <c r="O681" t="s">
        <v>109</v>
      </c>
      <c r="P681">
        <v>2</v>
      </c>
      <c r="Q681" t="s">
        <v>712</v>
      </c>
      <c r="R681">
        <v>3</v>
      </c>
    </row>
    <row r="682" spans="1:18" x14ac:dyDescent="0.2">
      <c r="A682" t="s">
        <v>1318</v>
      </c>
      <c r="B682" t="s">
        <v>1319</v>
      </c>
      <c r="C682">
        <v>130454</v>
      </c>
      <c r="D682">
        <v>108449</v>
      </c>
      <c r="E682">
        <v>10005469</v>
      </c>
      <c r="F682" t="s">
        <v>113</v>
      </c>
      <c r="G682" t="s">
        <v>12</v>
      </c>
      <c r="H682" t="s">
        <v>543</v>
      </c>
      <c r="I682" t="s">
        <v>122</v>
      </c>
      <c r="J682" t="s">
        <v>122</v>
      </c>
      <c r="K682">
        <v>10004682</v>
      </c>
      <c r="L682" s="172">
        <v>42318</v>
      </c>
      <c r="M682" s="172">
        <v>42321</v>
      </c>
      <c r="N682" t="s">
        <v>181</v>
      </c>
      <c r="O682" t="s">
        <v>109</v>
      </c>
      <c r="P682">
        <v>3</v>
      </c>
      <c r="Q682" t="s">
        <v>712</v>
      </c>
      <c r="R682">
        <v>3</v>
      </c>
    </row>
    <row r="683" spans="1:18" x14ac:dyDescent="0.2">
      <c r="A683" t="s">
        <v>1320</v>
      </c>
      <c r="B683" t="s">
        <v>1321</v>
      </c>
      <c r="C683">
        <v>130457</v>
      </c>
      <c r="D683">
        <v>108412</v>
      </c>
      <c r="E683">
        <v>10003899</v>
      </c>
      <c r="F683" t="s">
        <v>105</v>
      </c>
      <c r="G683" t="s">
        <v>12</v>
      </c>
      <c r="H683" t="s">
        <v>430</v>
      </c>
      <c r="I683" t="s">
        <v>122</v>
      </c>
      <c r="J683" t="s">
        <v>122</v>
      </c>
      <c r="K683">
        <v>10004684</v>
      </c>
      <c r="L683" s="172">
        <v>42423</v>
      </c>
      <c r="M683" s="172">
        <v>42426</v>
      </c>
      <c r="N683" t="s">
        <v>108</v>
      </c>
      <c r="O683" t="s">
        <v>109</v>
      </c>
      <c r="P683">
        <v>2</v>
      </c>
      <c r="Q683" t="s">
        <v>712</v>
      </c>
      <c r="R683">
        <v>2</v>
      </c>
    </row>
    <row r="684" spans="1:18" x14ac:dyDescent="0.2">
      <c r="A684" t="s">
        <v>1322</v>
      </c>
      <c r="B684" t="s">
        <v>1323</v>
      </c>
      <c r="C684">
        <v>130458</v>
      </c>
      <c r="D684">
        <v>108393</v>
      </c>
      <c r="E684">
        <v>10005859</v>
      </c>
      <c r="F684" t="s">
        <v>105</v>
      </c>
      <c r="G684" t="s">
        <v>12</v>
      </c>
      <c r="H684" t="s">
        <v>430</v>
      </c>
      <c r="I684" t="s">
        <v>122</v>
      </c>
      <c r="J684" t="s">
        <v>122</v>
      </c>
      <c r="K684">
        <v>10011408</v>
      </c>
      <c r="L684" s="172">
        <v>42402</v>
      </c>
      <c r="M684" s="172">
        <v>42405</v>
      </c>
      <c r="N684" t="s">
        <v>108</v>
      </c>
      <c r="O684" t="s">
        <v>109</v>
      </c>
      <c r="P684">
        <v>3</v>
      </c>
      <c r="Q684" t="s">
        <v>712</v>
      </c>
      <c r="R684">
        <v>2</v>
      </c>
    </row>
    <row r="685" spans="1:18" x14ac:dyDescent="0.2">
      <c r="A685" t="s">
        <v>1324</v>
      </c>
      <c r="B685" t="s">
        <v>1325</v>
      </c>
      <c r="C685">
        <v>130461</v>
      </c>
      <c r="D685">
        <v>105074</v>
      </c>
      <c r="E685">
        <v>10005967</v>
      </c>
      <c r="F685" t="s">
        <v>113</v>
      </c>
      <c r="G685" t="s">
        <v>12</v>
      </c>
      <c r="H685" t="s">
        <v>186</v>
      </c>
      <c r="I685" t="s">
        <v>172</v>
      </c>
      <c r="J685" t="s">
        <v>172</v>
      </c>
      <c r="K685">
        <v>10005436</v>
      </c>
      <c r="L685" s="172">
        <v>42325</v>
      </c>
      <c r="M685" s="172">
        <v>42328</v>
      </c>
      <c r="N685" t="s">
        <v>115</v>
      </c>
      <c r="O685" t="s">
        <v>109</v>
      </c>
      <c r="P685">
        <v>2</v>
      </c>
      <c r="Q685" t="s">
        <v>712</v>
      </c>
      <c r="R685">
        <v>2</v>
      </c>
    </row>
    <row r="686" spans="1:18" x14ac:dyDescent="0.2">
      <c r="A686" t="s">
        <v>1326</v>
      </c>
      <c r="B686" t="s">
        <v>290</v>
      </c>
      <c r="C686">
        <v>130473</v>
      </c>
      <c r="D686">
        <v>112389</v>
      </c>
      <c r="E686">
        <v>10001458</v>
      </c>
      <c r="F686" t="s">
        <v>113</v>
      </c>
      <c r="G686" t="s">
        <v>12</v>
      </c>
      <c r="H686" t="s">
        <v>291</v>
      </c>
      <c r="I686" t="s">
        <v>172</v>
      </c>
      <c r="J686" t="s">
        <v>172</v>
      </c>
      <c r="K686">
        <v>10004687</v>
      </c>
      <c r="L686" s="172">
        <v>42332</v>
      </c>
      <c r="M686" s="172">
        <v>42335</v>
      </c>
      <c r="N686" t="s">
        <v>155</v>
      </c>
      <c r="O686" t="s">
        <v>109</v>
      </c>
      <c r="P686">
        <v>4</v>
      </c>
      <c r="Q686" t="s">
        <v>712</v>
      </c>
      <c r="R686">
        <v>3</v>
      </c>
    </row>
    <row r="687" spans="1:18" x14ac:dyDescent="0.2">
      <c r="A687" t="s">
        <v>1327</v>
      </c>
      <c r="B687" t="s">
        <v>1328</v>
      </c>
      <c r="C687">
        <v>130486</v>
      </c>
      <c r="D687">
        <v>106909</v>
      </c>
      <c r="E687">
        <v>10003708</v>
      </c>
      <c r="F687" t="s">
        <v>113</v>
      </c>
      <c r="G687" t="s">
        <v>12</v>
      </c>
      <c r="H687" t="s">
        <v>942</v>
      </c>
      <c r="I687" t="s">
        <v>140</v>
      </c>
      <c r="J687" t="s">
        <v>140</v>
      </c>
      <c r="K687">
        <v>10004688</v>
      </c>
      <c r="L687" s="172">
        <v>42430</v>
      </c>
      <c r="M687" s="172">
        <v>42433</v>
      </c>
      <c r="N687" t="s">
        <v>115</v>
      </c>
      <c r="O687" t="s">
        <v>109</v>
      </c>
      <c r="P687">
        <v>3</v>
      </c>
      <c r="Q687" t="s">
        <v>712</v>
      </c>
      <c r="R687">
        <v>2</v>
      </c>
    </row>
    <row r="688" spans="1:18" x14ac:dyDescent="0.2">
      <c r="A688" t="s">
        <v>1329</v>
      </c>
      <c r="B688" t="s">
        <v>1330</v>
      </c>
      <c r="C688">
        <v>130487</v>
      </c>
      <c r="D688">
        <v>106915</v>
      </c>
      <c r="E688">
        <v>10003955</v>
      </c>
      <c r="F688" t="s">
        <v>113</v>
      </c>
      <c r="G688" t="s">
        <v>12</v>
      </c>
      <c r="H688" t="s">
        <v>139</v>
      </c>
      <c r="I688" t="s">
        <v>140</v>
      </c>
      <c r="J688" t="s">
        <v>140</v>
      </c>
      <c r="K688">
        <v>10004689</v>
      </c>
      <c r="L688" s="172">
        <v>42318</v>
      </c>
      <c r="M688" s="172">
        <v>42321</v>
      </c>
      <c r="N688" t="s">
        <v>155</v>
      </c>
      <c r="O688" t="s">
        <v>109</v>
      </c>
      <c r="P688">
        <v>3</v>
      </c>
      <c r="Q688" t="s">
        <v>712</v>
      </c>
      <c r="R688">
        <v>3</v>
      </c>
    </row>
    <row r="689" spans="1:18" x14ac:dyDescent="0.2">
      <c r="A689" t="s">
        <v>1331</v>
      </c>
      <c r="B689" t="s">
        <v>1332</v>
      </c>
      <c r="C689">
        <v>130491</v>
      </c>
      <c r="D689">
        <v>106934</v>
      </c>
      <c r="E689">
        <v>10006038</v>
      </c>
      <c r="F689" t="s">
        <v>113</v>
      </c>
      <c r="G689" t="s">
        <v>12</v>
      </c>
      <c r="H689" t="s">
        <v>790</v>
      </c>
      <c r="I689" t="s">
        <v>140</v>
      </c>
      <c r="J689" t="s">
        <v>140</v>
      </c>
      <c r="K689">
        <v>10017530</v>
      </c>
      <c r="L689" s="172">
        <v>42487</v>
      </c>
      <c r="M689" s="172">
        <v>42488</v>
      </c>
      <c r="N689" t="s">
        <v>436</v>
      </c>
      <c r="O689" t="s">
        <v>97</v>
      </c>
      <c r="P689">
        <v>9</v>
      </c>
      <c r="Q689" t="s">
        <v>712</v>
      </c>
      <c r="R689">
        <v>2</v>
      </c>
    </row>
    <row r="690" spans="1:18" x14ac:dyDescent="0.2">
      <c r="A690" t="s">
        <v>1333</v>
      </c>
      <c r="B690" t="s">
        <v>1334</v>
      </c>
      <c r="C690">
        <v>130492</v>
      </c>
      <c r="D690">
        <v>109307</v>
      </c>
      <c r="E690">
        <v>10003640</v>
      </c>
      <c r="F690" t="s">
        <v>105</v>
      </c>
      <c r="G690" t="s">
        <v>12</v>
      </c>
      <c r="H690" t="s">
        <v>790</v>
      </c>
      <c r="I690" t="s">
        <v>140</v>
      </c>
      <c r="J690" t="s">
        <v>140</v>
      </c>
      <c r="K690">
        <v>10004690</v>
      </c>
      <c r="L690" s="172">
        <v>42339</v>
      </c>
      <c r="M690" s="172">
        <v>42341</v>
      </c>
      <c r="N690" t="s">
        <v>559</v>
      </c>
      <c r="O690" t="s">
        <v>109</v>
      </c>
      <c r="P690">
        <v>3</v>
      </c>
      <c r="Q690" t="s">
        <v>712</v>
      </c>
      <c r="R690">
        <v>4</v>
      </c>
    </row>
    <row r="691" spans="1:18" x14ac:dyDescent="0.2">
      <c r="A691" t="s">
        <v>1335</v>
      </c>
      <c r="B691" t="s">
        <v>1336</v>
      </c>
      <c r="C691">
        <v>130493</v>
      </c>
      <c r="D691">
        <v>108474</v>
      </c>
      <c r="E691">
        <v>10007553</v>
      </c>
      <c r="F691" t="s">
        <v>113</v>
      </c>
      <c r="G691" t="s">
        <v>12</v>
      </c>
      <c r="H691" t="s">
        <v>357</v>
      </c>
      <c r="I691" t="s">
        <v>140</v>
      </c>
      <c r="J691" t="s">
        <v>140</v>
      </c>
      <c r="K691">
        <v>10004692</v>
      </c>
      <c r="L691" s="172">
        <v>42340</v>
      </c>
      <c r="M691" s="172">
        <v>42347</v>
      </c>
      <c r="N691" t="s">
        <v>436</v>
      </c>
      <c r="O691" t="s">
        <v>812</v>
      </c>
      <c r="P691">
        <v>3</v>
      </c>
      <c r="Q691" t="s">
        <v>712</v>
      </c>
      <c r="R691">
        <v>2</v>
      </c>
    </row>
    <row r="692" spans="1:18" x14ac:dyDescent="0.2">
      <c r="A692" t="s">
        <v>1337</v>
      </c>
      <c r="B692" t="s">
        <v>1338</v>
      </c>
      <c r="C692">
        <v>130509</v>
      </c>
      <c r="D692">
        <v>108406</v>
      </c>
      <c r="E692">
        <v>10005032</v>
      </c>
      <c r="F692" t="s">
        <v>113</v>
      </c>
      <c r="G692" t="s">
        <v>12</v>
      </c>
      <c r="H692" t="s">
        <v>1339</v>
      </c>
      <c r="I692" t="s">
        <v>140</v>
      </c>
      <c r="J692" t="s">
        <v>140</v>
      </c>
      <c r="K692">
        <v>10004694</v>
      </c>
      <c r="L692" s="172">
        <v>42333</v>
      </c>
      <c r="M692" s="172">
        <v>42334</v>
      </c>
      <c r="N692" t="s">
        <v>436</v>
      </c>
      <c r="O692" t="s">
        <v>97</v>
      </c>
      <c r="P692">
        <v>9</v>
      </c>
      <c r="Q692" t="s">
        <v>712</v>
      </c>
      <c r="R692">
        <v>2</v>
      </c>
    </row>
    <row r="693" spans="1:18" x14ac:dyDescent="0.2">
      <c r="A693" t="s">
        <v>1340</v>
      </c>
      <c r="B693" t="s">
        <v>1341</v>
      </c>
      <c r="C693">
        <v>130518</v>
      </c>
      <c r="D693">
        <v>108439</v>
      </c>
      <c r="E693">
        <v>10000409</v>
      </c>
      <c r="F693" t="s">
        <v>105</v>
      </c>
      <c r="G693" t="s">
        <v>12</v>
      </c>
      <c r="H693" t="s">
        <v>154</v>
      </c>
      <c r="I693" t="s">
        <v>140</v>
      </c>
      <c r="J693" t="s">
        <v>140</v>
      </c>
      <c r="K693">
        <v>10004696</v>
      </c>
      <c r="L693" s="172">
        <v>42444</v>
      </c>
      <c r="M693" s="172">
        <v>42447</v>
      </c>
      <c r="N693" t="s">
        <v>108</v>
      </c>
      <c r="O693" t="s">
        <v>109</v>
      </c>
      <c r="P693">
        <v>2</v>
      </c>
      <c r="Q693" t="s">
        <v>712</v>
      </c>
      <c r="R693">
        <v>2</v>
      </c>
    </row>
    <row r="694" spans="1:18" x14ac:dyDescent="0.2">
      <c r="A694" t="s">
        <v>1342</v>
      </c>
      <c r="B694" t="s">
        <v>1343</v>
      </c>
      <c r="C694">
        <v>130526</v>
      </c>
      <c r="D694">
        <v>107019</v>
      </c>
      <c r="E694">
        <v>10002005</v>
      </c>
      <c r="F694" t="s">
        <v>113</v>
      </c>
      <c r="G694" t="s">
        <v>12</v>
      </c>
      <c r="H694" t="s">
        <v>316</v>
      </c>
      <c r="I694" t="s">
        <v>199</v>
      </c>
      <c r="J694" t="s">
        <v>95</v>
      </c>
      <c r="K694">
        <v>10013084</v>
      </c>
      <c r="L694" s="172">
        <v>42486</v>
      </c>
      <c r="M694" s="172">
        <v>42489</v>
      </c>
      <c r="N694" t="s">
        <v>115</v>
      </c>
      <c r="O694" t="s">
        <v>109</v>
      </c>
      <c r="P694">
        <v>2</v>
      </c>
      <c r="Q694" t="s">
        <v>712</v>
      </c>
      <c r="R694">
        <v>2</v>
      </c>
    </row>
    <row r="695" spans="1:18" x14ac:dyDescent="0.2">
      <c r="A695" t="s">
        <v>1344</v>
      </c>
      <c r="B695" t="s">
        <v>1345</v>
      </c>
      <c r="C695">
        <v>130531</v>
      </c>
      <c r="D695">
        <v>106996</v>
      </c>
      <c r="E695">
        <v>10005788</v>
      </c>
      <c r="F695" t="s">
        <v>113</v>
      </c>
      <c r="G695" t="s">
        <v>12</v>
      </c>
      <c r="H695" t="s">
        <v>198</v>
      </c>
      <c r="I695" t="s">
        <v>199</v>
      </c>
      <c r="J695" t="s">
        <v>95</v>
      </c>
      <c r="K695">
        <v>10005437</v>
      </c>
      <c r="L695" s="172">
        <v>42395</v>
      </c>
      <c r="M695" s="172">
        <v>42398</v>
      </c>
      <c r="N695" t="s">
        <v>115</v>
      </c>
      <c r="O695" t="s">
        <v>109</v>
      </c>
      <c r="P695">
        <v>3</v>
      </c>
      <c r="Q695" t="s">
        <v>712</v>
      </c>
      <c r="R695">
        <v>2</v>
      </c>
    </row>
    <row r="696" spans="1:18" x14ac:dyDescent="0.2">
      <c r="A696" t="s">
        <v>1346</v>
      </c>
      <c r="B696" t="s">
        <v>1347</v>
      </c>
      <c r="C696">
        <v>130539</v>
      </c>
      <c r="D696">
        <v>108417</v>
      </c>
      <c r="E696">
        <v>10003188</v>
      </c>
      <c r="F696" t="s">
        <v>105</v>
      </c>
      <c r="G696" t="s">
        <v>12</v>
      </c>
      <c r="H696" t="s">
        <v>867</v>
      </c>
      <c r="I696" t="s">
        <v>199</v>
      </c>
      <c r="J696" t="s">
        <v>95</v>
      </c>
      <c r="K696">
        <v>10011422</v>
      </c>
      <c r="L696" s="172">
        <v>42472</v>
      </c>
      <c r="M696" s="172">
        <v>42475</v>
      </c>
      <c r="N696" t="s">
        <v>108</v>
      </c>
      <c r="O696" t="s">
        <v>109</v>
      </c>
      <c r="P696">
        <v>1</v>
      </c>
      <c r="Q696" t="s">
        <v>712</v>
      </c>
      <c r="R696">
        <v>2</v>
      </c>
    </row>
    <row r="697" spans="1:18" x14ac:dyDescent="0.2">
      <c r="A697" t="s">
        <v>1348</v>
      </c>
      <c r="B697" t="s">
        <v>1349</v>
      </c>
      <c r="C697">
        <v>130547</v>
      </c>
      <c r="D697">
        <v>108534</v>
      </c>
      <c r="E697">
        <v>10003854</v>
      </c>
      <c r="F697" t="s">
        <v>120</v>
      </c>
      <c r="G697" t="s">
        <v>18</v>
      </c>
      <c r="H697" t="s">
        <v>222</v>
      </c>
      <c r="I697" t="s">
        <v>199</v>
      </c>
      <c r="J697" t="s">
        <v>95</v>
      </c>
      <c r="K697">
        <v>10008468</v>
      </c>
      <c r="L697" s="172">
        <v>42431</v>
      </c>
      <c r="M697" s="172">
        <v>42432</v>
      </c>
      <c r="N697" t="s">
        <v>123</v>
      </c>
      <c r="O697" t="s">
        <v>97</v>
      </c>
      <c r="P697">
        <v>9</v>
      </c>
      <c r="Q697" t="s">
        <v>712</v>
      </c>
      <c r="R697">
        <v>2</v>
      </c>
    </row>
    <row r="698" spans="1:18" x14ac:dyDescent="0.2">
      <c r="A698" t="s">
        <v>1350</v>
      </c>
      <c r="B698" t="s">
        <v>1351</v>
      </c>
      <c r="C698">
        <v>130552</v>
      </c>
      <c r="D698">
        <v>107111</v>
      </c>
      <c r="E698">
        <v>10004599</v>
      </c>
      <c r="F698" t="s">
        <v>113</v>
      </c>
      <c r="G698" t="s">
        <v>12</v>
      </c>
      <c r="H698" t="s">
        <v>473</v>
      </c>
      <c r="I698" t="s">
        <v>94</v>
      </c>
      <c r="J698" t="s">
        <v>95</v>
      </c>
      <c r="K698">
        <v>10011423</v>
      </c>
      <c r="L698" s="172">
        <v>42499</v>
      </c>
      <c r="M698" s="172">
        <v>42503</v>
      </c>
      <c r="N698" t="s">
        <v>115</v>
      </c>
      <c r="O698" t="s">
        <v>109</v>
      </c>
      <c r="P698">
        <v>2</v>
      </c>
      <c r="Q698" t="s">
        <v>712</v>
      </c>
      <c r="R698">
        <v>2</v>
      </c>
    </row>
    <row r="699" spans="1:18" x14ac:dyDescent="0.2">
      <c r="A699" t="s">
        <v>1352</v>
      </c>
      <c r="B699" t="s">
        <v>1353</v>
      </c>
      <c r="C699">
        <v>130555</v>
      </c>
      <c r="D699">
        <v>107121</v>
      </c>
      <c r="E699">
        <v>10005999</v>
      </c>
      <c r="F699" t="s">
        <v>113</v>
      </c>
      <c r="G699" t="s">
        <v>12</v>
      </c>
      <c r="H699" t="s">
        <v>241</v>
      </c>
      <c r="I699" t="s">
        <v>94</v>
      </c>
      <c r="J699" t="s">
        <v>95</v>
      </c>
      <c r="K699">
        <v>10004701</v>
      </c>
      <c r="L699" s="172">
        <v>42353</v>
      </c>
      <c r="M699" s="172">
        <v>42354</v>
      </c>
      <c r="N699" t="s">
        <v>436</v>
      </c>
      <c r="O699" t="s">
        <v>97</v>
      </c>
      <c r="P699">
        <v>9</v>
      </c>
      <c r="Q699" t="s">
        <v>712</v>
      </c>
      <c r="R699">
        <v>2</v>
      </c>
    </row>
    <row r="700" spans="1:18" x14ac:dyDescent="0.2">
      <c r="A700" t="s">
        <v>1354</v>
      </c>
      <c r="B700" t="s">
        <v>1355</v>
      </c>
      <c r="C700">
        <v>130568</v>
      </c>
      <c r="D700">
        <v>108423</v>
      </c>
      <c r="E700">
        <v>10002918</v>
      </c>
      <c r="F700" t="s">
        <v>105</v>
      </c>
      <c r="G700" t="s">
        <v>12</v>
      </c>
      <c r="H700" t="s">
        <v>1356</v>
      </c>
      <c r="I700" t="s">
        <v>94</v>
      </c>
      <c r="J700" t="s">
        <v>95</v>
      </c>
      <c r="K700">
        <v>10008469</v>
      </c>
      <c r="L700" s="172">
        <v>42382</v>
      </c>
      <c r="M700" s="172">
        <v>42384</v>
      </c>
      <c r="N700" t="s">
        <v>559</v>
      </c>
      <c r="O700" t="s">
        <v>109</v>
      </c>
      <c r="P700">
        <v>2</v>
      </c>
      <c r="Q700" t="s">
        <v>712</v>
      </c>
      <c r="R700">
        <v>4</v>
      </c>
    </row>
    <row r="701" spans="1:18" x14ac:dyDescent="0.2">
      <c r="A701" t="s">
        <v>1357</v>
      </c>
      <c r="B701" t="s">
        <v>1358</v>
      </c>
      <c r="C701">
        <v>130573</v>
      </c>
      <c r="D701">
        <v>107079</v>
      </c>
      <c r="E701">
        <v>10005414</v>
      </c>
      <c r="F701" t="s">
        <v>113</v>
      </c>
      <c r="G701" t="s">
        <v>12</v>
      </c>
      <c r="H701" t="s">
        <v>1359</v>
      </c>
      <c r="I701" t="s">
        <v>94</v>
      </c>
      <c r="J701" t="s">
        <v>95</v>
      </c>
      <c r="K701">
        <v>10004706</v>
      </c>
      <c r="L701" s="172">
        <v>42290</v>
      </c>
      <c r="M701" s="172">
        <v>42293</v>
      </c>
      <c r="N701" t="s">
        <v>181</v>
      </c>
      <c r="O701" t="s">
        <v>109</v>
      </c>
      <c r="P701">
        <v>3</v>
      </c>
      <c r="Q701" t="s">
        <v>712</v>
      </c>
      <c r="R701">
        <v>3</v>
      </c>
    </row>
    <row r="702" spans="1:18" x14ac:dyDescent="0.2">
      <c r="A702" t="s">
        <v>1360</v>
      </c>
      <c r="B702" t="s">
        <v>1361</v>
      </c>
      <c r="C702">
        <v>130579</v>
      </c>
      <c r="D702">
        <v>106689</v>
      </c>
      <c r="E702">
        <v>10003200</v>
      </c>
      <c r="F702" t="s">
        <v>113</v>
      </c>
      <c r="G702" t="s">
        <v>12</v>
      </c>
      <c r="H702" t="s">
        <v>404</v>
      </c>
      <c r="I702" t="s">
        <v>199</v>
      </c>
      <c r="J702" t="s">
        <v>95</v>
      </c>
      <c r="K702">
        <v>10007218</v>
      </c>
      <c r="L702" s="172">
        <v>42325</v>
      </c>
      <c r="M702" s="172">
        <v>42328</v>
      </c>
      <c r="N702" t="s">
        <v>115</v>
      </c>
      <c r="O702" t="s">
        <v>109</v>
      </c>
      <c r="P702">
        <v>2</v>
      </c>
      <c r="Q702" t="s">
        <v>712</v>
      </c>
      <c r="R702">
        <v>1</v>
      </c>
    </row>
    <row r="703" spans="1:18" x14ac:dyDescent="0.2">
      <c r="A703" t="s">
        <v>1362</v>
      </c>
      <c r="B703" t="s">
        <v>1363</v>
      </c>
      <c r="C703">
        <v>130582</v>
      </c>
      <c r="D703">
        <v>112380</v>
      </c>
      <c r="E703">
        <v>10002126</v>
      </c>
      <c r="F703" t="s">
        <v>113</v>
      </c>
      <c r="G703" t="s">
        <v>12</v>
      </c>
      <c r="H703" t="s">
        <v>294</v>
      </c>
      <c r="I703" t="s">
        <v>199</v>
      </c>
      <c r="J703" t="s">
        <v>95</v>
      </c>
      <c r="K703">
        <v>10004707</v>
      </c>
      <c r="L703" s="172">
        <v>42423</v>
      </c>
      <c r="M703" s="172">
        <v>42426</v>
      </c>
      <c r="N703" t="s">
        <v>115</v>
      </c>
      <c r="O703" t="s">
        <v>109</v>
      </c>
      <c r="P703">
        <v>2</v>
      </c>
      <c r="Q703" t="s">
        <v>712</v>
      </c>
      <c r="R703">
        <v>2</v>
      </c>
    </row>
    <row r="704" spans="1:18" x14ac:dyDescent="0.2">
      <c r="A704" t="s">
        <v>1364</v>
      </c>
      <c r="B704" t="s">
        <v>1365</v>
      </c>
      <c r="C704">
        <v>130591</v>
      </c>
      <c r="D704">
        <v>107552</v>
      </c>
      <c r="E704">
        <v>10001743</v>
      </c>
      <c r="F704" t="s">
        <v>113</v>
      </c>
      <c r="G704" t="s">
        <v>12</v>
      </c>
      <c r="H704" t="s">
        <v>602</v>
      </c>
      <c r="I704" t="s">
        <v>199</v>
      </c>
      <c r="J704" t="s">
        <v>95</v>
      </c>
      <c r="K704">
        <v>10004709</v>
      </c>
      <c r="L704" s="172">
        <v>42402</v>
      </c>
      <c r="M704" s="172">
        <v>42405</v>
      </c>
      <c r="N704" t="s">
        <v>115</v>
      </c>
      <c r="O704" t="s">
        <v>109</v>
      </c>
      <c r="P704">
        <v>3</v>
      </c>
      <c r="Q704" t="s">
        <v>712</v>
      </c>
      <c r="R704">
        <v>2</v>
      </c>
    </row>
    <row r="705" spans="1:18" x14ac:dyDescent="0.2">
      <c r="A705" t="s">
        <v>1366</v>
      </c>
      <c r="B705" t="s">
        <v>1367</v>
      </c>
      <c r="C705">
        <v>130598</v>
      </c>
      <c r="D705">
        <v>105017</v>
      </c>
      <c r="E705">
        <v>10002061</v>
      </c>
      <c r="F705" t="s">
        <v>113</v>
      </c>
      <c r="G705" t="s">
        <v>12</v>
      </c>
      <c r="H705" t="s">
        <v>1237</v>
      </c>
      <c r="I705" t="s">
        <v>107</v>
      </c>
      <c r="J705" t="s">
        <v>107</v>
      </c>
      <c r="K705">
        <v>10004711</v>
      </c>
      <c r="L705" s="172">
        <v>42430</v>
      </c>
      <c r="M705" s="172">
        <v>42433</v>
      </c>
      <c r="N705" t="s">
        <v>115</v>
      </c>
      <c r="O705" t="s">
        <v>109</v>
      </c>
      <c r="P705">
        <v>2</v>
      </c>
      <c r="Q705" t="s">
        <v>712</v>
      </c>
      <c r="R705">
        <v>2</v>
      </c>
    </row>
    <row r="706" spans="1:18" x14ac:dyDescent="0.2">
      <c r="A706" t="s">
        <v>1368</v>
      </c>
      <c r="B706" t="s">
        <v>1369</v>
      </c>
      <c r="C706">
        <v>130599</v>
      </c>
      <c r="D706">
        <v>105000</v>
      </c>
      <c r="E706">
        <v>10000534</v>
      </c>
      <c r="F706" t="s">
        <v>113</v>
      </c>
      <c r="G706" t="s">
        <v>12</v>
      </c>
      <c r="H706" t="s">
        <v>1119</v>
      </c>
      <c r="I706" t="s">
        <v>107</v>
      </c>
      <c r="J706" t="s">
        <v>107</v>
      </c>
      <c r="K706">
        <v>10004712</v>
      </c>
      <c r="L706" s="172">
        <v>42444</v>
      </c>
      <c r="M706" s="172">
        <v>42447</v>
      </c>
      <c r="N706" t="s">
        <v>232</v>
      </c>
      <c r="O706" t="s">
        <v>109</v>
      </c>
      <c r="P706">
        <v>3</v>
      </c>
      <c r="Q706" t="s">
        <v>712</v>
      </c>
      <c r="R706">
        <v>4</v>
      </c>
    </row>
    <row r="707" spans="1:18" x14ac:dyDescent="0.2">
      <c r="A707" t="s">
        <v>1370</v>
      </c>
      <c r="B707" t="s">
        <v>188</v>
      </c>
      <c r="C707">
        <v>130608</v>
      </c>
      <c r="D707">
        <v>105019</v>
      </c>
      <c r="E707">
        <v>10000275</v>
      </c>
      <c r="F707" t="s">
        <v>113</v>
      </c>
      <c r="G707" t="s">
        <v>12</v>
      </c>
      <c r="H707" t="s">
        <v>189</v>
      </c>
      <c r="I707" t="s">
        <v>190</v>
      </c>
      <c r="J707" t="s">
        <v>190</v>
      </c>
      <c r="K707">
        <v>10011426</v>
      </c>
      <c r="L707" s="172">
        <v>42528</v>
      </c>
      <c r="M707" s="172">
        <v>42531</v>
      </c>
      <c r="N707" t="s">
        <v>181</v>
      </c>
      <c r="O707" t="s">
        <v>109</v>
      </c>
      <c r="P707">
        <v>4</v>
      </c>
      <c r="Q707" t="s">
        <v>712</v>
      </c>
      <c r="R707">
        <v>3</v>
      </c>
    </row>
    <row r="708" spans="1:18" x14ac:dyDescent="0.2">
      <c r="A708" t="s">
        <v>1371</v>
      </c>
      <c r="B708" t="s">
        <v>1372</v>
      </c>
      <c r="C708">
        <v>130617</v>
      </c>
      <c r="D708">
        <v>106427</v>
      </c>
      <c r="E708">
        <v>10007339</v>
      </c>
      <c r="F708" t="s">
        <v>113</v>
      </c>
      <c r="G708" t="s">
        <v>12</v>
      </c>
      <c r="H708" t="s">
        <v>1373</v>
      </c>
      <c r="I708" t="s">
        <v>140</v>
      </c>
      <c r="J708" t="s">
        <v>140</v>
      </c>
      <c r="K708">
        <v>10004717</v>
      </c>
      <c r="L708" s="172">
        <v>42388</v>
      </c>
      <c r="M708" s="172">
        <v>42391</v>
      </c>
      <c r="N708" t="s">
        <v>155</v>
      </c>
      <c r="O708" t="s">
        <v>109</v>
      </c>
      <c r="P708">
        <v>3</v>
      </c>
      <c r="Q708" t="s">
        <v>712</v>
      </c>
      <c r="R708">
        <v>3</v>
      </c>
    </row>
    <row r="709" spans="1:18" x14ac:dyDescent="0.2">
      <c r="A709" t="s">
        <v>1374</v>
      </c>
      <c r="B709" t="s">
        <v>367</v>
      </c>
      <c r="C709">
        <v>130618</v>
      </c>
      <c r="D709">
        <v>106429</v>
      </c>
      <c r="E709">
        <v>10007407</v>
      </c>
      <c r="F709" t="s">
        <v>113</v>
      </c>
      <c r="G709" t="s">
        <v>12</v>
      </c>
      <c r="H709" t="s">
        <v>334</v>
      </c>
      <c r="I709" t="s">
        <v>140</v>
      </c>
      <c r="J709" t="s">
        <v>140</v>
      </c>
      <c r="K709">
        <v>10004718</v>
      </c>
      <c r="L709" s="172">
        <v>42269</v>
      </c>
      <c r="M709" s="172">
        <v>42272</v>
      </c>
      <c r="N709" t="s">
        <v>155</v>
      </c>
      <c r="O709" t="s">
        <v>109</v>
      </c>
      <c r="P709">
        <v>4</v>
      </c>
      <c r="Q709" t="s">
        <v>712</v>
      </c>
      <c r="R709">
        <v>3</v>
      </c>
    </row>
    <row r="710" spans="1:18" x14ac:dyDescent="0.2">
      <c r="A710" t="s">
        <v>1375</v>
      </c>
      <c r="B710" t="s">
        <v>1376</v>
      </c>
      <c r="C710">
        <v>130619</v>
      </c>
      <c r="D710">
        <v>108444</v>
      </c>
      <c r="E710">
        <v>10005972</v>
      </c>
      <c r="F710" t="s">
        <v>113</v>
      </c>
      <c r="G710" t="s">
        <v>12</v>
      </c>
      <c r="H710" t="s">
        <v>1377</v>
      </c>
      <c r="I710" t="s">
        <v>140</v>
      </c>
      <c r="J710" t="s">
        <v>140</v>
      </c>
      <c r="K710">
        <v>10009067</v>
      </c>
      <c r="L710" s="172">
        <v>42410</v>
      </c>
      <c r="M710" s="172">
        <v>42411</v>
      </c>
      <c r="N710" t="s">
        <v>436</v>
      </c>
      <c r="O710" t="s">
        <v>97</v>
      </c>
      <c r="P710">
        <v>9</v>
      </c>
      <c r="Q710" t="s">
        <v>712</v>
      </c>
      <c r="R710">
        <v>2</v>
      </c>
    </row>
    <row r="711" spans="1:18" x14ac:dyDescent="0.2">
      <c r="A711" t="s">
        <v>1378</v>
      </c>
      <c r="B711" t="s">
        <v>333</v>
      </c>
      <c r="C711">
        <v>130620</v>
      </c>
      <c r="D711">
        <v>108512</v>
      </c>
      <c r="E711">
        <v>10004339</v>
      </c>
      <c r="F711" t="s">
        <v>113</v>
      </c>
      <c r="G711" t="s">
        <v>12</v>
      </c>
      <c r="H711" t="s">
        <v>334</v>
      </c>
      <c r="I711" t="s">
        <v>140</v>
      </c>
      <c r="J711" t="s">
        <v>140</v>
      </c>
      <c r="K711">
        <v>10009340</v>
      </c>
      <c r="L711" s="172">
        <v>42388</v>
      </c>
      <c r="M711" s="172">
        <v>42391</v>
      </c>
      <c r="N711" t="s">
        <v>115</v>
      </c>
      <c r="O711" t="s">
        <v>109</v>
      </c>
      <c r="P711">
        <v>4</v>
      </c>
      <c r="Q711" t="s">
        <v>712</v>
      </c>
      <c r="R711">
        <v>1</v>
      </c>
    </row>
    <row r="712" spans="1:18" x14ac:dyDescent="0.2">
      <c r="A712" t="s">
        <v>1379</v>
      </c>
      <c r="B712" t="s">
        <v>1380</v>
      </c>
      <c r="C712">
        <v>130621</v>
      </c>
      <c r="D712">
        <v>108345</v>
      </c>
      <c r="E712">
        <v>10004144</v>
      </c>
      <c r="F712" t="s">
        <v>113</v>
      </c>
      <c r="G712" t="s">
        <v>12</v>
      </c>
      <c r="H712" t="s">
        <v>1377</v>
      </c>
      <c r="I712" t="s">
        <v>140</v>
      </c>
      <c r="J712" t="s">
        <v>140</v>
      </c>
      <c r="K712">
        <v>10011427</v>
      </c>
      <c r="L712" s="172">
        <v>42514</v>
      </c>
      <c r="M712" s="172">
        <v>42517</v>
      </c>
      <c r="N712" t="s">
        <v>115</v>
      </c>
      <c r="O712" t="s">
        <v>109</v>
      </c>
      <c r="P712">
        <v>3</v>
      </c>
      <c r="Q712" t="s">
        <v>712</v>
      </c>
      <c r="R712">
        <v>2</v>
      </c>
    </row>
    <row r="713" spans="1:18" x14ac:dyDescent="0.2">
      <c r="A713" t="s">
        <v>1381</v>
      </c>
      <c r="B713" t="s">
        <v>1382</v>
      </c>
      <c r="C713">
        <v>130622</v>
      </c>
      <c r="D713">
        <v>106896</v>
      </c>
      <c r="E713">
        <v>10002863</v>
      </c>
      <c r="F713" t="s">
        <v>113</v>
      </c>
      <c r="G713" t="s">
        <v>12</v>
      </c>
      <c r="H713" t="s">
        <v>1383</v>
      </c>
      <c r="I713" t="s">
        <v>140</v>
      </c>
      <c r="J713" t="s">
        <v>140</v>
      </c>
      <c r="K713">
        <v>10004721</v>
      </c>
      <c r="L713" s="172">
        <v>42270</v>
      </c>
      <c r="M713" s="172">
        <v>42271</v>
      </c>
      <c r="N713" t="s">
        <v>436</v>
      </c>
      <c r="O713" t="s">
        <v>97</v>
      </c>
      <c r="P713">
        <v>9</v>
      </c>
      <c r="Q713" t="s">
        <v>712</v>
      </c>
      <c r="R713">
        <v>2</v>
      </c>
    </row>
    <row r="714" spans="1:18" x14ac:dyDescent="0.2">
      <c r="A714" t="s">
        <v>1384</v>
      </c>
      <c r="B714" t="s">
        <v>1385</v>
      </c>
      <c r="C714">
        <v>130623</v>
      </c>
      <c r="D714">
        <v>105301</v>
      </c>
      <c r="E714">
        <v>10005404</v>
      </c>
      <c r="F714" t="s">
        <v>293</v>
      </c>
      <c r="G714" t="s">
        <v>12</v>
      </c>
      <c r="H714" t="s">
        <v>1377</v>
      </c>
      <c r="I714" t="s">
        <v>140</v>
      </c>
      <c r="J714" t="s">
        <v>140</v>
      </c>
      <c r="K714">
        <v>10004722</v>
      </c>
      <c r="L714" s="172">
        <v>42312</v>
      </c>
      <c r="M714" s="172">
        <v>42313</v>
      </c>
      <c r="N714" t="s">
        <v>436</v>
      </c>
      <c r="O714" t="s">
        <v>97</v>
      </c>
      <c r="P714">
        <v>9</v>
      </c>
      <c r="Q714" t="s">
        <v>712</v>
      </c>
      <c r="R714">
        <v>2</v>
      </c>
    </row>
    <row r="715" spans="1:18" x14ac:dyDescent="0.2">
      <c r="A715" t="s">
        <v>1386</v>
      </c>
      <c r="B715" t="s">
        <v>1387</v>
      </c>
      <c r="C715">
        <v>130627</v>
      </c>
      <c r="D715">
        <v>106490</v>
      </c>
      <c r="E715">
        <v>10001696</v>
      </c>
      <c r="F715" t="s">
        <v>113</v>
      </c>
      <c r="G715" t="s">
        <v>12</v>
      </c>
      <c r="H715" t="s">
        <v>870</v>
      </c>
      <c r="I715" t="s">
        <v>166</v>
      </c>
      <c r="J715" t="s">
        <v>166</v>
      </c>
      <c r="K715">
        <v>10004723</v>
      </c>
      <c r="L715" s="172">
        <v>42339</v>
      </c>
      <c r="M715" s="172">
        <v>42342</v>
      </c>
      <c r="N715" t="s">
        <v>115</v>
      </c>
      <c r="O715" t="s">
        <v>109</v>
      </c>
      <c r="P715">
        <v>2</v>
      </c>
      <c r="Q715" t="s">
        <v>712</v>
      </c>
      <c r="R715">
        <v>2</v>
      </c>
    </row>
    <row r="716" spans="1:18" x14ac:dyDescent="0.2">
      <c r="A716" t="s">
        <v>1388</v>
      </c>
      <c r="B716" t="s">
        <v>1389</v>
      </c>
      <c r="C716">
        <v>130629</v>
      </c>
      <c r="D716">
        <v>108441</v>
      </c>
      <c r="E716">
        <v>10007063</v>
      </c>
      <c r="F716" t="s">
        <v>113</v>
      </c>
      <c r="G716" t="s">
        <v>12</v>
      </c>
      <c r="H716" t="s">
        <v>870</v>
      </c>
      <c r="I716" t="s">
        <v>166</v>
      </c>
      <c r="J716" t="s">
        <v>166</v>
      </c>
      <c r="K716">
        <v>10004724</v>
      </c>
      <c r="L716" s="172">
        <v>42423</v>
      </c>
      <c r="M716" s="172">
        <v>42426</v>
      </c>
      <c r="N716" t="s">
        <v>115</v>
      </c>
      <c r="O716" t="s">
        <v>109</v>
      </c>
      <c r="P716">
        <v>1</v>
      </c>
      <c r="Q716" t="s">
        <v>712</v>
      </c>
      <c r="R716">
        <v>1</v>
      </c>
    </row>
    <row r="717" spans="1:18" x14ac:dyDescent="0.2">
      <c r="A717" t="s">
        <v>1390</v>
      </c>
      <c r="B717" t="s">
        <v>1391</v>
      </c>
      <c r="C717">
        <v>130632</v>
      </c>
      <c r="D717">
        <v>106476</v>
      </c>
      <c r="E717">
        <v>10003753</v>
      </c>
      <c r="F717" t="s">
        <v>113</v>
      </c>
      <c r="G717" t="s">
        <v>12</v>
      </c>
      <c r="H717" t="s">
        <v>532</v>
      </c>
      <c r="I717" t="s">
        <v>140</v>
      </c>
      <c r="J717" t="s">
        <v>140</v>
      </c>
      <c r="K717">
        <v>10005438</v>
      </c>
      <c r="L717" s="172">
        <v>42283</v>
      </c>
      <c r="M717" s="172">
        <v>42286</v>
      </c>
      <c r="N717" t="s">
        <v>115</v>
      </c>
      <c r="O717" t="s">
        <v>109</v>
      </c>
      <c r="P717">
        <v>3</v>
      </c>
      <c r="Q717" t="s">
        <v>712</v>
      </c>
      <c r="R717">
        <v>2</v>
      </c>
    </row>
    <row r="718" spans="1:18" x14ac:dyDescent="0.2">
      <c r="A718" t="s">
        <v>1392</v>
      </c>
      <c r="B718" t="s">
        <v>1393</v>
      </c>
      <c r="C718">
        <v>130646</v>
      </c>
      <c r="D718">
        <v>106509</v>
      </c>
      <c r="E718">
        <v>10004676</v>
      </c>
      <c r="F718" t="s">
        <v>113</v>
      </c>
      <c r="G718" t="s">
        <v>12</v>
      </c>
      <c r="H718" t="s">
        <v>270</v>
      </c>
      <c r="I718" t="s">
        <v>166</v>
      </c>
      <c r="J718" t="s">
        <v>166</v>
      </c>
      <c r="K718">
        <v>10004726</v>
      </c>
      <c r="L718" s="172">
        <v>42312</v>
      </c>
      <c r="M718" s="172">
        <v>42313</v>
      </c>
      <c r="N718" t="s">
        <v>436</v>
      </c>
      <c r="O718" t="s">
        <v>97</v>
      </c>
      <c r="P718">
        <v>9</v>
      </c>
      <c r="Q718" t="s">
        <v>712</v>
      </c>
      <c r="R718">
        <v>2</v>
      </c>
    </row>
    <row r="719" spans="1:18" x14ac:dyDescent="0.2">
      <c r="A719" t="s">
        <v>1394</v>
      </c>
      <c r="B719" t="s">
        <v>1395</v>
      </c>
      <c r="C719">
        <v>130649</v>
      </c>
      <c r="D719">
        <v>108499</v>
      </c>
      <c r="E719">
        <v>10005128</v>
      </c>
      <c r="F719" t="s">
        <v>113</v>
      </c>
      <c r="G719" t="s">
        <v>12</v>
      </c>
      <c r="H719" t="s">
        <v>780</v>
      </c>
      <c r="I719" t="s">
        <v>166</v>
      </c>
      <c r="J719" t="s">
        <v>166</v>
      </c>
      <c r="K719">
        <v>10004727</v>
      </c>
      <c r="L719" s="172">
        <v>42437</v>
      </c>
      <c r="M719" s="172">
        <v>42438</v>
      </c>
      <c r="N719" t="s">
        <v>436</v>
      </c>
      <c r="O719" t="s">
        <v>97</v>
      </c>
      <c r="P719">
        <v>9</v>
      </c>
      <c r="Q719" t="s">
        <v>712</v>
      </c>
      <c r="R719">
        <v>2</v>
      </c>
    </row>
    <row r="720" spans="1:18" x14ac:dyDescent="0.2">
      <c r="A720" t="s">
        <v>1396</v>
      </c>
      <c r="B720" t="s">
        <v>1397</v>
      </c>
      <c r="C720">
        <v>130652</v>
      </c>
      <c r="D720">
        <v>106532</v>
      </c>
      <c r="E720">
        <v>10000820</v>
      </c>
      <c r="F720" t="s">
        <v>113</v>
      </c>
      <c r="G720" t="s">
        <v>12</v>
      </c>
      <c r="H720" t="s">
        <v>165</v>
      </c>
      <c r="I720" t="s">
        <v>166</v>
      </c>
      <c r="J720" t="s">
        <v>166</v>
      </c>
      <c r="K720">
        <v>10004728</v>
      </c>
      <c r="L720" s="172">
        <v>42410</v>
      </c>
      <c r="M720" s="172">
        <v>42411</v>
      </c>
      <c r="N720" t="s">
        <v>436</v>
      </c>
      <c r="O720" t="s">
        <v>97</v>
      </c>
      <c r="P720">
        <v>9</v>
      </c>
      <c r="Q720" t="s">
        <v>712</v>
      </c>
      <c r="R720">
        <v>2</v>
      </c>
    </row>
    <row r="721" spans="1:18" x14ac:dyDescent="0.2">
      <c r="A721" t="s">
        <v>1398</v>
      </c>
      <c r="B721" t="s">
        <v>1399</v>
      </c>
      <c r="C721">
        <v>130653</v>
      </c>
      <c r="D721">
        <v>106540</v>
      </c>
      <c r="E721">
        <v>10007469</v>
      </c>
      <c r="F721" t="s">
        <v>113</v>
      </c>
      <c r="G721" t="s">
        <v>12</v>
      </c>
      <c r="H721" t="s">
        <v>597</v>
      </c>
      <c r="I721" t="s">
        <v>166</v>
      </c>
      <c r="J721" t="s">
        <v>166</v>
      </c>
      <c r="K721">
        <v>10004729</v>
      </c>
      <c r="L721" s="172">
        <v>42318</v>
      </c>
      <c r="M721" s="172">
        <v>42321</v>
      </c>
      <c r="N721" t="s">
        <v>232</v>
      </c>
      <c r="O721" t="s">
        <v>109</v>
      </c>
      <c r="P721">
        <v>2</v>
      </c>
      <c r="Q721" t="s">
        <v>712</v>
      </c>
      <c r="R721">
        <v>4</v>
      </c>
    </row>
    <row r="722" spans="1:18" x14ac:dyDescent="0.2">
      <c r="A722" t="s">
        <v>1400</v>
      </c>
      <c r="B722" t="s">
        <v>1401</v>
      </c>
      <c r="C722">
        <v>130656</v>
      </c>
      <c r="D722">
        <v>105941</v>
      </c>
      <c r="E722">
        <v>10001850</v>
      </c>
      <c r="F722" t="s">
        <v>113</v>
      </c>
      <c r="G722" t="s">
        <v>12</v>
      </c>
      <c r="H722" t="s">
        <v>525</v>
      </c>
      <c r="I722" t="s">
        <v>94</v>
      </c>
      <c r="J722" t="s">
        <v>95</v>
      </c>
      <c r="K722">
        <v>10011428</v>
      </c>
      <c r="L722" s="172">
        <v>42507</v>
      </c>
      <c r="M722" s="172">
        <v>42510</v>
      </c>
      <c r="N722" t="s">
        <v>232</v>
      </c>
      <c r="O722" t="s">
        <v>109</v>
      </c>
      <c r="P722">
        <v>2</v>
      </c>
      <c r="Q722" t="s">
        <v>712</v>
      </c>
      <c r="R722">
        <v>4</v>
      </c>
    </row>
    <row r="723" spans="1:18" x14ac:dyDescent="0.2">
      <c r="A723" t="s">
        <v>1402</v>
      </c>
      <c r="B723" t="s">
        <v>1403</v>
      </c>
      <c r="C723">
        <v>130657</v>
      </c>
      <c r="D723">
        <v>108530</v>
      </c>
      <c r="E723">
        <v>10000720</v>
      </c>
      <c r="F723" t="s">
        <v>113</v>
      </c>
      <c r="G723" t="s">
        <v>12</v>
      </c>
      <c r="H723" t="s">
        <v>475</v>
      </c>
      <c r="I723" t="s">
        <v>94</v>
      </c>
      <c r="J723" t="s">
        <v>95</v>
      </c>
      <c r="K723">
        <v>10011429</v>
      </c>
      <c r="L723" s="172">
        <v>42479</v>
      </c>
      <c r="M723" s="172">
        <v>42480</v>
      </c>
      <c r="N723" t="s">
        <v>436</v>
      </c>
      <c r="O723" t="s">
        <v>97</v>
      </c>
      <c r="P723">
        <v>9</v>
      </c>
      <c r="Q723" t="s">
        <v>712</v>
      </c>
      <c r="R723">
        <v>2</v>
      </c>
    </row>
    <row r="724" spans="1:18" x14ac:dyDescent="0.2">
      <c r="A724" t="s">
        <v>1404</v>
      </c>
      <c r="B724" t="s">
        <v>1405</v>
      </c>
      <c r="C724">
        <v>130658</v>
      </c>
      <c r="D724">
        <v>108464</v>
      </c>
      <c r="E724">
        <v>10001934</v>
      </c>
      <c r="F724" t="s">
        <v>113</v>
      </c>
      <c r="G724" t="s">
        <v>12</v>
      </c>
      <c r="H724" t="s">
        <v>475</v>
      </c>
      <c r="I724" t="s">
        <v>94</v>
      </c>
      <c r="J724" t="s">
        <v>95</v>
      </c>
      <c r="K724">
        <v>10011431</v>
      </c>
      <c r="L724" s="172">
        <v>42486</v>
      </c>
      <c r="M724" s="172">
        <v>42489</v>
      </c>
      <c r="N724" t="s">
        <v>115</v>
      </c>
      <c r="O724" t="s">
        <v>109</v>
      </c>
      <c r="P724">
        <v>2</v>
      </c>
      <c r="Q724" t="s">
        <v>712</v>
      </c>
      <c r="R724">
        <v>2</v>
      </c>
    </row>
    <row r="725" spans="1:18" x14ac:dyDescent="0.2">
      <c r="A725" t="s">
        <v>1406</v>
      </c>
      <c r="B725" t="s">
        <v>1407</v>
      </c>
      <c r="C725">
        <v>130662</v>
      </c>
      <c r="D725">
        <v>108400</v>
      </c>
      <c r="E725">
        <v>10005325</v>
      </c>
      <c r="F725" t="s">
        <v>105</v>
      </c>
      <c r="G725" t="s">
        <v>12</v>
      </c>
      <c r="H725" t="s">
        <v>525</v>
      </c>
      <c r="I725" t="s">
        <v>94</v>
      </c>
      <c r="J725" t="s">
        <v>95</v>
      </c>
      <c r="K725">
        <v>10004733</v>
      </c>
      <c r="L725" s="172">
        <v>42432</v>
      </c>
      <c r="M725" s="172">
        <v>42433</v>
      </c>
      <c r="N725" t="s">
        <v>307</v>
      </c>
      <c r="O725" t="s">
        <v>97</v>
      </c>
      <c r="P725">
        <v>9</v>
      </c>
      <c r="Q725" t="s">
        <v>712</v>
      </c>
      <c r="R725">
        <v>2</v>
      </c>
    </row>
    <row r="726" spans="1:18" x14ac:dyDescent="0.2">
      <c r="A726" t="s">
        <v>1408</v>
      </c>
      <c r="B726" t="s">
        <v>1409</v>
      </c>
      <c r="C726">
        <v>130667</v>
      </c>
      <c r="D726">
        <v>107525</v>
      </c>
      <c r="E726">
        <v>10005124</v>
      </c>
      <c r="F726" t="s">
        <v>293</v>
      </c>
      <c r="G726" t="s">
        <v>12</v>
      </c>
      <c r="H726" t="s">
        <v>1410</v>
      </c>
      <c r="I726" t="s">
        <v>190</v>
      </c>
      <c r="J726" t="s">
        <v>190</v>
      </c>
      <c r="K726">
        <v>10011433</v>
      </c>
      <c r="L726" s="172">
        <v>42500</v>
      </c>
      <c r="M726" s="172">
        <v>42503</v>
      </c>
      <c r="N726" t="s">
        <v>115</v>
      </c>
      <c r="O726" t="s">
        <v>109</v>
      </c>
      <c r="P726">
        <v>3</v>
      </c>
      <c r="Q726" t="s">
        <v>712</v>
      </c>
      <c r="R726">
        <v>2</v>
      </c>
    </row>
    <row r="727" spans="1:18" x14ac:dyDescent="0.2">
      <c r="A727" t="s">
        <v>1411</v>
      </c>
      <c r="B727" t="s">
        <v>1412</v>
      </c>
      <c r="C727">
        <v>130670</v>
      </c>
      <c r="D727">
        <v>108435</v>
      </c>
      <c r="E727">
        <v>10000670</v>
      </c>
      <c r="F727" t="s">
        <v>105</v>
      </c>
      <c r="G727" t="s">
        <v>12</v>
      </c>
      <c r="H727" t="s">
        <v>1410</v>
      </c>
      <c r="I727" t="s">
        <v>190</v>
      </c>
      <c r="J727" t="s">
        <v>190</v>
      </c>
      <c r="K727">
        <v>10004737</v>
      </c>
      <c r="L727" s="172">
        <v>42291</v>
      </c>
      <c r="M727" s="172">
        <v>42292</v>
      </c>
      <c r="N727" t="s">
        <v>307</v>
      </c>
      <c r="O727" t="s">
        <v>97</v>
      </c>
      <c r="P727">
        <v>9</v>
      </c>
      <c r="Q727" t="s">
        <v>712</v>
      </c>
      <c r="R727">
        <v>2</v>
      </c>
    </row>
    <row r="728" spans="1:18" x14ac:dyDescent="0.2">
      <c r="A728" t="s">
        <v>1413</v>
      </c>
      <c r="B728" t="s">
        <v>551</v>
      </c>
      <c r="C728">
        <v>130674</v>
      </c>
      <c r="D728">
        <v>106564</v>
      </c>
      <c r="E728">
        <v>10001535</v>
      </c>
      <c r="F728" t="s">
        <v>113</v>
      </c>
      <c r="G728" t="s">
        <v>12</v>
      </c>
      <c r="H728" t="s">
        <v>178</v>
      </c>
      <c r="I728" t="s">
        <v>107</v>
      </c>
      <c r="J728" t="s">
        <v>107</v>
      </c>
      <c r="K728">
        <v>10008470</v>
      </c>
      <c r="L728" s="172">
        <v>42409</v>
      </c>
      <c r="M728" s="172">
        <v>42412</v>
      </c>
      <c r="N728" t="s">
        <v>155</v>
      </c>
      <c r="O728" t="s">
        <v>109</v>
      </c>
      <c r="P728">
        <v>2</v>
      </c>
      <c r="Q728" t="s">
        <v>712</v>
      </c>
      <c r="R728">
        <v>3</v>
      </c>
    </row>
    <row r="729" spans="1:18" x14ac:dyDescent="0.2">
      <c r="A729" t="s">
        <v>1414</v>
      </c>
      <c r="B729" t="s">
        <v>1415</v>
      </c>
      <c r="C729">
        <v>130676</v>
      </c>
      <c r="D729">
        <v>105486</v>
      </c>
      <c r="E729">
        <v>10002899</v>
      </c>
      <c r="F729" t="s">
        <v>113</v>
      </c>
      <c r="G729" t="s">
        <v>12</v>
      </c>
      <c r="H729" t="s">
        <v>178</v>
      </c>
      <c r="I729" t="s">
        <v>107</v>
      </c>
      <c r="J729" t="s">
        <v>107</v>
      </c>
      <c r="K729">
        <v>10004739</v>
      </c>
      <c r="L729" s="172">
        <v>42382</v>
      </c>
      <c r="M729" s="172">
        <v>42397</v>
      </c>
      <c r="N729" t="s">
        <v>436</v>
      </c>
      <c r="O729" t="s">
        <v>812</v>
      </c>
      <c r="P729">
        <v>2</v>
      </c>
      <c r="Q729" t="s">
        <v>712</v>
      </c>
      <c r="R729">
        <v>2</v>
      </c>
    </row>
    <row r="730" spans="1:18" x14ac:dyDescent="0.2">
      <c r="A730" t="s">
        <v>1416</v>
      </c>
      <c r="B730" t="s">
        <v>1417</v>
      </c>
      <c r="C730">
        <v>130679</v>
      </c>
      <c r="D730">
        <v>106563</v>
      </c>
      <c r="E730">
        <v>10001353</v>
      </c>
      <c r="F730" t="s">
        <v>113</v>
      </c>
      <c r="G730" t="s">
        <v>12</v>
      </c>
      <c r="H730" t="s">
        <v>178</v>
      </c>
      <c r="I730" t="s">
        <v>107</v>
      </c>
      <c r="J730" t="s">
        <v>107</v>
      </c>
      <c r="K730">
        <v>10004741</v>
      </c>
      <c r="L730" s="172">
        <v>42325</v>
      </c>
      <c r="M730" s="172">
        <v>42328</v>
      </c>
      <c r="N730" t="s">
        <v>155</v>
      </c>
      <c r="O730" t="s">
        <v>109</v>
      </c>
      <c r="P730">
        <v>3</v>
      </c>
      <c r="Q730" t="s">
        <v>712</v>
      </c>
      <c r="R730">
        <v>3</v>
      </c>
    </row>
    <row r="731" spans="1:18" x14ac:dyDescent="0.2">
      <c r="A731" t="s">
        <v>1418</v>
      </c>
      <c r="B731" t="s">
        <v>1419</v>
      </c>
      <c r="C731">
        <v>130682</v>
      </c>
      <c r="D731">
        <v>108332</v>
      </c>
      <c r="E731">
        <v>10004969</v>
      </c>
      <c r="F731" t="s">
        <v>105</v>
      </c>
      <c r="G731" t="s">
        <v>12</v>
      </c>
      <c r="H731" t="s">
        <v>724</v>
      </c>
      <c r="I731" t="s">
        <v>107</v>
      </c>
      <c r="J731" t="s">
        <v>107</v>
      </c>
      <c r="K731">
        <v>10004743</v>
      </c>
      <c r="L731" s="172">
        <v>42339</v>
      </c>
      <c r="M731" s="172">
        <v>42342</v>
      </c>
      <c r="N731" t="s">
        <v>268</v>
      </c>
      <c r="O731" t="s">
        <v>109</v>
      </c>
      <c r="P731">
        <v>3</v>
      </c>
      <c r="Q731" t="s">
        <v>712</v>
      </c>
      <c r="R731">
        <v>3</v>
      </c>
    </row>
    <row r="732" spans="1:18" x14ac:dyDescent="0.2">
      <c r="A732" t="s">
        <v>1420</v>
      </c>
      <c r="B732" t="s">
        <v>1421</v>
      </c>
      <c r="C732">
        <v>130688</v>
      </c>
      <c r="D732">
        <v>106596</v>
      </c>
      <c r="E732">
        <v>10000560</v>
      </c>
      <c r="F732" t="s">
        <v>113</v>
      </c>
      <c r="G732" t="s">
        <v>12</v>
      </c>
      <c r="H732" t="s">
        <v>234</v>
      </c>
      <c r="I732" t="s">
        <v>190</v>
      </c>
      <c r="J732" t="s">
        <v>190</v>
      </c>
      <c r="K732">
        <v>10004744</v>
      </c>
      <c r="L732" s="172">
        <v>42493</v>
      </c>
      <c r="M732" s="172">
        <v>42496</v>
      </c>
      <c r="N732" t="s">
        <v>115</v>
      </c>
      <c r="O732" t="s">
        <v>109</v>
      </c>
      <c r="P732">
        <v>2</v>
      </c>
      <c r="Q732" t="s">
        <v>712</v>
      </c>
      <c r="R732">
        <v>2</v>
      </c>
    </row>
    <row r="733" spans="1:18" x14ac:dyDescent="0.2">
      <c r="A733" t="s">
        <v>1422</v>
      </c>
      <c r="B733" t="s">
        <v>1423</v>
      </c>
      <c r="C733">
        <v>130700</v>
      </c>
      <c r="D733">
        <v>108399</v>
      </c>
      <c r="E733">
        <v>10005339</v>
      </c>
      <c r="F733" t="s">
        <v>105</v>
      </c>
      <c r="G733" t="s">
        <v>12</v>
      </c>
      <c r="H733" t="s">
        <v>234</v>
      </c>
      <c r="I733" t="s">
        <v>190</v>
      </c>
      <c r="J733" t="s">
        <v>190</v>
      </c>
      <c r="K733">
        <v>10008471</v>
      </c>
      <c r="L733" s="172">
        <v>42394</v>
      </c>
      <c r="M733" s="172">
        <v>42395</v>
      </c>
      <c r="N733" t="s">
        <v>307</v>
      </c>
      <c r="O733" t="s">
        <v>97</v>
      </c>
      <c r="P733">
        <v>9</v>
      </c>
      <c r="Q733" t="s">
        <v>712</v>
      </c>
      <c r="R733">
        <v>2</v>
      </c>
    </row>
    <row r="734" spans="1:18" x14ac:dyDescent="0.2">
      <c r="A734" t="s">
        <v>1424</v>
      </c>
      <c r="B734" t="s">
        <v>1425</v>
      </c>
      <c r="C734">
        <v>130701</v>
      </c>
      <c r="D734">
        <v>108437</v>
      </c>
      <c r="E734">
        <v>10000552</v>
      </c>
      <c r="F734" t="s">
        <v>105</v>
      </c>
      <c r="G734" t="s">
        <v>12</v>
      </c>
      <c r="H734" t="s">
        <v>234</v>
      </c>
      <c r="I734" t="s">
        <v>190</v>
      </c>
      <c r="J734" t="s">
        <v>190</v>
      </c>
      <c r="K734">
        <v>10011436</v>
      </c>
      <c r="L734" s="172">
        <v>42487</v>
      </c>
      <c r="M734" s="172">
        <v>42488</v>
      </c>
      <c r="N734" t="s">
        <v>307</v>
      </c>
      <c r="O734" t="s">
        <v>97</v>
      </c>
      <c r="P734">
        <v>9</v>
      </c>
      <c r="Q734" t="s">
        <v>712</v>
      </c>
      <c r="R734">
        <v>2</v>
      </c>
    </row>
    <row r="735" spans="1:18" x14ac:dyDescent="0.2">
      <c r="A735" t="s">
        <v>1426</v>
      </c>
      <c r="B735" t="s">
        <v>1427</v>
      </c>
      <c r="C735">
        <v>130702</v>
      </c>
      <c r="D735">
        <v>108422</v>
      </c>
      <c r="E735">
        <v>10002929</v>
      </c>
      <c r="F735" t="s">
        <v>105</v>
      </c>
      <c r="G735" t="s">
        <v>12</v>
      </c>
      <c r="H735" t="s">
        <v>234</v>
      </c>
      <c r="I735" t="s">
        <v>190</v>
      </c>
      <c r="J735" t="s">
        <v>190</v>
      </c>
      <c r="K735">
        <v>10004748</v>
      </c>
      <c r="L735" s="172">
        <v>42325</v>
      </c>
      <c r="M735" s="172">
        <v>42327</v>
      </c>
      <c r="N735" t="s">
        <v>108</v>
      </c>
      <c r="O735" t="s">
        <v>109</v>
      </c>
      <c r="P735">
        <v>2</v>
      </c>
      <c r="Q735" t="s">
        <v>712</v>
      </c>
      <c r="R735">
        <v>2</v>
      </c>
    </row>
    <row r="736" spans="1:18" x14ac:dyDescent="0.2">
      <c r="A736" t="s">
        <v>1428</v>
      </c>
      <c r="B736" t="s">
        <v>1429</v>
      </c>
      <c r="C736">
        <v>130705</v>
      </c>
      <c r="D736">
        <v>108387</v>
      </c>
      <c r="E736">
        <v>10006268</v>
      </c>
      <c r="F736" t="s">
        <v>105</v>
      </c>
      <c r="G736" t="s">
        <v>12</v>
      </c>
      <c r="H736" t="s">
        <v>234</v>
      </c>
      <c r="I736" t="s">
        <v>190</v>
      </c>
      <c r="J736" t="s">
        <v>190</v>
      </c>
      <c r="K736">
        <v>10004749</v>
      </c>
      <c r="L736" s="172">
        <v>42382</v>
      </c>
      <c r="M736" s="172">
        <v>42384</v>
      </c>
      <c r="N736" t="s">
        <v>1430</v>
      </c>
      <c r="O736" t="s">
        <v>109</v>
      </c>
      <c r="P736">
        <v>2</v>
      </c>
      <c r="Q736" t="s">
        <v>712</v>
      </c>
      <c r="R736">
        <v>3</v>
      </c>
    </row>
    <row r="737" spans="1:18" x14ac:dyDescent="0.2">
      <c r="A737" t="s">
        <v>1431</v>
      </c>
      <c r="B737" t="s">
        <v>1432</v>
      </c>
      <c r="C737">
        <v>130710</v>
      </c>
      <c r="D737">
        <v>106633</v>
      </c>
      <c r="E737">
        <v>10003023</v>
      </c>
      <c r="F737" t="s">
        <v>113</v>
      </c>
      <c r="G737" t="s">
        <v>12</v>
      </c>
      <c r="H737" t="s">
        <v>761</v>
      </c>
      <c r="I737" t="s">
        <v>172</v>
      </c>
      <c r="J737" t="s">
        <v>172</v>
      </c>
      <c r="K737">
        <v>10008472</v>
      </c>
      <c r="L737" s="172">
        <v>42424</v>
      </c>
      <c r="M737" s="172">
        <v>42425</v>
      </c>
      <c r="N737" t="s">
        <v>436</v>
      </c>
      <c r="O737" t="s">
        <v>97</v>
      </c>
      <c r="P737">
        <v>9</v>
      </c>
      <c r="Q737" t="s">
        <v>712</v>
      </c>
      <c r="R737">
        <v>2</v>
      </c>
    </row>
    <row r="738" spans="1:18" x14ac:dyDescent="0.2">
      <c r="A738" t="s">
        <v>1433</v>
      </c>
      <c r="B738" t="s">
        <v>1434</v>
      </c>
      <c r="C738">
        <v>130713</v>
      </c>
      <c r="D738">
        <v>106641</v>
      </c>
      <c r="E738">
        <v>10007977</v>
      </c>
      <c r="F738" t="s">
        <v>113</v>
      </c>
      <c r="G738" t="s">
        <v>12</v>
      </c>
      <c r="H738" t="s">
        <v>409</v>
      </c>
      <c r="I738" t="s">
        <v>172</v>
      </c>
      <c r="J738" t="s">
        <v>172</v>
      </c>
      <c r="K738">
        <v>10005120</v>
      </c>
      <c r="L738" s="172">
        <v>42437</v>
      </c>
      <c r="M738" s="172">
        <v>42440</v>
      </c>
      <c r="N738" t="s">
        <v>115</v>
      </c>
      <c r="O738" t="s">
        <v>109</v>
      </c>
      <c r="P738">
        <v>3</v>
      </c>
      <c r="Q738" t="s">
        <v>712</v>
      </c>
      <c r="R738">
        <v>3</v>
      </c>
    </row>
    <row r="739" spans="1:18" x14ac:dyDescent="0.2">
      <c r="A739" t="s">
        <v>1435</v>
      </c>
      <c r="B739" t="s">
        <v>1436</v>
      </c>
      <c r="C739">
        <v>130719</v>
      </c>
      <c r="D739">
        <v>108377</v>
      </c>
      <c r="E739">
        <v>10008025</v>
      </c>
      <c r="F739" t="s">
        <v>105</v>
      </c>
      <c r="G739" t="s">
        <v>12</v>
      </c>
      <c r="H739" t="s">
        <v>409</v>
      </c>
      <c r="I739" t="s">
        <v>172</v>
      </c>
      <c r="J739" t="s">
        <v>172</v>
      </c>
      <c r="K739">
        <v>10011437</v>
      </c>
      <c r="L739" s="172">
        <v>42403</v>
      </c>
      <c r="M739" s="172">
        <v>42404</v>
      </c>
      <c r="N739" t="s">
        <v>307</v>
      </c>
      <c r="O739" t="s">
        <v>97</v>
      </c>
      <c r="P739">
        <v>9</v>
      </c>
      <c r="Q739" t="s">
        <v>712</v>
      </c>
      <c r="R739">
        <v>2</v>
      </c>
    </row>
    <row r="740" spans="1:18" x14ac:dyDescent="0.2">
      <c r="A740" t="s">
        <v>1437</v>
      </c>
      <c r="B740" t="s">
        <v>1438</v>
      </c>
      <c r="C740">
        <v>130721</v>
      </c>
      <c r="D740">
        <v>105010</v>
      </c>
      <c r="E740">
        <v>10004690</v>
      </c>
      <c r="F740" t="s">
        <v>113</v>
      </c>
      <c r="G740" t="s">
        <v>12</v>
      </c>
      <c r="H740" t="s">
        <v>785</v>
      </c>
      <c r="I740" t="s">
        <v>107</v>
      </c>
      <c r="J740" t="s">
        <v>107</v>
      </c>
      <c r="K740">
        <v>10011438</v>
      </c>
      <c r="L740" s="172">
        <v>42528</v>
      </c>
      <c r="M740" s="172">
        <v>42531</v>
      </c>
      <c r="N740" t="s">
        <v>115</v>
      </c>
      <c r="O740" t="s">
        <v>109</v>
      </c>
      <c r="P740">
        <v>3</v>
      </c>
      <c r="Q740" t="s">
        <v>712</v>
      </c>
      <c r="R740">
        <v>2</v>
      </c>
    </row>
    <row r="741" spans="1:18" x14ac:dyDescent="0.2">
      <c r="A741" t="s">
        <v>1439</v>
      </c>
      <c r="B741" t="s">
        <v>1440</v>
      </c>
      <c r="C741">
        <v>130722</v>
      </c>
      <c r="D741">
        <v>106658</v>
      </c>
      <c r="E741">
        <v>10003035</v>
      </c>
      <c r="F741" t="s">
        <v>113</v>
      </c>
      <c r="G741" t="s">
        <v>12</v>
      </c>
      <c r="H741" t="s">
        <v>785</v>
      </c>
      <c r="I741" t="s">
        <v>107</v>
      </c>
      <c r="J741" t="s">
        <v>107</v>
      </c>
      <c r="K741">
        <v>10011439</v>
      </c>
      <c r="L741" s="172">
        <v>42514</v>
      </c>
      <c r="M741" s="172">
        <v>42517</v>
      </c>
      <c r="N741" t="s">
        <v>115</v>
      </c>
      <c r="O741" t="s">
        <v>109</v>
      </c>
      <c r="P741">
        <v>3</v>
      </c>
      <c r="Q741" t="s">
        <v>712</v>
      </c>
      <c r="R741">
        <v>2</v>
      </c>
    </row>
    <row r="742" spans="1:18" x14ac:dyDescent="0.2">
      <c r="A742" t="s">
        <v>1441</v>
      </c>
      <c r="B742" t="s">
        <v>1442</v>
      </c>
      <c r="C742">
        <v>130723</v>
      </c>
      <c r="D742">
        <v>108498</v>
      </c>
      <c r="E742">
        <v>10004835</v>
      </c>
      <c r="F742" t="s">
        <v>113</v>
      </c>
      <c r="G742" t="s">
        <v>12</v>
      </c>
      <c r="H742" t="s">
        <v>785</v>
      </c>
      <c r="I742" t="s">
        <v>107</v>
      </c>
      <c r="J742" t="s">
        <v>107</v>
      </c>
      <c r="K742">
        <v>10004754</v>
      </c>
      <c r="L742" s="172">
        <v>42318</v>
      </c>
      <c r="M742" s="172">
        <v>42319</v>
      </c>
      <c r="N742" t="s">
        <v>436</v>
      </c>
      <c r="O742" t="s">
        <v>97</v>
      </c>
      <c r="P742">
        <v>9</v>
      </c>
      <c r="Q742" t="s">
        <v>712</v>
      </c>
      <c r="R742">
        <v>2</v>
      </c>
    </row>
    <row r="743" spans="1:18" x14ac:dyDescent="0.2">
      <c r="A743" t="s">
        <v>1443</v>
      </c>
      <c r="B743" t="s">
        <v>1444</v>
      </c>
      <c r="C743">
        <v>130734</v>
      </c>
      <c r="D743">
        <v>106762</v>
      </c>
      <c r="E743">
        <v>10000093</v>
      </c>
      <c r="F743" t="s">
        <v>113</v>
      </c>
      <c r="G743" t="s">
        <v>12</v>
      </c>
      <c r="H743" t="s">
        <v>422</v>
      </c>
      <c r="I743" t="s">
        <v>140</v>
      </c>
      <c r="J743" t="s">
        <v>140</v>
      </c>
      <c r="K743">
        <v>10011562</v>
      </c>
      <c r="L743" s="172">
        <v>42500</v>
      </c>
      <c r="M743" s="172">
        <v>42503</v>
      </c>
      <c r="N743" t="s">
        <v>115</v>
      </c>
      <c r="O743" t="s">
        <v>109</v>
      </c>
      <c r="P743">
        <v>3</v>
      </c>
      <c r="Q743" t="s">
        <v>712</v>
      </c>
      <c r="R743">
        <v>1</v>
      </c>
    </row>
    <row r="744" spans="1:18" x14ac:dyDescent="0.2">
      <c r="A744" t="s">
        <v>1445</v>
      </c>
      <c r="B744" t="s">
        <v>1446</v>
      </c>
      <c r="C744">
        <v>130737</v>
      </c>
      <c r="D744">
        <v>106466</v>
      </c>
      <c r="E744">
        <v>10003768</v>
      </c>
      <c r="F744" t="s">
        <v>113</v>
      </c>
      <c r="G744" t="s">
        <v>12</v>
      </c>
      <c r="H744" t="s">
        <v>422</v>
      </c>
      <c r="I744" t="s">
        <v>140</v>
      </c>
      <c r="J744" t="s">
        <v>140</v>
      </c>
      <c r="K744">
        <v>10017527</v>
      </c>
      <c r="L744" s="172">
        <v>42507</v>
      </c>
      <c r="M744" s="172">
        <v>42510</v>
      </c>
      <c r="N744" t="s">
        <v>115</v>
      </c>
      <c r="O744" t="s">
        <v>109</v>
      </c>
      <c r="P744">
        <v>3</v>
      </c>
      <c r="Q744" t="s">
        <v>712</v>
      </c>
      <c r="R744">
        <v>2</v>
      </c>
    </row>
    <row r="745" spans="1:18" x14ac:dyDescent="0.2">
      <c r="A745" t="s">
        <v>1447</v>
      </c>
      <c r="B745" t="s">
        <v>1448</v>
      </c>
      <c r="C745">
        <v>130756</v>
      </c>
      <c r="D745">
        <v>108374</v>
      </c>
      <c r="E745">
        <v>10007671</v>
      </c>
      <c r="F745" t="s">
        <v>105</v>
      </c>
      <c r="G745" t="s">
        <v>12</v>
      </c>
      <c r="H745" t="s">
        <v>297</v>
      </c>
      <c r="I745" t="s">
        <v>161</v>
      </c>
      <c r="J745" t="s">
        <v>161</v>
      </c>
      <c r="K745">
        <v>10004757</v>
      </c>
      <c r="L745" s="172">
        <v>42437</v>
      </c>
      <c r="M745" s="172">
        <v>42440</v>
      </c>
      <c r="N745" t="s">
        <v>108</v>
      </c>
      <c r="O745" t="s">
        <v>109</v>
      </c>
      <c r="P745">
        <v>3</v>
      </c>
      <c r="Q745" t="s">
        <v>712</v>
      </c>
      <c r="R745">
        <v>1</v>
      </c>
    </row>
    <row r="746" spans="1:18" x14ac:dyDescent="0.2">
      <c r="A746" t="s">
        <v>1449</v>
      </c>
      <c r="B746" t="s">
        <v>1450</v>
      </c>
      <c r="C746">
        <v>130757</v>
      </c>
      <c r="D746">
        <v>108327</v>
      </c>
      <c r="E746">
        <v>10005429</v>
      </c>
      <c r="F746" t="s">
        <v>105</v>
      </c>
      <c r="G746" t="s">
        <v>12</v>
      </c>
      <c r="H746" t="s">
        <v>297</v>
      </c>
      <c r="I746" t="s">
        <v>161</v>
      </c>
      <c r="J746" t="s">
        <v>161</v>
      </c>
      <c r="K746">
        <v>10004758</v>
      </c>
      <c r="L746" s="172">
        <v>42451</v>
      </c>
      <c r="M746" s="172">
        <v>42453</v>
      </c>
      <c r="N746" t="s">
        <v>108</v>
      </c>
      <c r="O746" t="s">
        <v>109</v>
      </c>
      <c r="P746">
        <v>3</v>
      </c>
      <c r="Q746" t="s">
        <v>712</v>
      </c>
      <c r="R746">
        <v>2</v>
      </c>
    </row>
    <row r="747" spans="1:18" x14ac:dyDescent="0.2">
      <c r="A747" t="s">
        <v>1451</v>
      </c>
      <c r="B747" t="s">
        <v>1452</v>
      </c>
      <c r="C747">
        <v>130759</v>
      </c>
      <c r="D747">
        <v>110215</v>
      </c>
      <c r="E747">
        <v>10002743</v>
      </c>
      <c r="F747" t="s">
        <v>113</v>
      </c>
      <c r="G747" t="s">
        <v>12</v>
      </c>
      <c r="H747" t="s">
        <v>239</v>
      </c>
      <c r="I747" t="s">
        <v>161</v>
      </c>
      <c r="J747" t="s">
        <v>161</v>
      </c>
      <c r="K747">
        <v>10004759</v>
      </c>
      <c r="L747" s="172">
        <v>42353</v>
      </c>
      <c r="M747" s="172">
        <v>42356</v>
      </c>
      <c r="N747" t="s">
        <v>115</v>
      </c>
      <c r="O747" t="s">
        <v>109</v>
      </c>
      <c r="P747">
        <v>3</v>
      </c>
      <c r="Q747" t="s">
        <v>712</v>
      </c>
      <c r="R747">
        <v>2</v>
      </c>
    </row>
    <row r="748" spans="1:18" x14ac:dyDescent="0.2">
      <c r="A748" t="s">
        <v>1453</v>
      </c>
      <c r="B748" t="s">
        <v>1454</v>
      </c>
      <c r="C748">
        <v>130762</v>
      </c>
      <c r="D748">
        <v>110223</v>
      </c>
      <c r="E748">
        <v>10003928</v>
      </c>
      <c r="F748" t="s">
        <v>113</v>
      </c>
      <c r="G748" t="s">
        <v>12</v>
      </c>
      <c r="H748" t="s">
        <v>239</v>
      </c>
      <c r="I748" t="s">
        <v>161</v>
      </c>
      <c r="J748" t="s">
        <v>161</v>
      </c>
      <c r="K748">
        <v>10019027</v>
      </c>
      <c r="L748" s="172">
        <v>42507</v>
      </c>
      <c r="M748" s="172">
        <v>42510</v>
      </c>
      <c r="N748" t="s">
        <v>115</v>
      </c>
      <c r="O748" t="s">
        <v>109</v>
      </c>
      <c r="P748">
        <v>3</v>
      </c>
      <c r="Q748" t="s">
        <v>712</v>
      </c>
      <c r="R748">
        <v>1</v>
      </c>
    </row>
    <row r="749" spans="1:18" x14ac:dyDescent="0.2">
      <c r="A749" t="s">
        <v>1455</v>
      </c>
      <c r="B749" t="s">
        <v>1456</v>
      </c>
      <c r="C749">
        <v>130768</v>
      </c>
      <c r="D749">
        <v>108313</v>
      </c>
      <c r="E749">
        <v>10005001</v>
      </c>
      <c r="F749" t="s">
        <v>105</v>
      </c>
      <c r="G749" t="s">
        <v>12</v>
      </c>
      <c r="H749" t="s">
        <v>114</v>
      </c>
      <c r="I749" t="s">
        <v>107</v>
      </c>
      <c r="J749" t="s">
        <v>107</v>
      </c>
      <c r="K749">
        <v>10004760</v>
      </c>
      <c r="L749" s="172">
        <v>42347</v>
      </c>
      <c r="M749" s="172">
        <v>42349</v>
      </c>
      <c r="N749" t="s">
        <v>108</v>
      </c>
      <c r="O749" t="s">
        <v>109</v>
      </c>
      <c r="P749">
        <v>2</v>
      </c>
      <c r="Q749" t="s">
        <v>712</v>
      </c>
      <c r="R749">
        <v>2</v>
      </c>
    </row>
    <row r="750" spans="1:18" x14ac:dyDescent="0.2">
      <c r="A750" t="s">
        <v>1457</v>
      </c>
      <c r="B750" t="s">
        <v>654</v>
      </c>
      <c r="C750">
        <v>130771</v>
      </c>
      <c r="D750">
        <v>106972</v>
      </c>
      <c r="E750">
        <v>10007035</v>
      </c>
      <c r="F750" t="s">
        <v>113</v>
      </c>
      <c r="G750" t="s">
        <v>12</v>
      </c>
      <c r="H750" t="s">
        <v>255</v>
      </c>
      <c r="I750" t="s">
        <v>161</v>
      </c>
      <c r="J750" t="s">
        <v>161</v>
      </c>
      <c r="K750">
        <v>10011440</v>
      </c>
      <c r="L750" s="172">
        <v>42528</v>
      </c>
      <c r="M750" s="172">
        <v>42531</v>
      </c>
      <c r="N750" t="s">
        <v>115</v>
      </c>
      <c r="O750" t="s">
        <v>109</v>
      </c>
      <c r="P750">
        <v>4</v>
      </c>
      <c r="Q750" t="s">
        <v>712</v>
      </c>
      <c r="R750">
        <v>2</v>
      </c>
    </row>
    <row r="751" spans="1:18" x14ac:dyDescent="0.2">
      <c r="A751" t="s">
        <v>1458</v>
      </c>
      <c r="B751" t="s">
        <v>1459</v>
      </c>
      <c r="C751">
        <v>130772</v>
      </c>
      <c r="D751">
        <v>106966</v>
      </c>
      <c r="E751">
        <v>10004442</v>
      </c>
      <c r="F751" t="s">
        <v>293</v>
      </c>
      <c r="G751" t="s">
        <v>12</v>
      </c>
      <c r="H751" t="s">
        <v>255</v>
      </c>
      <c r="I751" t="s">
        <v>161</v>
      </c>
      <c r="J751" t="s">
        <v>161</v>
      </c>
      <c r="K751">
        <v>10011441</v>
      </c>
      <c r="L751" s="172">
        <v>42486</v>
      </c>
      <c r="M751" s="172">
        <v>42489</v>
      </c>
      <c r="N751" t="s">
        <v>115</v>
      </c>
      <c r="O751" t="s">
        <v>109</v>
      </c>
      <c r="P751">
        <v>3</v>
      </c>
      <c r="Q751" t="s">
        <v>712</v>
      </c>
      <c r="R751">
        <v>1</v>
      </c>
    </row>
    <row r="752" spans="1:18" x14ac:dyDescent="0.2">
      <c r="A752" t="s">
        <v>1460</v>
      </c>
      <c r="B752" t="s">
        <v>1461</v>
      </c>
      <c r="C752">
        <v>130776</v>
      </c>
      <c r="D752">
        <v>106985</v>
      </c>
      <c r="E752">
        <v>10004577</v>
      </c>
      <c r="F752" t="s">
        <v>113</v>
      </c>
      <c r="G752" t="s">
        <v>12</v>
      </c>
      <c r="H752" t="s">
        <v>217</v>
      </c>
      <c r="I752" t="s">
        <v>161</v>
      </c>
      <c r="J752" t="s">
        <v>161</v>
      </c>
      <c r="K752">
        <v>10004763</v>
      </c>
      <c r="L752" s="172">
        <v>42339</v>
      </c>
      <c r="M752" s="172">
        <v>42342</v>
      </c>
      <c r="N752" t="s">
        <v>181</v>
      </c>
      <c r="O752" t="s">
        <v>109</v>
      </c>
      <c r="P752">
        <v>2</v>
      </c>
      <c r="Q752" t="s">
        <v>712</v>
      </c>
      <c r="R752">
        <v>3</v>
      </c>
    </row>
    <row r="753" spans="1:18" x14ac:dyDescent="0.2">
      <c r="A753" t="s">
        <v>1462</v>
      </c>
      <c r="B753" t="s">
        <v>1463</v>
      </c>
      <c r="C753">
        <v>130783</v>
      </c>
      <c r="D753">
        <v>108485</v>
      </c>
      <c r="E753">
        <v>10005991</v>
      </c>
      <c r="F753" t="s">
        <v>113</v>
      </c>
      <c r="G753" t="s">
        <v>12</v>
      </c>
      <c r="H753" t="s">
        <v>217</v>
      </c>
      <c r="I753" t="s">
        <v>161</v>
      </c>
      <c r="J753" t="s">
        <v>161</v>
      </c>
      <c r="K753">
        <v>10004766</v>
      </c>
      <c r="L753" s="172">
        <v>42388</v>
      </c>
      <c r="M753" s="172">
        <v>42391</v>
      </c>
      <c r="N753" t="s">
        <v>181</v>
      </c>
      <c r="O753" t="s">
        <v>109</v>
      </c>
      <c r="P753">
        <v>2</v>
      </c>
      <c r="Q753" t="s">
        <v>712</v>
      </c>
      <c r="R753">
        <v>3</v>
      </c>
    </row>
    <row r="754" spans="1:18" x14ac:dyDescent="0.2">
      <c r="A754" t="s">
        <v>1464</v>
      </c>
      <c r="B754" t="s">
        <v>1465</v>
      </c>
      <c r="C754">
        <v>130789</v>
      </c>
      <c r="D754">
        <v>105028</v>
      </c>
      <c r="E754">
        <v>10003011</v>
      </c>
      <c r="F754" t="s">
        <v>105</v>
      </c>
      <c r="G754" t="s">
        <v>12</v>
      </c>
      <c r="H754" t="s">
        <v>364</v>
      </c>
      <c r="I754" t="s">
        <v>190</v>
      </c>
      <c r="J754" t="s">
        <v>190</v>
      </c>
      <c r="K754">
        <v>10011443</v>
      </c>
      <c r="L754" s="172">
        <v>42501</v>
      </c>
      <c r="M754" s="172">
        <v>42502</v>
      </c>
      <c r="N754" t="s">
        <v>307</v>
      </c>
      <c r="O754" t="s">
        <v>97</v>
      </c>
      <c r="P754">
        <v>9</v>
      </c>
      <c r="Q754" t="s">
        <v>712</v>
      </c>
      <c r="R754">
        <v>2</v>
      </c>
    </row>
    <row r="755" spans="1:18" x14ac:dyDescent="0.2">
      <c r="A755" t="s">
        <v>1466</v>
      </c>
      <c r="B755" t="s">
        <v>1467</v>
      </c>
      <c r="C755">
        <v>130796</v>
      </c>
      <c r="D755">
        <v>107010</v>
      </c>
      <c r="E755">
        <v>10006549</v>
      </c>
      <c r="F755" t="s">
        <v>113</v>
      </c>
      <c r="G755" t="s">
        <v>12</v>
      </c>
      <c r="H755" t="s">
        <v>352</v>
      </c>
      <c r="I755" t="s">
        <v>172</v>
      </c>
      <c r="J755" t="s">
        <v>172</v>
      </c>
      <c r="K755">
        <v>10012691</v>
      </c>
      <c r="L755" s="172">
        <v>42493</v>
      </c>
      <c r="M755" s="172">
        <v>42496</v>
      </c>
      <c r="N755" t="s">
        <v>115</v>
      </c>
      <c r="O755" t="s">
        <v>109</v>
      </c>
      <c r="P755">
        <v>4</v>
      </c>
      <c r="Q755" t="s">
        <v>712</v>
      </c>
      <c r="R755">
        <v>2</v>
      </c>
    </row>
    <row r="756" spans="1:18" x14ac:dyDescent="0.2">
      <c r="A756" t="s">
        <v>1468</v>
      </c>
      <c r="B756" t="s">
        <v>424</v>
      </c>
      <c r="C756">
        <v>130797</v>
      </c>
      <c r="D756">
        <v>108452</v>
      </c>
      <c r="E756">
        <v>10007299</v>
      </c>
      <c r="F756" t="s">
        <v>113</v>
      </c>
      <c r="G756" t="s">
        <v>12</v>
      </c>
      <c r="H756" t="s">
        <v>425</v>
      </c>
      <c r="I756" t="s">
        <v>172</v>
      </c>
      <c r="J756" t="s">
        <v>172</v>
      </c>
      <c r="K756">
        <v>10004771</v>
      </c>
      <c r="L756" s="172">
        <v>42395</v>
      </c>
      <c r="M756" s="172">
        <v>42398</v>
      </c>
      <c r="N756" t="s">
        <v>181</v>
      </c>
      <c r="O756" t="s">
        <v>109</v>
      </c>
      <c r="P756">
        <v>4</v>
      </c>
      <c r="Q756" t="s">
        <v>712</v>
      </c>
      <c r="R756">
        <v>3</v>
      </c>
    </row>
    <row r="757" spans="1:18" x14ac:dyDescent="0.2">
      <c r="A757" t="s">
        <v>1469</v>
      </c>
      <c r="B757" t="s">
        <v>1470</v>
      </c>
      <c r="C757">
        <v>130809</v>
      </c>
      <c r="D757">
        <v>105347</v>
      </c>
      <c r="E757">
        <v>10001004</v>
      </c>
      <c r="F757" t="s">
        <v>113</v>
      </c>
      <c r="G757" t="s">
        <v>12</v>
      </c>
      <c r="H757" t="s">
        <v>171</v>
      </c>
      <c r="I757" t="s">
        <v>172</v>
      </c>
      <c r="J757" t="s">
        <v>172</v>
      </c>
      <c r="K757">
        <v>10008495</v>
      </c>
      <c r="L757" s="172">
        <v>42430</v>
      </c>
      <c r="M757" s="172">
        <v>42433</v>
      </c>
      <c r="N757" t="s">
        <v>115</v>
      </c>
      <c r="O757" t="s">
        <v>109</v>
      </c>
      <c r="P757">
        <v>3</v>
      </c>
      <c r="Q757" t="s">
        <v>712</v>
      </c>
      <c r="R757">
        <v>2</v>
      </c>
    </row>
    <row r="758" spans="1:18" x14ac:dyDescent="0.2">
      <c r="A758" t="s">
        <v>1471</v>
      </c>
      <c r="B758" t="s">
        <v>1472</v>
      </c>
      <c r="C758">
        <v>130813</v>
      </c>
      <c r="D758">
        <v>105114</v>
      </c>
      <c r="E758">
        <v>10006293</v>
      </c>
      <c r="F758" t="s">
        <v>113</v>
      </c>
      <c r="G758" t="s">
        <v>12</v>
      </c>
      <c r="H758" t="s">
        <v>171</v>
      </c>
      <c r="I758" t="s">
        <v>172</v>
      </c>
      <c r="J758" t="s">
        <v>172</v>
      </c>
      <c r="K758">
        <v>10004775</v>
      </c>
      <c r="L758" s="172">
        <v>42409</v>
      </c>
      <c r="M758" s="172">
        <v>42412</v>
      </c>
      <c r="N758" t="s">
        <v>181</v>
      </c>
      <c r="O758" t="s">
        <v>109</v>
      </c>
      <c r="P758">
        <v>4</v>
      </c>
      <c r="Q758" t="s">
        <v>712</v>
      </c>
      <c r="R758">
        <v>3</v>
      </c>
    </row>
    <row r="759" spans="1:18" x14ac:dyDescent="0.2">
      <c r="A759" t="s">
        <v>1473</v>
      </c>
      <c r="B759" t="s">
        <v>1474</v>
      </c>
      <c r="C759">
        <v>130818</v>
      </c>
      <c r="D759">
        <v>105936</v>
      </c>
      <c r="E759">
        <v>10007431</v>
      </c>
      <c r="F759" t="s">
        <v>113</v>
      </c>
      <c r="G759" t="s">
        <v>12</v>
      </c>
      <c r="H759" t="s">
        <v>854</v>
      </c>
      <c r="I759" t="s">
        <v>107</v>
      </c>
      <c r="J759" t="s">
        <v>107</v>
      </c>
      <c r="K759">
        <v>10011444</v>
      </c>
      <c r="L759" s="172">
        <v>42500</v>
      </c>
      <c r="M759" s="172">
        <v>42501</v>
      </c>
      <c r="N759" t="s">
        <v>436</v>
      </c>
      <c r="O759" t="s">
        <v>97</v>
      </c>
      <c r="P759">
        <v>9</v>
      </c>
      <c r="Q759" t="s">
        <v>712</v>
      </c>
      <c r="R759">
        <v>2</v>
      </c>
    </row>
    <row r="760" spans="1:18" x14ac:dyDescent="0.2">
      <c r="A760" t="s">
        <v>1475</v>
      </c>
      <c r="B760" t="s">
        <v>1476</v>
      </c>
      <c r="C760">
        <v>130819</v>
      </c>
      <c r="D760">
        <v>107462</v>
      </c>
      <c r="E760">
        <v>10004116</v>
      </c>
      <c r="F760" t="s">
        <v>113</v>
      </c>
      <c r="G760" t="s">
        <v>12</v>
      </c>
      <c r="H760" t="s">
        <v>854</v>
      </c>
      <c r="I760" t="s">
        <v>107</v>
      </c>
      <c r="J760" t="s">
        <v>107</v>
      </c>
      <c r="K760">
        <v>10011445</v>
      </c>
      <c r="L760" s="172">
        <v>42486</v>
      </c>
      <c r="M760" s="172">
        <v>42489</v>
      </c>
      <c r="N760" t="s">
        <v>181</v>
      </c>
      <c r="O760" t="s">
        <v>109</v>
      </c>
      <c r="P760">
        <v>3</v>
      </c>
      <c r="Q760" t="s">
        <v>712</v>
      </c>
      <c r="R760">
        <v>3</v>
      </c>
    </row>
    <row r="761" spans="1:18" x14ac:dyDescent="0.2">
      <c r="A761" t="s">
        <v>1477</v>
      </c>
      <c r="B761" t="s">
        <v>1478</v>
      </c>
      <c r="C761">
        <v>130820</v>
      </c>
      <c r="D761">
        <v>107059</v>
      </c>
      <c r="E761">
        <v>10006398</v>
      </c>
      <c r="F761" t="s">
        <v>113</v>
      </c>
      <c r="G761" t="s">
        <v>12</v>
      </c>
      <c r="H761" t="s">
        <v>854</v>
      </c>
      <c r="I761" t="s">
        <v>107</v>
      </c>
      <c r="J761" t="s">
        <v>107</v>
      </c>
      <c r="K761">
        <v>10004779</v>
      </c>
      <c r="L761" s="172">
        <v>42318</v>
      </c>
      <c r="M761" s="172">
        <v>42321</v>
      </c>
      <c r="N761" t="s">
        <v>155</v>
      </c>
      <c r="O761" t="s">
        <v>109</v>
      </c>
      <c r="P761">
        <v>3</v>
      </c>
      <c r="Q761" t="s">
        <v>712</v>
      </c>
      <c r="R761">
        <v>3</v>
      </c>
    </row>
    <row r="762" spans="1:18" x14ac:dyDescent="0.2">
      <c r="A762" t="s">
        <v>1479</v>
      </c>
      <c r="B762" t="s">
        <v>1480</v>
      </c>
      <c r="C762">
        <v>130822</v>
      </c>
      <c r="D762">
        <v>108505</v>
      </c>
      <c r="E762">
        <v>10004686</v>
      </c>
      <c r="F762" t="s">
        <v>113</v>
      </c>
      <c r="G762" t="s">
        <v>12</v>
      </c>
      <c r="H762" t="s">
        <v>399</v>
      </c>
      <c r="I762" t="s">
        <v>190</v>
      </c>
      <c r="J762" t="s">
        <v>190</v>
      </c>
      <c r="K762">
        <v>10004780</v>
      </c>
      <c r="L762" s="172">
        <v>42382</v>
      </c>
      <c r="M762" s="172">
        <v>42383</v>
      </c>
      <c r="N762" t="s">
        <v>436</v>
      </c>
      <c r="O762" t="s">
        <v>97</v>
      </c>
      <c r="P762">
        <v>9</v>
      </c>
      <c r="Q762" t="s">
        <v>712</v>
      </c>
      <c r="R762">
        <v>2</v>
      </c>
    </row>
    <row r="763" spans="1:18" x14ac:dyDescent="0.2">
      <c r="A763" t="s">
        <v>1481</v>
      </c>
      <c r="B763" t="s">
        <v>1482</v>
      </c>
      <c r="C763">
        <v>130831</v>
      </c>
      <c r="D763">
        <v>107921</v>
      </c>
      <c r="E763">
        <v>10007566</v>
      </c>
      <c r="F763" t="s">
        <v>105</v>
      </c>
      <c r="G763" t="s">
        <v>12</v>
      </c>
      <c r="H763" t="s">
        <v>399</v>
      </c>
      <c r="I763" t="s">
        <v>190</v>
      </c>
      <c r="J763" t="s">
        <v>190</v>
      </c>
      <c r="K763">
        <v>10004781</v>
      </c>
      <c r="L763" s="172">
        <v>42487</v>
      </c>
      <c r="M763" s="172">
        <v>42488</v>
      </c>
      <c r="N763" t="s">
        <v>307</v>
      </c>
      <c r="O763" t="s">
        <v>97</v>
      </c>
      <c r="P763">
        <v>9</v>
      </c>
      <c r="Q763" t="s">
        <v>712</v>
      </c>
      <c r="R763">
        <v>2</v>
      </c>
    </row>
    <row r="764" spans="1:18" x14ac:dyDescent="0.2">
      <c r="A764" t="s">
        <v>1483</v>
      </c>
      <c r="B764" t="s">
        <v>1484</v>
      </c>
      <c r="C764">
        <v>130845</v>
      </c>
      <c r="D764">
        <v>108375</v>
      </c>
      <c r="E764">
        <v>10007643</v>
      </c>
      <c r="F764" t="s">
        <v>113</v>
      </c>
      <c r="G764" t="s">
        <v>12</v>
      </c>
      <c r="H764" t="s">
        <v>274</v>
      </c>
      <c r="I764" t="s">
        <v>190</v>
      </c>
      <c r="J764" t="s">
        <v>190</v>
      </c>
      <c r="K764">
        <v>10004783</v>
      </c>
      <c r="L764" s="172">
        <v>42422</v>
      </c>
      <c r="M764" s="172">
        <v>42425</v>
      </c>
      <c r="N764" t="s">
        <v>181</v>
      </c>
      <c r="O764" t="s">
        <v>109</v>
      </c>
      <c r="P764">
        <v>2</v>
      </c>
      <c r="Q764" t="s">
        <v>712</v>
      </c>
      <c r="R764">
        <v>3</v>
      </c>
    </row>
    <row r="765" spans="1:18" x14ac:dyDescent="0.2">
      <c r="A765" t="s">
        <v>1485</v>
      </c>
      <c r="B765" t="s">
        <v>1486</v>
      </c>
      <c r="C765">
        <v>131094</v>
      </c>
      <c r="D765">
        <v>105156</v>
      </c>
      <c r="E765">
        <v>10001467</v>
      </c>
      <c r="F765" t="s">
        <v>113</v>
      </c>
      <c r="G765" t="s">
        <v>12</v>
      </c>
      <c r="H765" t="s">
        <v>279</v>
      </c>
      <c r="I765" t="s">
        <v>166</v>
      </c>
      <c r="J765" t="s">
        <v>166</v>
      </c>
      <c r="K765">
        <v>10004784</v>
      </c>
      <c r="L765" s="172">
        <v>42395</v>
      </c>
      <c r="M765" s="172">
        <v>42398</v>
      </c>
      <c r="N765" t="s">
        <v>155</v>
      </c>
      <c r="O765" t="s">
        <v>109</v>
      </c>
      <c r="P765">
        <v>4</v>
      </c>
      <c r="Q765" t="s">
        <v>712</v>
      </c>
      <c r="R765">
        <v>3</v>
      </c>
    </row>
    <row r="766" spans="1:18" x14ac:dyDescent="0.2">
      <c r="A766" t="s">
        <v>1487</v>
      </c>
      <c r="B766" t="s">
        <v>1488</v>
      </c>
      <c r="C766">
        <v>131347</v>
      </c>
      <c r="D766">
        <v>107096</v>
      </c>
      <c r="E766">
        <v>10001475</v>
      </c>
      <c r="F766" t="s">
        <v>113</v>
      </c>
      <c r="G766" t="s">
        <v>12</v>
      </c>
      <c r="H766" t="s">
        <v>503</v>
      </c>
      <c r="I766" t="s">
        <v>94</v>
      </c>
      <c r="J766" t="s">
        <v>95</v>
      </c>
      <c r="K766">
        <v>10007753</v>
      </c>
      <c r="L766" s="172">
        <v>42528</v>
      </c>
      <c r="M766" s="172">
        <v>42531</v>
      </c>
      <c r="N766" t="s">
        <v>115</v>
      </c>
      <c r="O766" t="s">
        <v>109</v>
      </c>
      <c r="P766">
        <v>2</v>
      </c>
      <c r="Q766" t="s">
        <v>712</v>
      </c>
      <c r="R766">
        <v>2</v>
      </c>
    </row>
    <row r="767" spans="1:18" x14ac:dyDescent="0.2">
      <c r="A767" t="s">
        <v>1489</v>
      </c>
      <c r="B767" t="s">
        <v>1490</v>
      </c>
      <c r="C767">
        <v>131840</v>
      </c>
      <c r="D767">
        <v>114843</v>
      </c>
      <c r="E767">
        <v>10000599</v>
      </c>
      <c r="F767" t="s">
        <v>134</v>
      </c>
      <c r="G767" t="s">
        <v>13</v>
      </c>
      <c r="H767" t="s">
        <v>422</v>
      </c>
      <c r="I767" t="s">
        <v>140</v>
      </c>
      <c r="J767" t="s">
        <v>140</v>
      </c>
      <c r="K767">
        <v>10011446</v>
      </c>
      <c r="L767" s="172">
        <v>42494</v>
      </c>
      <c r="M767" s="172">
        <v>42496</v>
      </c>
      <c r="N767" t="s">
        <v>136</v>
      </c>
      <c r="O767" t="s">
        <v>109</v>
      </c>
      <c r="P767">
        <v>2</v>
      </c>
      <c r="Q767" t="s">
        <v>712</v>
      </c>
      <c r="R767">
        <v>1</v>
      </c>
    </row>
    <row r="768" spans="1:18" x14ac:dyDescent="0.2">
      <c r="A768" t="s">
        <v>1491</v>
      </c>
      <c r="B768" t="s">
        <v>1492</v>
      </c>
      <c r="C768">
        <v>131863</v>
      </c>
      <c r="D768">
        <v>105623</v>
      </c>
      <c r="E768">
        <v>10003867</v>
      </c>
      <c r="F768" t="s">
        <v>113</v>
      </c>
      <c r="G768" t="s">
        <v>12</v>
      </c>
      <c r="H768" t="s">
        <v>297</v>
      </c>
      <c r="I768" t="s">
        <v>161</v>
      </c>
      <c r="J768" t="s">
        <v>161</v>
      </c>
      <c r="K768">
        <v>10004787</v>
      </c>
      <c r="L768" s="172">
        <v>42410</v>
      </c>
      <c r="M768" s="172">
        <v>42423</v>
      </c>
      <c r="N768" t="s">
        <v>436</v>
      </c>
      <c r="O768" t="s">
        <v>812</v>
      </c>
      <c r="P768">
        <v>3</v>
      </c>
      <c r="Q768" t="s">
        <v>712</v>
      </c>
      <c r="R768">
        <v>2</v>
      </c>
    </row>
    <row r="769" spans="1:18" x14ac:dyDescent="0.2">
      <c r="A769" t="s">
        <v>1493</v>
      </c>
      <c r="B769" t="s">
        <v>1494</v>
      </c>
      <c r="C769">
        <v>131864</v>
      </c>
      <c r="D769">
        <v>108767</v>
      </c>
      <c r="E769">
        <v>10002907</v>
      </c>
      <c r="F769" t="s">
        <v>113</v>
      </c>
      <c r="G769" t="s">
        <v>12</v>
      </c>
      <c r="H769" t="s">
        <v>231</v>
      </c>
      <c r="I769" t="s">
        <v>122</v>
      </c>
      <c r="J769" t="s">
        <v>122</v>
      </c>
      <c r="K769">
        <v>10018116</v>
      </c>
      <c r="L769" s="172">
        <v>42500</v>
      </c>
      <c r="M769" s="172">
        <v>42503</v>
      </c>
      <c r="N769" t="s">
        <v>115</v>
      </c>
      <c r="O769" t="s">
        <v>109</v>
      </c>
      <c r="P769">
        <v>3</v>
      </c>
      <c r="Q769" t="s">
        <v>712</v>
      </c>
      <c r="R769">
        <v>2</v>
      </c>
    </row>
    <row r="770" spans="1:18" x14ac:dyDescent="0.2">
      <c r="A770" t="s">
        <v>1495</v>
      </c>
      <c r="B770" t="s">
        <v>1496</v>
      </c>
      <c r="C770">
        <v>131875</v>
      </c>
      <c r="D770">
        <v>114853</v>
      </c>
      <c r="E770">
        <v>10002396</v>
      </c>
      <c r="F770" t="s">
        <v>134</v>
      </c>
      <c r="G770" t="s">
        <v>13</v>
      </c>
      <c r="H770" t="s">
        <v>209</v>
      </c>
      <c r="I770" t="s">
        <v>166</v>
      </c>
      <c r="J770" t="s">
        <v>166</v>
      </c>
      <c r="K770">
        <v>10004790</v>
      </c>
      <c r="L770" s="172">
        <v>42298</v>
      </c>
      <c r="M770" s="172">
        <v>42300</v>
      </c>
      <c r="N770" t="s">
        <v>136</v>
      </c>
      <c r="O770" t="s">
        <v>109</v>
      </c>
      <c r="P770">
        <v>2</v>
      </c>
      <c r="Q770" t="s">
        <v>712</v>
      </c>
      <c r="R770">
        <v>2</v>
      </c>
    </row>
    <row r="771" spans="1:18" x14ac:dyDescent="0.2">
      <c r="A771" t="s">
        <v>1497</v>
      </c>
      <c r="B771" t="s">
        <v>1498</v>
      </c>
      <c r="C771">
        <v>131878</v>
      </c>
      <c r="D771">
        <v>114892</v>
      </c>
      <c r="E771">
        <v>10002409</v>
      </c>
      <c r="F771" t="s">
        <v>134</v>
      </c>
      <c r="G771" t="s">
        <v>13</v>
      </c>
      <c r="H771" t="s">
        <v>469</v>
      </c>
      <c r="I771" t="s">
        <v>166</v>
      </c>
      <c r="J771" t="s">
        <v>166</v>
      </c>
      <c r="K771">
        <v>10009068</v>
      </c>
      <c r="L771" s="172">
        <v>42319</v>
      </c>
      <c r="M771" s="172">
        <v>42320</v>
      </c>
      <c r="N771" t="s">
        <v>427</v>
      </c>
      <c r="O771" t="s">
        <v>97</v>
      </c>
      <c r="P771">
        <v>9</v>
      </c>
      <c r="Q771" t="s">
        <v>712</v>
      </c>
      <c r="R771">
        <v>2</v>
      </c>
    </row>
    <row r="772" spans="1:18" x14ac:dyDescent="0.2">
      <c r="A772" t="s">
        <v>1499</v>
      </c>
      <c r="B772" t="s">
        <v>1500</v>
      </c>
      <c r="C772">
        <v>131891</v>
      </c>
      <c r="D772">
        <v>114854</v>
      </c>
      <c r="E772">
        <v>10002546</v>
      </c>
      <c r="F772" t="s">
        <v>134</v>
      </c>
      <c r="G772" t="s">
        <v>13</v>
      </c>
      <c r="H772" t="s">
        <v>234</v>
      </c>
      <c r="I772" t="s">
        <v>190</v>
      </c>
      <c r="J772" t="s">
        <v>190</v>
      </c>
      <c r="K772">
        <v>10011449</v>
      </c>
      <c r="L772" s="172">
        <v>42508</v>
      </c>
      <c r="M772" s="172">
        <v>42509</v>
      </c>
      <c r="N772" t="s">
        <v>427</v>
      </c>
      <c r="O772" t="s">
        <v>97</v>
      </c>
      <c r="P772">
        <v>9</v>
      </c>
      <c r="Q772" t="s">
        <v>712</v>
      </c>
      <c r="R772">
        <v>2</v>
      </c>
    </row>
    <row r="773" spans="1:18" x14ac:dyDescent="0.2">
      <c r="A773" t="s">
        <v>1501</v>
      </c>
      <c r="B773" t="s">
        <v>1502</v>
      </c>
      <c r="C773">
        <v>131910</v>
      </c>
      <c r="D773">
        <v>114889</v>
      </c>
      <c r="E773">
        <v>10003775</v>
      </c>
      <c r="F773" t="s">
        <v>134</v>
      </c>
      <c r="G773" t="s">
        <v>13</v>
      </c>
      <c r="H773" t="s">
        <v>1339</v>
      </c>
      <c r="I773" t="s">
        <v>140</v>
      </c>
      <c r="J773" t="s">
        <v>140</v>
      </c>
      <c r="K773">
        <v>10012473</v>
      </c>
      <c r="L773" s="172">
        <v>42396</v>
      </c>
      <c r="M773" s="172">
        <v>42398</v>
      </c>
      <c r="N773" t="s">
        <v>136</v>
      </c>
      <c r="O773" t="s">
        <v>109</v>
      </c>
      <c r="P773">
        <v>3</v>
      </c>
      <c r="Q773" t="s">
        <v>712</v>
      </c>
      <c r="R773">
        <v>2</v>
      </c>
    </row>
    <row r="774" spans="1:18" x14ac:dyDescent="0.2">
      <c r="A774" t="s">
        <v>1503</v>
      </c>
      <c r="B774" t="s">
        <v>1504</v>
      </c>
      <c r="C774">
        <v>131921</v>
      </c>
      <c r="D774">
        <v>114865</v>
      </c>
      <c r="E774">
        <v>10012804</v>
      </c>
      <c r="F774" t="s">
        <v>134</v>
      </c>
      <c r="G774" t="s">
        <v>13</v>
      </c>
      <c r="H774" t="s">
        <v>469</v>
      </c>
      <c r="I774" t="s">
        <v>166</v>
      </c>
      <c r="J774" t="s">
        <v>166</v>
      </c>
      <c r="K774">
        <v>10004794</v>
      </c>
      <c r="L774" s="172">
        <v>42556</v>
      </c>
      <c r="M774" s="172">
        <v>42558</v>
      </c>
      <c r="N774" t="s">
        <v>136</v>
      </c>
      <c r="O774" t="s">
        <v>109</v>
      </c>
      <c r="P774">
        <v>2</v>
      </c>
      <c r="Q774" t="s">
        <v>712</v>
      </c>
      <c r="R774">
        <v>2</v>
      </c>
    </row>
    <row r="775" spans="1:18" x14ac:dyDescent="0.2">
      <c r="A775" t="s">
        <v>1505</v>
      </c>
      <c r="B775" t="s">
        <v>1506</v>
      </c>
      <c r="C775">
        <v>131924</v>
      </c>
      <c r="D775">
        <v>114867</v>
      </c>
      <c r="E775">
        <v>10012810</v>
      </c>
      <c r="F775" t="s">
        <v>134</v>
      </c>
      <c r="G775" t="s">
        <v>13</v>
      </c>
      <c r="H775" t="s">
        <v>449</v>
      </c>
      <c r="I775" t="s">
        <v>122</v>
      </c>
      <c r="J775" t="s">
        <v>122</v>
      </c>
      <c r="K775">
        <v>10011451</v>
      </c>
      <c r="L775" s="172">
        <v>42556</v>
      </c>
      <c r="M775" s="172">
        <v>42558</v>
      </c>
      <c r="N775" t="s">
        <v>136</v>
      </c>
      <c r="O775" t="s">
        <v>109</v>
      </c>
      <c r="P775">
        <v>2</v>
      </c>
      <c r="Q775" t="s">
        <v>712</v>
      </c>
      <c r="R775">
        <v>2</v>
      </c>
    </row>
    <row r="776" spans="1:18" x14ac:dyDescent="0.2">
      <c r="A776" t="s">
        <v>1507</v>
      </c>
      <c r="B776" t="s">
        <v>1508</v>
      </c>
      <c r="C776">
        <v>131947</v>
      </c>
      <c r="D776">
        <v>114869</v>
      </c>
      <c r="E776">
        <v>10004841</v>
      </c>
      <c r="F776" t="s">
        <v>134</v>
      </c>
      <c r="G776" t="s">
        <v>13</v>
      </c>
      <c r="H776" t="s">
        <v>270</v>
      </c>
      <c r="I776" t="s">
        <v>166</v>
      </c>
      <c r="J776" t="s">
        <v>166</v>
      </c>
      <c r="K776">
        <v>10004796</v>
      </c>
      <c r="L776" s="172">
        <v>42319</v>
      </c>
      <c r="M776" s="172">
        <v>42321</v>
      </c>
      <c r="N776" t="s">
        <v>136</v>
      </c>
      <c r="O776" t="s">
        <v>109</v>
      </c>
      <c r="P776">
        <v>2</v>
      </c>
      <c r="Q776" t="s">
        <v>712</v>
      </c>
      <c r="R776">
        <v>2</v>
      </c>
    </row>
    <row r="777" spans="1:18" x14ac:dyDescent="0.2">
      <c r="A777" t="s">
        <v>1509</v>
      </c>
      <c r="B777" t="s">
        <v>1510</v>
      </c>
      <c r="C777">
        <v>131950</v>
      </c>
      <c r="D777">
        <v>116088</v>
      </c>
      <c r="E777">
        <v>10009111</v>
      </c>
      <c r="F777" t="s">
        <v>134</v>
      </c>
      <c r="G777" t="s">
        <v>13</v>
      </c>
      <c r="H777" t="s">
        <v>399</v>
      </c>
      <c r="I777" t="s">
        <v>190</v>
      </c>
      <c r="J777" t="s">
        <v>190</v>
      </c>
      <c r="K777">
        <v>10008474</v>
      </c>
      <c r="L777" s="172">
        <v>42430</v>
      </c>
      <c r="M777" s="172">
        <v>42432</v>
      </c>
      <c r="N777" t="s">
        <v>588</v>
      </c>
      <c r="O777" t="s">
        <v>109</v>
      </c>
      <c r="P777">
        <v>3</v>
      </c>
      <c r="Q777" t="s">
        <v>712</v>
      </c>
      <c r="R777">
        <v>3</v>
      </c>
    </row>
    <row r="778" spans="1:18" x14ac:dyDescent="0.2">
      <c r="A778" t="s">
        <v>1511</v>
      </c>
      <c r="B778" t="s">
        <v>1512</v>
      </c>
      <c r="C778">
        <v>131963</v>
      </c>
      <c r="D778">
        <v>114872</v>
      </c>
      <c r="E778">
        <v>10005320</v>
      </c>
      <c r="F778" t="s">
        <v>134</v>
      </c>
      <c r="G778" t="s">
        <v>13</v>
      </c>
      <c r="H778" t="s">
        <v>186</v>
      </c>
      <c r="I778" t="s">
        <v>172</v>
      </c>
      <c r="J778" t="s">
        <v>172</v>
      </c>
      <c r="K778">
        <v>10011452</v>
      </c>
      <c r="L778" s="172">
        <v>42529</v>
      </c>
      <c r="M778" s="172">
        <v>42530</v>
      </c>
      <c r="N778" t="s">
        <v>427</v>
      </c>
      <c r="O778" t="s">
        <v>97</v>
      </c>
      <c r="P778">
        <v>9</v>
      </c>
      <c r="Q778" t="s">
        <v>712</v>
      </c>
      <c r="R778">
        <v>2</v>
      </c>
    </row>
    <row r="779" spans="1:18" x14ac:dyDescent="0.2">
      <c r="A779" t="s">
        <v>1513</v>
      </c>
      <c r="B779" t="s">
        <v>1514</v>
      </c>
      <c r="C779">
        <v>132002</v>
      </c>
      <c r="D779">
        <v>117680</v>
      </c>
      <c r="E779">
        <v>10025915</v>
      </c>
      <c r="F779" t="s">
        <v>134</v>
      </c>
      <c r="G779" t="s">
        <v>13</v>
      </c>
      <c r="H779" t="s">
        <v>198</v>
      </c>
      <c r="I779" t="s">
        <v>199</v>
      </c>
      <c r="J779" t="s">
        <v>95</v>
      </c>
      <c r="K779">
        <v>10011453</v>
      </c>
      <c r="L779" s="172">
        <v>42543</v>
      </c>
      <c r="M779" s="172">
        <v>42545</v>
      </c>
      <c r="N779" t="s">
        <v>136</v>
      </c>
      <c r="O779" t="s">
        <v>109</v>
      </c>
      <c r="P779">
        <v>2</v>
      </c>
      <c r="Q779" t="s">
        <v>712</v>
      </c>
      <c r="R779">
        <v>2</v>
      </c>
    </row>
    <row r="780" spans="1:18" x14ac:dyDescent="0.2">
      <c r="A780" t="s">
        <v>1515</v>
      </c>
      <c r="B780" t="s">
        <v>1516</v>
      </c>
      <c r="C780">
        <v>132004</v>
      </c>
      <c r="D780">
        <v>114894</v>
      </c>
      <c r="E780">
        <v>10025914</v>
      </c>
      <c r="F780" t="s">
        <v>134</v>
      </c>
      <c r="G780" t="s">
        <v>13</v>
      </c>
      <c r="H780" t="s">
        <v>758</v>
      </c>
      <c r="I780" t="s">
        <v>172</v>
      </c>
      <c r="J780" t="s">
        <v>172</v>
      </c>
      <c r="K780">
        <v>10011454</v>
      </c>
      <c r="L780" s="172">
        <v>42507</v>
      </c>
      <c r="M780" s="172">
        <v>42509</v>
      </c>
      <c r="N780" t="s">
        <v>136</v>
      </c>
      <c r="O780" t="s">
        <v>109</v>
      </c>
      <c r="P780">
        <v>2</v>
      </c>
      <c r="Q780" t="s">
        <v>712</v>
      </c>
      <c r="R780">
        <v>2</v>
      </c>
    </row>
    <row r="781" spans="1:18" x14ac:dyDescent="0.2">
      <c r="A781" t="s">
        <v>1517</v>
      </c>
      <c r="B781" t="s">
        <v>1518</v>
      </c>
      <c r="C781">
        <v>132015</v>
      </c>
      <c r="D781">
        <v>115859</v>
      </c>
      <c r="E781">
        <v>10006159</v>
      </c>
      <c r="F781" t="s">
        <v>134</v>
      </c>
      <c r="G781" t="s">
        <v>13</v>
      </c>
      <c r="H781" t="s">
        <v>785</v>
      </c>
      <c r="I781" t="s">
        <v>107</v>
      </c>
      <c r="J781" t="s">
        <v>107</v>
      </c>
      <c r="K781">
        <v>10004801</v>
      </c>
      <c r="L781" s="172">
        <v>42332</v>
      </c>
      <c r="M781" s="172">
        <v>42334</v>
      </c>
      <c r="N781" t="s">
        <v>588</v>
      </c>
      <c r="O781" t="s">
        <v>109</v>
      </c>
      <c r="P781">
        <v>3</v>
      </c>
      <c r="Q781" t="s">
        <v>712</v>
      </c>
      <c r="R781">
        <v>3</v>
      </c>
    </row>
    <row r="782" spans="1:18" x14ac:dyDescent="0.2">
      <c r="A782" t="s">
        <v>1519</v>
      </c>
      <c r="B782" t="s">
        <v>1520</v>
      </c>
      <c r="C782">
        <v>132030</v>
      </c>
      <c r="D782">
        <v>114883</v>
      </c>
      <c r="E782">
        <v>10009777</v>
      </c>
      <c r="F782" t="s">
        <v>134</v>
      </c>
      <c r="G782" t="s">
        <v>13</v>
      </c>
      <c r="H782" t="s">
        <v>475</v>
      </c>
      <c r="I782" t="s">
        <v>94</v>
      </c>
      <c r="J782" t="s">
        <v>95</v>
      </c>
      <c r="K782">
        <v>10011568</v>
      </c>
      <c r="L782" s="172">
        <v>42535</v>
      </c>
      <c r="M782" s="172">
        <v>42537</v>
      </c>
      <c r="N782" t="s">
        <v>136</v>
      </c>
      <c r="O782" t="s">
        <v>109</v>
      </c>
      <c r="P782">
        <v>2</v>
      </c>
      <c r="Q782" t="s">
        <v>712</v>
      </c>
      <c r="R782">
        <v>1</v>
      </c>
    </row>
    <row r="783" spans="1:18" x14ac:dyDescent="0.2">
      <c r="A783" t="s">
        <v>1521</v>
      </c>
      <c r="B783" t="s">
        <v>1522</v>
      </c>
      <c r="C783">
        <v>132042</v>
      </c>
      <c r="D783">
        <v>114827</v>
      </c>
      <c r="E783">
        <v>10012825</v>
      </c>
      <c r="F783" t="s">
        <v>134</v>
      </c>
      <c r="G783" t="s">
        <v>13</v>
      </c>
      <c r="H783" t="s">
        <v>270</v>
      </c>
      <c r="I783" t="s">
        <v>166</v>
      </c>
      <c r="J783" t="s">
        <v>166</v>
      </c>
      <c r="K783">
        <v>10004803</v>
      </c>
      <c r="L783" s="172">
        <v>42270</v>
      </c>
      <c r="M783" s="172">
        <v>42272</v>
      </c>
      <c r="N783" t="s">
        <v>588</v>
      </c>
      <c r="O783" t="s">
        <v>109</v>
      </c>
      <c r="P783">
        <v>2</v>
      </c>
      <c r="Q783" t="s">
        <v>712</v>
      </c>
      <c r="R783">
        <v>3</v>
      </c>
    </row>
    <row r="784" spans="1:18" x14ac:dyDescent="0.2">
      <c r="A784" t="s">
        <v>1523</v>
      </c>
      <c r="B784" t="s">
        <v>1524</v>
      </c>
      <c r="C784">
        <v>132067</v>
      </c>
      <c r="D784">
        <v>114888</v>
      </c>
      <c r="E784">
        <v>10007514</v>
      </c>
      <c r="F784" t="s">
        <v>134</v>
      </c>
      <c r="G784" t="s">
        <v>13</v>
      </c>
      <c r="H784" t="s">
        <v>362</v>
      </c>
      <c r="I784" t="s">
        <v>166</v>
      </c>
      <c r="J784" t="s">
        <v>166</v>
      </c>
      <c r="K784">
        <v>10004805</v>
      </c>
      <c r="L784" s="172">
        <v>42536</v>
      </c>
      <c r="M784" s="172">
        <v>42537</v>
      </c>
      <c r="N784" t="s">
        <v>427</v>
      </c>
      <c r="O784" t="s">
        <v>97</v>
      </c>
      <c r="P784">
        <v>9</v>
      </c>
      <c r="Q784" t="s">
        <v>712</v>
      </c>
      <c r="R784">
        <v>2</v>
      </c>
    </row>
    <row r="785" spans="1:18" x14ac:dyDescent="0.2">
      <c r="A785" t="s">
        <v>1525</v>
      </c>
      <c r="B785" t="s">
        <v>1526</v>
      </c>
      <c r="C785">
        <v>133001</v>
      </c>
      <c r="D785">
        <v>114851</v>
      </c>
      <c r="E785">
        <v>10009069</v>
      </c>
      <c r="F785" t="s">
        <v>134</v>
      </c>
      <c r="G785" t="s">
        <v>13</v>
      </c>
      <c r="H785" t="s">
        <v>449</v>
      </c>
      <c r="I785" t="s">
        <v>122</v>
      </c>
      <c r="J785" t="s">
        <v>122</v>
      </c>
      <c r="K785">
        <v>10005119</v>
      </c>
      <c r="L785" s="172">
        <v>42353</v>
      </c>
      <c r="M785" s="172">
        <v>42355</v>
      </c>
      <c r="N785" t="s">
        <v>136</v>
      </c>
      <c r="O785" t="s">
        <v>109</v>
      </c>
      <c r="P785">
        <v>2</v>
      </c>
      <c r="Q785" t="s">
        <v>712</v>
      </c>
      <c r="R785">
        <v>3</v>
      </c>
    </row>
    <row r="786" spans="1:18" x14ac:dyDescent="0.2">
      <c r="A786" t="s">
        <v>1527</v>
      </c>
      <c r="B786" t="s">
        <v>1528</v>
      </c>
      <c r="C786">
        <v>133042</v>
      </c>
      <c r="D786">
        <v>107987</v>
      </c>
      <c r="E786">
        <v>10006444</v>
      </c>
      <c r="F786" t="s">
        <v>170</v>
      </c>
      <c r="G786" t="s">
        <v>15</v>
      </c>
      <c r="H786" t="s">
        <v>129</v>
      </c>
      <c r="I786" t="s">
        <v>122</v>
      </c>
      <c r="J786" t="s">
        <v>122</v>
      </c>
      <c r="K786">
        <v>10008476</v>
      </c>
      <c r="L786" s="172">
        <v>42445</v>
      </c>
      <c r="M786" s="172">
        <v>42446</v>
      </c>
      <c r="N786" t="s">
        <v>173</v>
      </c>
      <c r="O786" t="s">
        <v>97</v>
      </c>
      <c r="P786">
        <v>9</v>
      </c>
      <c r="Q786" t="s">
        <v>712</v>
      </c>
      <c r="R786">
        <v>2</v>
      </c>
    </row>
    <row r="787" spans="1:18" x14ac:dyDescent="0.2">
      <c r="A787" t="s">
        <v>1529</v>
      </c>
      <c r="B787" t="s">
        <v>1530</v>
      </c>
      <c r="C787">
        <v>133173</v>
      </c>
      <c r="D787">
        <v>114847</v>
      </c>
      <c r="E787">
        <v>10001929</v>
      </c>
      <c r="F787" t="s">
        <v>134</v>
      </c>
      <c r="G787" t="s">
        <v>13</v>
      </c>
      <c r="H787" t="s">
        <v>425</v>
      </c>
      <c r="I787" t="s">
        <v>172</v>
      </c>
      <c r="J787" t="s">
        <v>172</v>
      </c>
      <c r="K787">
        <v>10011457</v>
      </c>
      <c r="L787" s="172">
        <v>42480</v>
      </c>
      <c r="M787" s="172">
        <v>42482</v>
      </c>
      <c r="N787" t="s">
        <v>136</v>
      </c>
      <c r="O787" t="s">
        <v>109</v>
      </c>
      <c r="P787">
        <v>1</v>
      </c>
      <c r="Q787" t="s">
        <v>712</v>
      </c>
      <c r="R787">
        <v>1</v>
      </c>
    </row>
    <row r="788" spans="1:18" x14ac:dyDescent="0.2">
      <c r="A788" t="s">
        <v>1531</v>
      </c>
      <c r="B788" t="s">
        <v>1532</v>
      </c>
      <c r="C788">
        <v>133435</v>
      </c>
      <c r="D788">
        <v>111809</v>
      </c>
      <c r="E788">
        <v>10006432</v>
      </c>
      <c r="F788" t="s">
        <v>113</v>
      </c>
      <c r="G788" t="s">
        <v>12</v>
      </c>
      <c r="H788" t="s">
        <v>1410</v>
      </c>
      <c r="I788" t="s">
        <v>190</v>
      </c>
      <c r="J788" t="s">
        <v>190</v>
      </c>
      <c r="K788">
        <v>10004809</v>
      </c>
      <c r="L788" s="172">
        <v>42311</v>
      </c>
      <c r="M788" s="172">
        <v>42314</v>
      </c>
      <c r="N788" t="s">
        <v>115</v>
      </c>
      <c r="O788" t="s">
        <v>109</v>
      </c>
      <c r="P788">
        <v>3</v>
      </c>
      <c r="Q788" t="s">
        <v>712</v>
      </c>
      <c r="R788">
        <v>2</v>
      </c>
    </row>
    <row r="789" spans="1:18" x14ac:dyDescent="0.2">
      <c r="A789" t="s">
        <v>1533</v>
      </c>
      <c r="B789" t="s">
        <v>1534</v>
      </c>
      <c r="C789">
        <v>133585</v>
      </c>
      <c r="D789">
        <v>112173</v>
      </c>
      <c r="E789">
        <v>10001919</v>
      </c>
      <c r="F789" t="s">
        <v>113</v>
      </c>
      <c r="G789" t="s">
        <v>12</v>
      </c>
      <c r="H789" t="s">
        <v>325</v>
      </c>
      <c r="I789" t="s">
        <v>161</v>
      </c>
      <c r="J789" t="s">
        <v>161</v>
      </c>
      <c r="K789">
        <v>10004810</v>
      </c>
      <c r="L789" s="172">
        <v>42430</v>
      </c>
      <c r="M789" s="172">
        <v>42433</v>
      </c>
      <c r="N789" t="s">
        <v>155</v>
      </c>
      <c r="O789" t="s">
        <v>109</v>
      </c>
      <c r="P789">
        <v>2</v>
      </c>
      <c r="Q789" t="s">
        <v>712</v>
      </c>
      <c r="R789">
        <v>3</v>
      </c>
    </row>
    <row r="790" spans="1:18" x14ac:dyDescent="0.2">
      <c r="A790" t="s">
        <v>1535</v>
      </c>
      <c r="B790" t="s">
        <v>1536</v>
      </c>
      <c r="C790">
        <v>133608</v>
      </c>
      <c r="D790">
        <v>112729</v>
      </c>
      <c r="E790">
        <v>10006813</v>
      </c>
      <c r="F790" t="s">
        <v>105</v>
      </c>
      <c r="G790" t="s">
        <v>12</v>
      </c>
      <c r="H790" t="s">
        <v>1267</v>
      </c>
      <c r="I790" t="s">
        <v>122</v>
      </c>
      <c r="J790" t="s">
        <v>122</v>
      </c>
      <c r="K790">
        <v>10011458</v>
      </c>
      <c r="L790" s="172">
        <v>42486</v>
      </c>
      <c r="M790" s="172">
        <v>42489</v>
      </c>
      <c r="N790" t="s">
        <v>108</v>
      </c>
      <c r="O790" t="s">
        <v>109</v>
      </c>
      <c r="P790">
        <v>3</v>
      </c>
      <c r="Q790" t="s">
        <v>712</v>
      </c>
      <c r="R790">
        <v>2</v>
      </c>
    </row>
    <row r="791" spans="1:18" x14ac:dyDescent="0.2">
      <c r="A791" t="s">
        <v>1537</v>
      </c>
      <c r="B791" t="s">
        <v>1538</v>
      </c>
      <c r="C791">
        <v>133812</v>
      </c>
      <c r="D791">
        <v>108196</v>
      </c>
      <c r="E791">
        <v>10007143</v>
      </c>
      <c r="F791" t="s">
        <v>120</v>
      </c>
      <c r="G791" t="s">
        <v>18</v>
      </c>
      <c r="H791" t="s">
        <v>475</v>
      </c>
      <c r="I791" t="s">
        <v>94</v>
      </c>
      <c r="J791" t="s">
        <v>95</v>
      </c>
      <c r="K791">
        <v>10004812</v>
      </c>
      <c r="L791" s="172">
        <v>42311</v>
      </c>
      <c r="M791" s="172">
        <v>42312</v>
      </c>
      <c r="N791" t="s">
        <v>123</v>
      </c>
      <c r="O791" t="s">
        <v>97</v>
      </c>
      <c r="P791">
        <v>9</v>
      </c>
      <c r="Q791" t="s">
        <v>712</v>
      </c>
      <c r="R791">
        <v>2</v>
      </c>
    </row>
    <row r="792" spans="1:18" x14ac:dyDescent="0.2">
      <c r="A792" t="s">
        <v>1539</v>
      </c>
      <c r="B792" t="s">
        <v>1540</v>
      </c>
      <c r="C792">
        <v>133821</v>
      </c>
      <c r="D792">
        <v>108241</v>
      </c>
      <c r="E792">
        <v>10006427</v>
      </c>
      <c r="F792" t="s">
        <v>120</v>
      </c>
      <c r="G792" t="s">
        <v>18</v>
      </c>
      <c r="H792" t="s">
        <v>399</v>
      </c>
      <c r="I792" t="s">
        <v>190</v>
      </c>
      <c r="J792" t="s">
        <v>190</v>
      </c>
      <c r="K792">
        <v>10004813</v>
      </c>
      <c r="L792" s="172">
        <v>42382</v>
      </c>
      <c r="M792" s="172">
        <v>42383</v>
      </c>
      <c r="N792" t="s">
        <v>123</v>
      </c>
      <c r="O792" t="s">
        <v>97</v>
      </c>
      <c r="P792">
        <v>9</v>
      </c>
      <c r="Q792" t="s">
        <v>712</v>
      </c>
      <c r="R792">
        <v>2</v>
      </c>
    </row>
    <row r="793" spans="1:18" x14ac:dyDescent="0.2">
      <c r="A793" t="s">
        <v>1541</v>
      </c>
      <c r="B793" t="s">
        <v>1542</v>
      </c>
      <c r="C793">
        <v>133991</v>
      </c>
      <c r="D793">
        <v>115686</v>
      </c>
      <c r="E793">
        <v>10008655</v>
      </c>
      <c r="F793" t="s">
        <v>105</v>
      </c>
      <c r="G793" t="s">
        <v>12</v>
      </c>
      <c r="H793" t="s">
        <v>198</v>
      </c>
      <c r="I793" t="s">
        <v>199</v>
      </c>
      <c r="J793" t="s">
        <v>95</v>
      </c>
      <c r="K793">
        <v>10004815</v>
      </c>
      <c r="L793" s="172">
        <v>42290</v>
      </c>
      <c r="M793" s="172">
        <v>42293</v>
      </c>
      <c r="N793" t="s">
        <v>1430</v>
      </c>
      <c r="O793" t="s">
        <v>109</v>
      </c>
      <c r="P793">
        <v>2</v>
      </c>
      <c r="Q793" t="s">
        <v>712</v>
      </c>
      <c r="R793">
        <v>3</v>
      </c>
    </row>
    <row r="794" spans="1:18" x14ac:dyDescent="0.2">
      <c r="A794" t="s">
        <v>1543</v>
      </c>
      <c r="B794" t="s">
        <v>1544</v>
      </c>
      <c r="C794">
        <v>134916</v>
      </c>
      <c r="D794">
        <v>117297</v>
      </c>
      <c r="E794">
        <v>10008569</v>
      </c>
      <c r="F794" t="s">
        <v>113</v>
      </c>
      <c r="G794" t="s">
        <v>12</v>
      </c>
      <c r="H794" t="s">
        <v>1100</v>
      </c>
      <c r="I794" t="s">
        <v>94</v>
      </c>
      <c r="J794" t="s">
        <v>95</v>
      </c>
      <c r="K794">
        <v>10018936</v>
      </c>
      <c r="L794" s="172">
        <v>42528</v>
      </c>
      <c r="M794" s="172">
        <v>42531</v>
      </c>
      <c r="N794" t="s">
        <v>115</v>
      </c>
      <c r="O794" t="s">
        <v>109</v>
      </c>
      <c r="P794">
        <v>2</v>
      </c>
      <c r="Q794" t="s">
        <v>712</v>
      </c>
      <c r="R794">
        <v>2</v>
      </c>
    </row>
    <row r="795" spans="1:18" x14ac:dyDescent="0.2">
      <c r="A795" t="s">
        <v>1545</v>
      </c>
      <c r="B795" t="s">
        <v>1546</v>
      </c>
      <c r="C795">
        <v>135771</v>
      </c>
      <c r="D795">
        <v>118778</v>
      </c>
      <c r="E795">
        <v>10024962</v>
      </c>
      <c r="F795" t="s">
        <v>113</v>
      </c>
      <c r="G795" t="s">
        <v>12</v>
      </c>
      <c r="H795" t="s">
        <v>222</v>
      </c>
      <c r="I795" t="s">
        <v>199</v>
      </c>
      <c r="J795" t="s">
        <v>95</v>
      </c>
      <c r="K795">
        <v>10011459</v>
      </c>
      <c r="L795" s="172">
        <v>42409</v>
      </c>
      <c r="M795" s="172">
        <v>42412</v>
      </c>
      <c r="N795" t="s">
        <v>115</v>
      </c>
      <c r="O795" t="s">
        <v>109</v>
      </c>
      <c r="P795">
        <v>3</v>
      </c>
      <c r="Q795" t="s">
        <v>712</v>
      </c>
      <c r="R795">
        <v>2</v>
      </c>
    </row>
    <row r="796" spans="1:18" x14ac:dyDescent="0.2">
      <c r="A796" t="s">
        <v>1547</v>
      </c>
      <c r="B796" t="s">
        <v>1548</v>
      </c>
      <c r="C796">
        <v>138966</v>
      </c>
      <c r="D796">
        <v>122727</v>
      </c>
      <c r="E796">
        <v>10039420</v>
      </c>
      <c r="F796" t="s">
        <v>682</v>
      </c>
      <c r="G796" t="s">
        <v>16</v>
      </c>
      <c r="H796" t="s">
        <v>717</v>
      </c>
      <c r="I796" t="s">
        <v>122</v>
      </c>
      <c r="J796" t="s">
        <v>122</v>
      </c>
      <c r="K796">
        <v>10004818</v>
      </c>
      <c r="L796" s="172">
        <v>42297</v>
      </c>
      <c r="M796" s="172">
        <v>42299</v>
      </c>
      <c r="N796" t="s">
        <v>194</v>
      </c>
      <c r="O796" t="s">
        <v>109</v>
      </c>
      <c r="P796">
        <v>3</v>
      </c>
      <c r="Q796" t="s">
        <v>712</v>
      </c>
      <c r="R796">
        <v>3</v>
      </c>
    </row>
    <row r="797" spans="1:18" x14ac:dyDescent="0.2">
      <c r="A797" t="s">
        <v>1549</v>
      </c>
      <c r="B797" t="s">
        <v>1550</v>
      </c>
      <c r="C797">
        <v>139251</v>
      </c>
      <c r="D797">
        <v>122208</v>
      </c>
      <c r="E797">
        <v>10040375</v>
      </c>
      <c r="F797" t="s">
        <v>134</v>
      </c>
      <c r="G797" t="s">
        <v>13</v>
      </c>
      <c r="H797" t="s">
        <v>1087</v>
      </c>
      <c r="I797" t="s">
        <v>140</v>
      </c>
      <c r="J797" t="s">
        <v>140</v>
      </c>
      <c r="K797">
        <v>10004820</v>
      </c>
      <c r="L797" s="172">
        <v>42388</v>
      </c>
      <c r="M797" s="172">
        <v>42390</v>
      </c>
      <c r="N797" t="s">
        <v>136</v>
      </c>
      <c r="O797" t="s">
        <v>109</v>
      </c>
      <c r="P797">
        <v>3</v>
      </c>
      <c r="Q797" t="s">
        <v>712</v>
      </c>
      <c r="R797" t="s">
        <v>210</v>
      </c>
    </row>
    <row r="798" spans="1:18" x14ac:dyDescent="0.2">
      <c r="A798" t="s">
        <v>1551</v>
      </c>
      <c r="B798" t="s">
        <v>1552</v>
      </c>
      <c r="C798">
        <v>139363</v>
      </c>
      <c r="D798">
        <v>123244</v>
      </c>
      <c r="E798">
        <v>10040630</v>
      </c>
      <c r="F798" t="s">
        <v>682</v>
      </c>
      <c r="G798" t="s">
        <v>16</v>
      </c>
      <c r="H798" t="s">
        <v>517</v>
      </c>
      <c r="I798" t="s">
        <v>122</v>
      </c>
      <c r="J798" t="s">
        <v>122</v>
      </c>
      <c r="K798">
        <v>10004822</v>
      </c>
      <c r="L798" s="172">
        <v>42290</v>
      </c>
      <c r="M798" s="172">
        <v>42292</v>
      </c>
      <c r="N798" t="s">
        <v>194</v>
      </c>
      <c r="O798" t="s">
        <v>109</v>
      </c>
      <c r="P798">
        <v>2</v>
      </c>
      <c r="Q798" t="s">
        <v>712</v>
      </c>
      <c r="R798">
        <v>3</v>
      </c>
    </row>
    <row r="799" spans="1:18" x14ac:dyDescent="0.2">
      <c r="A799" t="s">
        <v>1553</v>
      </c>
      <c r="B799" t="s">
        <v>1554</v>
      </c>
      <c r="C799">
        <v>139433</v>
      </c>
      <c r="D799">
        <v>123356</v>
      </c>
      <c r="E799">
        <v>10041654</v>
      </c>
      <c r="F799" t="s">
        <v>192</v>
      </c>
      <c r="G799" t="s">
        <v>16</v>
      </c>
      <c r="H799" t="s">
        <v>832</v>
      </c>
      <c r="I799" t="s">
        <v>199</v>
      </c>
      <c r="J799" t="s">
        <v>95</v>
      </c>
      <c r="K799">
        <v>10008477</v>
      </c>
      <c r="L799" s="172">
        <v>42507</v>
      </c>
      <c r="M799" s="172">
        <v>42509</v>
      </c>
      <c r="N799" t="s">
        <v>512</v>
      </c>
      <c r="O799" t="s">
        <v>109</v>
      </c>
      <c r="P799">
        <v>3</v>
      </c>
      <c r="Q799" t="s">
        <v>712</v>
      </c>
      <c r="R799">
        <v>4</v>
      </c>
    </row>
    <row r="800" spans="1:18" x14ac:dyDescent="0.2">
      <c r="A800" t="s">
        <v>1555</v>
      </c>
      <c r="B800" t="s">
        <v>511</v>
      </c>
      <c r="C800">
        <v>139793</v>
      </c>
      <c r="D800">
        <v>123347</v>
      </c>
      <c r="E800">
        <v>10042051</v>
      </c>
      <c r="F800" t="s">
        <v>192</v>
      </c>
      <c r="G800" t="s">
        <v>16</v>
      </c>
      <c r="H800" t="s">
        <v>150</v>
      </c>
      <c r="I800" t="s">
        <v>122</v>
      </c>
      <c r="J800" t="s">
        <v>122</v>
      </c>
      <c r="K800">
        <v>10004825</v>
      </c>
      <c r="L800" s="172">
        <v>42430</v>
      </c>
      <c r="M800" s="172">
        <v>42432</v>
      </c>
      <c r="N800" t="s">
        <v>512</v>
      </c>
      <c r="O800" t="s">
        <v>109</v>
      </c>
      <c r="P800">
        <v>4</v>
      </c>
      <c r="Q800" t="s">
        <v>712</v>
      </c>
      <c r="R800">
        <v>4</v>
      </c>
    </row>
    <row r="801" spans="1:18" x14ac:dyDescent="0.2">
      <c r="A801" t="s">
        <v>1556</v>
      </c>
      <c r="B801" t="s">
        <v>1557</v>
      </c>
      <c r="C801">
        <v>141240</v>
      </c>
      <c r="D801">
        <v>117630</v>
      </c>
      <c r="E801">
        <v>10048022</v>
      </c>
      <c r="F801" t="s">
        <v>134</v>
      </c>
      <c r="G801" t="s">
        <v>13</v>
      </c>
      <c r="H801" t="s">
        <v>473</v>
      </c>
      <c r="I801" t="s">
        <v>94</v>
      </c>
      <c r="J801" t="s">
        <v>95</v>
      </c>
      <c r="K801">
        <v>10004836</v>
      </c>
      <c r="L801" s="172">
        <v>42431</v>
      </c>
      <c r="M801" s="172">
        <v>42432</v>
      </c>
      <c r="N801" t="s">
        <v>427</v>
      </c>
      <c r="O801" t="s">
        <v>97</v>
      </c>
      <c r="P801">
        <v>9</v>
      </c>
      <c r="Q801" t="s">
        <v>712</v>
      </c>
      <c r="R801">
        <v>2</v>
      </c>
    </row>
    <row r="802" spans="1:18" x14ac:dyDescent="0.2">
      <c r="A802" t="s">
        <v>1558</v>
      </c>
      <c r="B802" t="s">
        <v>1559</v>
      </c>
      <c r="C802">
        <v>141243</v>
      </c>
      <c r="D802">
        <v>132081</v>
      </c>
      <c r="E802">
        <v>10048265</v>
      </c>
      <c r="F802" t="s">
        <v>134</v>
      </c>
      <c r="G802" t="s">
        <v>13</v>
      </c>
      <c r="H802" t="s">
        <v>517</v>
      </c>
      <c r="I802" t="s">
        <v>122</v>
      </c>
      <c r="J802" t="s">
        <v>122</v>
      </c>
      <c r="K802">
        <v>10004837</v>
      </c>
      <c r="L802" s="172">
        <v>42318</v>
      </c>
      <c r="M802" s="172">
        <v>42320</v>
      </c>
      <c r="N802" t="s">
        <v>136</v>
      </c>
      <c r="O802" t="s">
        <v>109</v>
      </c>
      <c r="P802">
        <v>3</v>
      </c>
      <c r="Q802" t="s">
        <v>712</v>
      </c>
      <c r="R802" t="s">
        <v>210</v>
      </c>
    </row>
    <row r="803" spans="1:18" x14ac:dyDescent="0.2">
      <c r="A803" t="s">
        <v>1560</v>
      </c>
      <c r="B803" t="s">
        <v>612</v>
      </c>
      <c r="C803">
        <v>141703</v>
      </c>
      <c r="D803">
        <v>131932</v>
      </c>
      <c r="E803">
        <v>10032898</v>
      </c>
      <c r="F803" t="s">
        <v>134</v>
      </c>
      <c r="G803" t="s">
        <v>13</v>
      </c>
      <c r="H803" t="s">
        <v>186</v>
      </c>
      <c r="I803" t="s">
        <v>172</v>
      </c>
      <c r="J803" t="s">
        <v>172</v>
      </c>
      <c r="K803">
        <v>10008479</v>
      </c>
      <c r="L803" s="172">
        <v>42443</v>
      </c>
      <c r="M803" s="172">
        <v>42445</v>
      </c>
      <c r="N803" t="s">
        <v>136</v>
      </c>
      <c r="O803" t="s">
        <v>109</v>
      </c>
      <c r="P803">
        <v>4</v>
      </c>
      <c r="Q803" t="s">
        <v>712</v>
      </c>
      <c r="R803" t="s">
        <v>210</v>
      </c>
    </row>
    <row r="804" spans="1:18" x14ac:dyDescent="0.2">
      <c r="A804" t="s">
        <v>1561</v>
      </c>
      <c r="B804" t="s">
        <v>1562</v>
      </c>
      <c r="C804">
        <v>1184091</v>
      </c>
      <c r="D804">
        <v>133117</v>
      </c>
      <c r="E804">
        <v>10046797</v>
      </c>
      <c r="F804" t="s">
        <v>92</v>
      </c>
      <c r="G804" t="s">
        <v>14</v>
      </c>
      <c r="H804" t="s">
        <v>304</v>
      </c>
      <c r="I804" t="s">
        <v>122</v>
      </c>
      <c r="J804" t="s">
        <v>122</v>
      </c>
      <c r="K804">
        <v>10008460</v>
      </c>
      <c r="L804" s="172">
        <v>42423</v>
      </c>
      <c r="M804" s="172">
        <v>42426</v>
      </c>
      <c r="N804" t="s">
        <v>145</v>
      </c>
      <c r="O804" t="s">
        <v>109</v>
      </c>
      <c r="P804">
        <v>1</v>
      </c>
      <c r="Q804" t="s">
        <v>712</v>
      </c>
      <c r="R804" t="s">
        <v>210</v>
      </c>
    </row>
    <row r="805" spans="1:18" x14ac:dyDescent="0.2">
      <c r="A805" t="s">
        <v>1567</v>
      </c>
      <c r="B805" t="s">
        <v>1568</v>
      </c>
      <c r="C805">
        <v>50083</v>
      </c>
      <c r="D805">
        <v>105987</v>
      </c>
      <c r="E805">
        <v>10000115</v>
      </c>
      <c r="F805" t="s">
        <v>1569</v>
      </c>
      <c r="G805" t="s">
        <v>14</v>
      </c>
      <c r="H805" t="s">
        <v>198</v>
      </c>
      <c r="I805" t="s">
        <v>199</v>
      </c>
      <c r="J805" t="s">
        <v>95</v>
      </c>
      <c r="K805" t="s">
        <v>1570</v>
      </c>
      <c r="L805" s="172">
        <v>42142</v>
      </c>
      <c r="M805" s="172">
        <v>42146</v>
      </c>
      <c r="N805" t="s">
        <v>147</v>
      </c>
      <c r="O805" t="s">
        <v>109</v>
      </c>
      <c r="P805">
        <v>2</v>
      </c>
      <c r="Q805" t="s">
        <v>1571</v>
      </c>
      <c r="R805">
        <v>3</v>
      </c>
    </row>
    <row r="806" spans="1:18" x14ac:dyDescent="0.2">
      <c r="A806" t="s">
        <v>1572</v>
      </c>
      <c r="B806" t="s">
        <v>211</v>
      </c>
      <c r="C806">
        <v>50098</v>
      </c>
      <c r="D806">
        <v>106945</v>
      </c>
      <c r="E806">
        <v>10000941</v>
      </c>
      <c r="F806" t="s">
        <v>1573</v>
      </c>
      <c r="G806" t="s">
        <v>15</v>
      </c>
      <c r="H806" t="s">
        <v>114</v>
      </c>
      <c r="I806" t="s">
        <v>107</v>
      </c>
      <c r="J806" t="s">
        <v>107</v>
      </c>
      <c r="K806" t="s">
        <v>213</v>
      </c>
      <c r="L806" s="172">
        <v>42072</v>
      </c>
      <c r="M806" s="172">
        <v>42076</v>
      </c>
      <c r="N806" t="s">
        <v>132</v>
      </c>
      <c r="O806" t="s">
        <v>109</v>
      </c>
      <c r="P806">
        <v>3</v>
      </c>
      <c r="Q806" t="s">
        <v>1571</v>
      </c>
      <c r="R806">
        <v>2</v>
      </c>
    </row>
    <row r="807" spans="1:18" x14ac:dyDescent="0.2">
      <c r="A807" t="s">
        <v>1574</v>
      </c>
      <c r="B807" t="s">
        <v>1575</v>
      </c>
      <c r="C807">
        <v>50100</v>
      </c>
      <c r="D807">
        <v>105769</v>
      </c>
      <c r="E807">
        <v>10000984</v>
      </c>
      <c r="F807" t="s">
        <v>1569</v>
      </c>
      <c r="G807" t="s">
        <v>14</v>
      </c>
      <c r="H807" t="s">
        <v>189</v>
      </c>
      <c r="I807" t="s">
        <v>190</v>
      </c>
      <c r="J807" t="s">
        <v>190</v>
      </c>
      <c r="K807" t="s">
        <v>1576</v>
      </c>
      <c r="L807" s="172">
        <v>42177</v>
      </c>
      <c r="M807" s="172">
        <v>42181</v>
      </c>
      <c r="N807" t="s">
        <v>147</v>
      </c>
      <c r="O807" t="s">
        <v>109</v>
      </c>
      <c r="P807">
        <v>4</v>
      </c>
      <c r="Q807" t="s">
        <v>1571</v>
      </c>
      <c r="R807">
        <v>3</v>
      </c>
    </row>
    <row r="808" spans="1:18" x14ac:dyDescent="0.2">
      <c r="A808" t="s">
        <v>1577</v>
      </c>
      <c r="B808" t="s">
        <v>1578</v>
      </c>
      <c r="C808">
        <v>50104</v>
      </c>
      <c r="D808">
        <v>111938</v>
      </c>
      <c r="E808">
        <v>10001080</v>
      </c>
      <c r="F808" t="s">
        <v>1569</v>
      </c>
      <c r="G808" t="s">
        <v>14</v>
      </c>
      <c r="H808" t="s">
        <v>1579</v>
      </c>
      <c r="I808" t="s">
        <v>1204</v>
      </c>
      <c r="J808" t="s">
        <v>172</v>
      </c>
      <c r="K808" t="s">
        <v>1580</v>
      </c>
      <c r="L808" s="172">
        <v>42191</v>
      </c>
      <c r="M808" s="172">
        <v>42195</v>
      </c>
      <c r="N808" t="s">
        <v>102</v>
      </c>
      <c r="O808" t="s">
        <v>109</v>
      </c>
      <c r="P808">
        <v>4</v>
      </c>
      <c r="Q808" t="s">
        <v>1571</v>
      </c>
      <c r="R808" t="s">
        <v>210</v>
      </c>
    </row>
    <row r="809" spans="1:18" x14ac:dyDescent="0.2">
      <c r="A809" t="s">
        <v>1581</v>
      </c>
      <c r="B809" t="s">
        <v>1582</v>
      </c>
      <c r="C809">
        <v>50126</v>
      </c>
      <c r="D809">
        <v>118845</v>
      </c>
      <c r="E809">
        <v>10026590</v>
      </c>
      <c r="F809" t="s">
        <v>1569</v>
      </c>
      <c r="G809" t="s">
        <v>14</v>
      </c>
      <c r="H809" t="s">
        <v>780</v>
      </c>
      <c r="I809" t="s">
        <v>166</v>
      </c>
      <c r="J809" t="s">
        <v>166</v>
      </c>
      <c r="K809" t="s">
        <v>1583</v>
      </c>
      <c r="L809" s="172">
        <v>42079</v>
      </c>
      <c r="M809" s="172">
        <v>42083</v>
      </c>
      <c r="N809" t="s">
        <v>132</v>
      </c>
      <c r="O809" t="s">
        <v>109</v>
      </c>
      <c r="P809">
        <v>2</v>
      </c>
      <c r="Q809" t="s">
        <v>1571</v>
      </c>
      <c r="R809">
        <v>2</v>
      </c>
    </row>
    <row r="810" spans="1:18" x14ac:dyDescent="0.2">
      <c r="A810" t="s">
        <v>1584</v>
      </c>
      <c r="B810" t="s">
        <v>1585</v>
      </c>
      <c r="C810">
        <v>50132</v>
      </c>
      <c r="D810">
        <v>106898</v>
      </c>
      <c r="E810">
        <v>10003019</v>
      </c>
      <c r="F810" t="s">
        <v>1569</v>
      </c>
      <c r="G810" t="s">
        <v>14</v>
      </c>
      <c r="H810" t="s">
        <v>139</v>
      </c>
      <c r="I810" t="s">
        <v>140</v>
      </c>
      <c r="J810" t="s">
        <v>140</v>
      </c>
      <c r="K810" t="s">
        <v>1586</v>
      </c>
      <c r="L810" s="172">
        <v>42059</v>
      </c>
      <c r="M810" s="172">
        <v>42062</v>
      </c>
      <c r="N810" t="s">
        <v>147</v>
      </c>
      <c r="O810" t="s">
        <v>109</v>
      </c>
      <c r="P810">
        <v>4</v>
      </c>
      <c r="Q810" t="s">
        <v>1571</v>
      </c>
      <c r="R810">
        <v>3</v>
      </c>
    </row>
    <row r="811" spans="1:18" x14ac:dyDescent="0.2">
      <c r="A811" t="s">
        <v>1587</v>
      </c>
      <c r="B811" t="s">
        <v>1588</v>
      </c>
      <c r="C811">
        <v>50138</v>
      </c>
      <c r="D811">
        <v>106992</v>
      </c>
      <c r="E811">
        <v>10003279</v>
      </c>
      <c r="F811" t="s">
        <v>1569</v>
      </c>
      <c r="G811" t="s">
        <v>14</v>
      </c>
      <c r="H811" t="s">
        <v>198</v>
      </c>
      <c r="I811" t="s">
        <v>199</v>
      </c>
      <c r="J811" t="s">
        <v>95</v>
      </c>
      <c r="K811" t="s">
        <v>1589</v>
      </c>
      <c r="L811" s="172">
        <v>41953</v>
      </c>
      <c r="M811" s="172">
        <v>41957</v>
      </c>
      <c r="N811" t="s">
        <v>102</v>
      </c>
      <c r="O811" t="s">
        <v>109</v>
      </c>
      <c r="P811">
        <v>3</v>
      </c>
      <c r="Q811" t="s">
        <v>1571</v>
      </c>
      <c r="R811">
        <v>2</v>
      </c>
    </row>
    <row r="812" spans="1:18" x14ac:dyDescent="0.2">
      <c r="A812" t="s">
        <v>1590</v>
      </c>
      <c r="B812" t="s">
        <v>1591</v>
      </c>
      <c r="C812">
        <v>50139</v>
      </c>
      <c r="D812">
        <v>105086</v>
      </c>
      <c r="E812">
        <v>10003281</v>
      </c>
      <c r="F812" t="s">
        <v>1569</v>
      </c>
      <c r="G812" t="s">
        <v>14</v>
      </c>
      <c r="H812" t="s">
        <v>546</v>
      </c>
      <c r="I812" t="s">
        <v>172</v>
      </c>
      <c r="J812" t="s">
        <v>172</v>
      </c>
      <c r="K812" t="s">
        <v>1592</v>
      </c>
      <c r="L812" s="172">
        <v>42135</v>
      </c>
      <c r="M812" s="172">
        <v>42138</v>
      </c>
      <c r="N812" t="s">
        <v>132</v>
      </c>
      <c r="O812" t="s">
        <v>109</v>
      </c>
      <c r="P812">
        <v>2</v>
      </c>
      <c r="Q812" t="s">
        <v>1571</v>
      </c>
      <c r="R812">
        <v>2</v>
      </c>
    </row>
    <row r="813" spans="1:18" x14ac:dyDescent="0.2">
      <c r="A813" t="s">
        <v>1593</v>
      </c>
      <c r="B813" t="s">
        <v>750</v>
      </c>
      <c r="C813">
        <v>50192</v>
      </c>
      <c r="D813">
        <v>118102</v>
      </c>
      <c r="E813">
        <v>10010523</v>
      </c>
      <c r="F813" t="s">
        <v>1569</v>
      </c>
      <c r="G813" t="s">
        <v>14</v>
      </c>
      <c r="H813" t="s">
        <v>409</v>
      </c>
      <c r="I813" t="s">
        <v>172</v>
      </c>
      <c r="J813" t="s">
        <v>172</v>
      </c>
      <c r="K813" t="s">
        <v>1594</v>
      </c>
      <c r="L813" s="172">
        <v>41904</v>
      </c>
      <c r="M813" s="172">
        <v>41908</v>
      </c>
      <c r="N813" t="s">
        <v>147</v>
      </c>
      <c r="O813" t="s">
        <v>109</v>
      </c>
      <c r="P813">
        <v>3</v>
      </c>
      <c r="Q813" t="s">
        <v>1571</v>
      </c>
      <c r="R813">
        <v>3</v>
      </c>
    </row>
    <row r="814" spans="1:18" x14ac:dyDescent="0.2">
      <c r="A814" t="s">
        <v>1595</v>
      </c>
      <c r="B814" t="s">
        <v>1596</v>
      </c>
      <c r="C814">
        <v>50202</v>
      </c>
      <c r="D814">
        <v>117170</v>
      </c>
      <c r="E814">
        <v>10006325</v>
      </c>
      <c r="F814" t="s">
        <v>1597</v>
      </c>
      <c r="G814" t="s">
        <v>15</v>
      </c>
      <c r="H814" t="s">
        <v>546</v>
      </c>
      <c r="I814" t="s">
        <v>172</v>
      </c>
      <c r="J814" t="s">
        <v>172</v>
      </c>
      <c r="K814" t="s">
        <v>1598</v>
      </c>
      <c r="L814" s="172">
        <v>42116</v>
      </c>
      <c r="M814" s="172">
        <v>42118</v>
      </c>
      <c r="N814" t="s">
        <v>152</v>
      </c>
      <c r="O814" t="s">
        <v>109</v>
      </c>
      <c r="P814">
        <v>3</v>
      </c>
      <c r="Q814" t="s">
        <v>1571</v>
      </c>
      <c r="R814" t="s">
        <v>210</v>
      </c>
    </row>
    <row r="815" spans="1:18" x14ac:dyDescent="0.2">
      <c r="A815" t="s">
        <v>1599</v>
      </c>
      <c r="B815" t="s">
        <v>1600</v>
      </c>
      <c r="C815">
        <v>50219</v>
      </c>
      <c r="D815">
        <v>108668</v>
      </c>
      <c r="E815">
        <v>10002064</v>
      </c>
      <c r="F815" t="s">
        <v>1573</v>
      </c>
      <c r="G815" t="s">
        <v>15</v>
      </c>
      <c r="H815" t="s">
        <v>475</v>
      </c>
      <c r="I815" t="s">
        <v>94</v>
      </c>
      <c r="J815" t="s">
        <v>95</v>
      </c>
      <c r="K815" t="s">
        <v>1601</v>
      </c>
      <c r="L815" s="172">
        <v>42023</v>
      </c>
      <c r="M815" s="172">
        <v>42027</v>
      </c>
      <c r="N815" t="s">
        <v>302</v>
      </c>
      <c r="O815" t="s">
        <v>109</v>
      </c>
      <c r="P815">
        <v>2</v>
      </c>
      <c r="Q815" t="s">
        <v>1571</v>
      </c>
      <c r="R815">
        <v>3</v>
      </c>
    </row>
    <row r="816" spans="1:18" x14ac:dyDescent="0.2">
      <c r="A816" t="s">
        <v>1602</v>
      </c>
      <c r="B816" t="s">
        <v>1603</v>
      </c>
      <c r="C816">
        <v>50229</v>
      </c>
      <c r="D816">
        <v>108029</v>
      </c>
      <c r="E816">
        <v>10004727</v>
      </c>
      <c r="F816" t="s">
        <v>1573</v>
      </c>
      <c r="G816" t="s">
        <v>15</v>
      </c>
      <c r="H816" t="s">
        <v>602</v>
      </c>
      <c r="I816" t="s">
        <v>199</v>
      </c>
      <c r="J816" t="s">
        <v>95</v>
      </c>
      <c r="K816" t="s">
        <v>1604</v>
      </c>
      <c r="L816" s="172">
        <v>41946</v>
      </c>
      <c r="M816" s="172">
        <v>41950</v>
      </c>
      <c r="N816" t="s">
        <v>302</v>
      </c>
      <c r="O816" t="s">
        <v>109</v>
      </c>
      <c r="P816">
        <v>2</v>
      </c>
      <c r="Q816" t="s">
        <v>1571</v>
      </c>
      <c r="R816">
        <v>3</v>
      </c>
    </row>
    <row r="817" spans="1:18" x14ac:dyDescent="0.2">
      <c r="A817" t="s">
        <v>1605</v>
      </c>
      <c r="B817" t="s">
        <v>769</v>
      </c>
      <c r="C817">
        <v>50246</v>
      </c>
      <c r="D817">
        <v>112016</v>
      </c>
      <c r="E817">
        <v>10007567</v>
      </c>
      <c r="F817" t="s">
        <v>1573</v>
      </c>
      <c r="G817" t="s">
        <v>15</v>
      </c>
      <c r="H817" t="s">
        <v>770</v>
      </c>
      <c r="I817" t="s">
        <v>190</v>
      </c>
      <c r="J817" t="s">
        <v>190</v>
      </c>
      <c r="K817" t="s">
        <v>1606</v>
      </c>
      <c r="L817" s="172">
        <v>41954</v>
      </c>
      <c r="M817" s="172">
        <v>41956</v>
      </c>
      <c r="N817" t="s">
        <v>152</v>
      </c>
      <c r="O817" t="s">
        <v>109</v>
      </c>
      <c r="P817">
        <v>3</v>
      </c>
      <c r="Q817" t="s">
        <v>1571</v>
      </c>
      <c r="R817">
        <v>2</v>
      </c>
    </row>
    <row r="818" spans="1:18" x14ac:dyDescent="0.2">
      <c r="A818" t="s">
        <v>1607</v>
      </c>
      <c r="B818" t="s">
        <v>1608</v>
      </c>
      <c r="C818">
        <v>50262</v>
      </c>
      <c r="D818">
        <v>108702</v>
      </c>
      <c r="E818">
        <v>10000028</v>
      </c>
      <c r="F818" t="s">
        <v>1569</v>
      </c>
      <c r="G818" t="s">
        <v>14</v>
      </c>
      <c r="H818" t="s">
        <v>867</v>
      </c>
      <c r="I818" t="s">
        <v>199</v>
      </c>
      <c r="J818" t="s">
        <v>95</v>
      </c>
      <c r="K818" t="s">
        <v>1609</v>
      </c>
      <c r="L818" s="172">
        <v>41925</v>
      </c>
      <c r="M818" s="172">
        <v>41929</v>
      </c>
      <c r="N818" t="s">
        <v>147</v>
      </c>
      <c r="O818" t="s">
        <v>109</v>
      </c>
      <c r="P818">
        <v>2</v>
      </c>
      <c r="Q818" t="s">
        <v>1571</v>
      </c>
      <c r="R818">
        <v>3</v>
      </c>
    </row>
    <row r="819" spans="1:18" x14ac:dyDescent="0.2">
      <c r="A819" t="s">
        <v>1610</v>
      </c>
      <c r="B819" t="s">
        <v>772</v>
      </c>
      <c r="C819">
        <v>50304</v>
      </c>
      <c r="D819">
        <v>115906</v>
      </c>
      <c r="E819">
        <v>10000061</v>
      </c>
      <c r="F819" t="s">
        <v>1569</v>
      </c>
      <c r="G819" t="s">
        <v>14</v>
      </c>
      <c r="H819" t="s">
        <v>585</v>
      </c>
      <c r="I819" t="s">
        <v>172</v>
      </c>
      <c r="J819" t="s">
        <v>172</v>
      </c>
      <c r="K819" t="s">
        <v>1611</v>
      </c>
      <c r="L819" s="172">
        <v>41911</v>
      </c>
      <c r="M819" s="172">
        <v>41915</v>
      </c>
      <c r="N819" t="s">
        <v>147</v>
      </c>
      <c r="O819" t="s">
        <v>109</v>
      </c>
      <c r="P819">
        <v>3</v>
      </c>
      <c r="Q819" t="s">
        <v>1571</v>
      </c>
      <c r="R819">
        <v>3</v>
      </c>
    </row>
    <row r="820" spans="1:18" x14ac:dyDescent="0.2">
      <c r="A820" t="s">
        <v>1612</v>
      </c>
      <c r="B820" t="s">
        <v>1613</v>
      </c>
      <c r="C820">
        <v>50314</v>
      </c>
      <c r="D820">
        <v>107088</v>
      </c>
      <c r="E820">
        <v>10009059</v>
      </c>
      <c r="F820" t="s">
        <v>1569</v>
      </c>
      <c r="G820" t="s">
        <v>14</v>
      </c>
      <c r="H820" t="s">
        <v>93</v>
      </c>
      <c r="I820" t="s">
        <v>94</v>
      </c>
      <c r="J820" t="s">
        <v>95</v>
      </c>
      <c r="K820" t="s">
        <v>1614</v>
      </c>
      <c r="L820" s="172">
        <v>42177</v>
      </c>
      <c r="M820" s="172">
        <v>42181</v>
      </c>
      <c r="N820" t="s">
        <v>132</v>
      </c>
      <c r="O820" t="s">
        <v>109</v>
      </c>
      <c r="P820">
        <v>2</v>
      </c>
      <c r="Q820" t="s">
        <v>1571</v>
      </c>
      <c r="R820">
        <v>2</v>
      </c>
    </row>
    <row r="821" spans="1:18" x14ac:dyDescent="0.2">
      <c r="A821" t="s">
        <v>1615</v>
      </c>
      <c r="B821" t="s">
        <v>288</v>
      </c>
      <c r="C821">
        <v>50410</v>
      </c>
      <c r="D821">
        <v>118821</v>
      </c>
      <c r="E821">
        <v>10023918</v>
      </c>
      <c r="F821" t="s">
        <v>1569</v>
      </c>
      <c r="G821" t="s">
        <v>14</v>
      </c>
      <c r="H821" t="s">
        <v>255</v>
      </c>
      <c r="I821" t="s">
        <v>161</v>
      </c>
      <c r="J821" t="s">
        <v>161</v>
      </c>
      <c r="K821" t="s">
        <v>289</v>
      </c>
      <c r="L821" s="172">
        <v>42038</v>
      </c>
      <c r="M821" s="172">
        <v>42040</v>
      </c>
      <c r="N821" t="s">
        <v>102</v>
      </c>
      <c r="O821" t="s">
        <v>109</v>
      </c>
      <c r="P821">
        <v>3</v>
      </c>
      <c r="Q821" t="s">
        <v>1571</v>
      </c>
      <c r="R821">
        <v>3</v>
      </c>
    </row>
    <row r="822" spans="1:18" x14ac:dyDescent="0.2">
      <c r="A822" t="s">
        <v>1616</v>
      </c>
      <c r="B822" t="s">
        <v>1617</v>
      </c>
      <c r="C822">
        <v>50442</v>
      </c>
      <c r="D822">
        <v>116562</v>
      </c>
      <c r="E822">
        <v>10000348</v>
      </c>
      <c r="F822" t="s">
        <v>1569</v>
      </c>
      <c r="G822" t="s">
        <v>14</v>
      </c>
      <c r="H822" t="s">
        <v>186</v>
      </c>
      <c r="I822" t="s">
        <v>172</v>
      </c>
      <c r="J822" t="s">
        <v>172</v>
      </c>
      <c r="K822" t="s">
        <v>1618</v>
      </c>
      <c r="L822" s="172">
        <v>42129</v>
      </c>
      <c r="M822" s="172">
        <v>42132</v>
      </c>
      <c r="N822" t="s">
        <v>147</v>
      </c>
      <c r="O822" t="s">
        <v>109</v>
      </c>
      <c r="P822">
        <v>2</v>
      </c>
      <c r="Q822" t="s">
        <v>1571</v>
      </c>
      <c r="R822">
        <v>3</v>
      </c>
    </row>
    <row r="823" spans="1:18" x14ac:dyDescent="0.2">
      <c r="A823" t="s">
        <v>1619</v>
      </c>
      <c r="B823" t="s">
        <v>1620</v>
      </c>
      <c r="C823">
        <v>50584</v>
      </c>
      <c r="D823">
        <v>105975</v>
      </c>
      <c r="E823">
        <v>10000486</v>
      </c>
      <c r="F823" t="s">
        <v>1569</v>
      </c>
      <c r="G823" t="s">
        <v>14</v>
      </c>
      <c r="H823" t="s">
        <v>473</v>
      </c>
      <c r="I823" t="s">
        <v>94</v>
      </c>
      <c r="J823" t="s">
        <v>95</v>
      </c>
      <c r="K823" t="s">
        <v>1621</v>
      </c>
      <c r="L823" s="172">
        <v>42170</v>
      </c>
      <c r="M823" s="172">
        <v>42174</v>
      </c>
      <c r="N823" t="s">
        <v>132</v>
      </c>
      <c r="O823" t="s">
        <v>109</v>
      </c>
      <c r="P823">
        <v>2</v>
      </c>
      <c r="Q823" t="s">
        <v>1571</v>
      </c>
      <c r="R823">
        <v>2</v>
      </c>
    </row>
    <row r="824" spans="1:18" x14ac:dyDescent="0.2">
      <c r="A824" t="s">
        <v>1622</v>
      </c>
      <c r="B824" t="s">
        <v>1623</v>
      </c>
      <c r="C824">
        <v>50586</v>
      </c>
      <c r="D824">
        <v>105360</v>
      </c>
      <c r="E824">
        <v>10000494</v>
      </c>
      <c r="F824" t="s">
        <v>1569</v>
      </c>
      <c r="G824" t="s">
        <v>14</v>
      </c>
      <c r="H824" t="s">
        <v>325</v>
      </c>
      <c r="I824" t="s">
        <v>161</v>
      </c>
      <c r="J824" t="s">
        <v>161</v>
      </c>
      <c r="K824" t="s">
        <v>1624</v>
      </c>
      <c r="L824" s="172">
        <v>42065</v>
      </c>
      <c r="M824" s="172">
        <v>42069</v>
      </c>
      <c r="N824" t="s">
        <v>102</v>
      </c>
      <c r="O824" t="s">
        <v>109</v>
      </c>
      <c r="P824">
        <v>2</v>
      </c>
      <c r="Q824" t="s">
        <v>1571</v>
      </c>
      <c r="R824">
        <v>2</v>
      </c>
    </row>
    <row r="825" spans="1:18" x14ac:dyDescent="0.2">
      <c r="A825" t="s">
        <v>1625</v>
      </c>
      <c r="B825" t="s">
        <v>1626</v>
      </c>
      <c r="C825">
        <v>50713</v>
      </c>
      <c r="D825">
        <v>107658</v>
      </c>
      <c r="E825">
        <v>10000715</v>
      </c>
      <c r="F825" t="s">
        <v>1569</v>
      </c>
      <c r="G825" t="s">
        <v>14</v>
      </c>
      <c r="H825" t="s">
        <v>186</v>
      </c>
      <c r="I825" t="s">
        <v>172</v>
      </c>
      <c r="J825" t="s">
        <v>172</v>
      </c>
      <c r="K825" t="s">
        <v>1627</v>
      </c>
      <c r="L825" s="172">
        <v>42178</v>
      </c>
      <c r="M825" s="172">
        <v>42181</v>
      </c>
      <c r="N825" t="s">
        <v>1628</v>
      </c>
      <c r="O825" t="s">
        <v>109</v>
      </c>
      <c r="P825">
        <v>2</v>
      </c>
      <c r="Q825" t="s">
        <v>1571</v>
      </c>
      <c r="R825">
        <v>3</v>
      </c>
    </row>
    <row r="826" spans="1:18" x14ac:dyDescent="0.2">
      <c r="A826" t="s">
        <v>1629</v>
      </c>
      <c r="B826" t="s">
        <v>1630</v>
      </c>
      <c r="C826">
        <v>51072</v>
      </c>
      <c r="D826">
        <v>106548</v>
      </c>
      <c r="E826">
        <v>10001259</v>
      </c>
      <c r="F826" t="s">
        <v>1569</v>
      </c>
      <c r="G826" t="s">
        <v>14</v>
      </c>
      <c r="H826" t="s">
        <v>523</v>
      </c>
      <c r="I826" t="s">
        <v>107</v>
      </c>
      <c r="J826" t="s">
        <v>107</v>
      </c>
      <c r="K826" t="s">
        <v>1631</v>
      </c>
      <c r="L826" s="172">
        <v>42065</v>
      </c>
      <c r="M826" s="172">
        <v>42069</v>
      </c>
      <c r="N826" t="s">
        <v>102</v>
      </c>
      <c r="O826" t="s">
        <v>109</v>
      </c>
      <c r="P826">
        <v>2</v>
      </c>
      <c r="Q826" t="s">
        <v>1571</v>
      </c>
      <c r="R826">
        <v>2</v>
      </c>
    </row>
    <row r="827" spans="1:18" x14ac:dyDescent="0.2">
      <c r="A827" t="s">
        <v>1632</v>
      </c>
      <c r="B827" t="s">
        <v>843</v>
      </c>
      <c r="C827">
        <v>51090</v>
      </c>
      <c r="D827">
        <v>110099</v>
      </c>
      <c r="E827">
        <v>10001292</v>
      </c>
      <c r="F827" t="s">
        <v>1569</v>
      </c>
      <c r="G827" t="s">
        <v>14</v>
      </c>
      <c r="H827" t="s">
        <v>225</v>
      </c>
      <c r="I827" t="s">
        <v>122</v>
      </c>
      <c r="J827" t="s">
        <v>122</v>
      </c>
      <c r="K827" t="s">
        <v>1633</v>
      </c>
      <c r="L827" s="172">
        <v>41932</v>
      </c>
      <c r="M827" s="172">
        <v>41935</v>
      </c>
      <c r="N827" t="s">
        <v>147</v>
      </c>
      <c r="O827" t="s">
        <v>109</v>
      </c>
      <c r="P827">
        <v>3</v>
      </c>
      <c r="Q827" t="s">
        <v>1571</v>
      </c>
      <c r="R827">
        <v>3</v>
      </c>
    </row>
    <row r="828" spans="1:18" x14ac:dyDescent="0.2">
      <c r="A828" t="s">
        <v>1634</v>
      </c>
      <c r="B828" t="s">
        <v>1635</v>
      </c>
      <c r="C828">
        <v>51104</v>
      </c>
      <c r="D828">
        <v>106685</v>
      </c>
      <c r="E828">
        <v>10001310</v>
      </c>
      <c r="F828" t="s">
        <v>1569</v>
      </c>
      <c r="G828" t="s">
        <v>14</v>
      </c>
      <c r="H828" t="s">
        <v>404</v>
      </c>
      <c r="I828" t="s">
        <v>199</v>
      </c>
      <c r="J828" t="s">
        <v>95</v>
      </c>
      <c r="K828" t="s">
        <v>1636</v>
      </c>
      <c r="L828" s="172">
        <v>42016</v>
      </c>
      <c r="M828" s="172">
        <v>42020</v>
      </c>
      <c r="N828" t="s">
        <v>147</v>
      </c>
      <c r="O828" t="s">
        <v>109</v>
      </c>
      <c r="P828">
        <v>2</v>
      </c>
      <c r="Q828" t="s">
        <v>1571</v>
      </c>
      <c r="R828">
        <v>3</v>
      </c>
    </row>
    <row r="829" spans="1:18" x14ac:dyDescent="0.2">
      <c r="A829" t="s">
        <v>1637</v>
      </c>
      <c r="B829" t="s">
        <v>1638</v>
      </c>
      <c r="C829">
        <v>51259</v>
      </c>
      <c r="D829">
        <v>109908</v>
      </c>
      <c r="E829">
        <v>10001602</v>
      </c>
      <c r="F829" t="s">
        <v>1569</v>
      </c>
      <c r="G829" t="s">
        <v>14</v>
      </c>
      <c r="H829" t="s">
        <v>198</v>
      </c>
      <c r="I829" t="s">
        <v>199</v>
      </c>
      <c r="J829" t="s">
        <v>95</v>
      </c>
      <c r="K829" t="s">
        <v>1639</v>
      </c>
      <c r="L829" s="172">
        <v>42016</v>
      </c>
      <c r="M829" s="172">
        <v>42020</v>
      </c>
      <c r="N829" t="s">
        <v>132</v>
      </c>
      <c r="O829" t="s">
        <v>109</v>
      </c>
      <c r="P829">
        <v>2</v>
      </c>
      <c r="Q829" t="s">
        <v>1571</v>
      </c>
      <c r="R829">
        <v>2</v>
      </c>
    </row>
    <row r="830" spans="1:18" x14ac:dyDescent="0.2">
      <c r="A830" t="s">
        <v>1640</v>
      </c>
      <c r="B830" t="s">
        <v>1641</v>
      </c>
      <c r="C830">
        <v>51349</v>
      </c>
      <c r="D830">
        <v>108108</v>
      </c>
      <c r="E830">
        <v>10001695</v>
      </c>
      <c r="F830" t="s">
        <v>1573</v>
      </c>
      <c r="G830" t="s">
        <v>15</v>
      </c>
      <c r="H830" t="s">
        <v>870</v>
      </c>
      <c r="I830" t="s">
        <v>166</v>
      </c>
      <c r="J830" t="s">
        <v>166</v>
      </c>
      <c r="K830" t="s">
        <v>1642</v>
      </c>
      <c r="L830" s="172">
        <v>41960</v>
      </c>
      <c r="M830" s="172">
        <v>41964</v>
      </c>
      <c r="N830" t="s">
        <v>302</v>
      </c>
      <c r="O830" t="s">
        <v>109</v>
      </c>
      <c r="P830">
        <v>2</v>
      </c>
      <c r="Q830" t="s">
        <v>1571</v>
      </c>
      <c r="R830">
        <v>3</v>
      </c>
    </row>
    <row r="831" spans="1:18" x14ac:dyDescent="0.2">
      <c r="A831" t="s">
        <v>1643</v>
      </c>
      <c r="B831" t="s">
        <v>1644</v>
      </c>
      <c r="C831">
        <v>51525</v>
      </c>
      <c r="D831">
        <v>117534</v>
      </c>
      <c r="E831">
        <v>10007922</v>
      </c>
      <c r="F831" t="s">
        <v>1597</v>
      </c>
      <c r="G831" t="s">
        <v>15</v>
      </c>
      <c r="H831" t="s">
        <v>325</v>
      </c>
      <c r="I831" t="s">
        <v>161</v>
      </c>
      <c r="J831" t="s">
        <v>161</v>
      </c>
      <c r="K831" t="s">
        <v>1645</v>
      </c>
      <c r="L831" s="172">
        <v>42080</v>
      </c>
      <c r="M831" s="172">
        <v>42082</v>
      </c>
      <c r="N831" t="s">
        <v>147</v>
      </c>
      <c r="O831" t="s">
        <v>109</v>
      </c>
      <c r="P831">
        <v>2</v>
      </c>
      <c r="Q831" t="s">
        <v>1571</v>
      </c>
      <c r="R831">
        <v>3</v>
      </c>
    </row>
    <row r="832" spans="1:18" x14ac:dyDescent="0.2">
      <c r="A832" t="s">
        <v>1646</v>
      </c>
      <c r="B832" t="s">
        <v>1647</v>
      </c>
      <c r="C832">
        <v>51550</v>
      </c>
      <c r="D832">
        <v>107825</v>
      </c>
      <c r="E832">
        <v>10001967</v>
      </c>
      <c r="F832" t="s">
        <v>1569</v>
      </c>
      <c r="G832" t="s">
        <v>14</v>
      </c>
      <c r="H832" t="s">
        <v>279</v>
      </c>
      <c r="I832" t="s">
        <v>166</v>
      </c>
      <c r="J832" t="s">
        <v>166</v>
      </c>
      <c r="K832" t="s">
        <v>1648</v>
      </c>
      <c r="L832" s="172">
        <v>42073</v>
      </c>
      <c r="M832" s="172">
        <v>42076</v>
      </c>
      <c r="N832" t="s">
        <v>102</v>
      </c>
      <c r="O832" t="s">
        <v>109</v>
      </c>
      <c r="P832">
        <v>2</v>
      </c>
      <c r="Q832" t="s">
        <v>1571</v>
      </c>
      <c r="R832">
        <v>1</v>
      </c>
    </row>
    <row r="833" spans="1:18" x14ac:dyDescent="0.2">
      <c r="A833" t="s">
        <v>1649</v>
      </c>
      <c r="B833" t="s">
        <v>1650</v>
      </c>
      <c r="C833">
        <v>51573</v>
      </c>
      <c r="D833">
        <v>118936</v>
      </c>
      <c r="E833">
        <v>10028930</v>
      </c>
      <c r="F833" t="s">
        <v>1651</v>
      </c>
      <c r="G833" t="s">
        <v>14</v>
      </c>
      <c r="H833" t="s">
        <v>186</v>
      </c>
      <c r="I833" t="s">
        <v>172</v>
      </c>
      <c r="J833" t="s">
        <v>172</v>
      </c>
      <c r="K833" t="s">
        <v>1652</v>
      </c>
      <c r="L833" s="172">
        <v>42136</v>
      </c>
      <c r="M833" s="172">
        <v>42139</v>
      </c>
      <c r="N833" t="s">
        <v>102</v>
      </c>
      <c r="O833" t="s">
        <v>109</v>
      </c>
      <c r="P833">
        <v>3</v>
      </c>
      <c r="Q833" t="s">
        <v>1571</v>
      </c>
      <c r="R833">
        <v>2</v>
      </c>
    </row>
    <row r="834" spans="1:18" x14ac:dyDescent="0.2">
      <c r="A834" t="s">
        <v>1653</v>
      </c>
      <c r="B834" t="s">
        <v>1654</v>
      </c>
      <c r="C834">
        <v>51578</v>
      </c>
      <c r="D834">
        <v>107022</v>
      </c>
      <c r="E834">
        <v>10002008</v>
      </c>
      <c r="F834" t="s">
        <v>1573</v>
      </c>
      <c r="G834" t="s">
        <v>15</v>
      </c>
      <c r="H834" t="s">
        <v>316</v>
      </c>
      <c r="I834" t="s">
        <v>199</v>
      </c>
      <c r="J834" t="s">
        <v>95</v>
      </c>
      <c r="K834" t="s">
        <v>1655</v>
      </c>
      <c r="L834" s="172">
        <v>42143</v>
      </c>
      <c r="M834" s="172">
        <v>42146</v>
      </c>
      <c r="N834" t="s">
        <v>152</v>
      </c>
      <c r="O834" t="s">
        <v>109</v>
      </c>
      <c r="P834">
        <v>2</v>
      </c>
      <c r="Q834" t="s">
        <v>1571</v>
      </c>
      <c r="R834">
        <v>2</v>
      </c>
    </row>
    <row r="835" spans="1:18" x14ac:dyDescent="0.2">
      <c r="A835" t="s">
        <v>1656</v>
      </c>
      <c r="B835" t="s">
        <v>1657</v>
      </c>
      <c r="C835">
        <v>51619</v>
      </c>
      <c r="D835">
        <v>110017</v>
      </c>
      <c r="E835">
        <v>10002073</v>
      </c>
      <c r="F835" t="s">
        <v>1569</v>
      </c>
      <c r="G835" t="s">
        <v>14</v>
      </c>
      <c r="H835" t="s">
        <v>430</v>
      </c>
      <c r="I835" t="s">
        <v>122</v>
      </c>
      <c r="J835" t="s">
        <v>122</v>
      </c>
      <c r="K835" t="s">
        <v>1658</v>
      </c>
      <c r="L835" s="172">
        <v>42072</v>
      </c>
      <c r="M835" s="172">
        <v>42076</v>
      </c>
      <c r="N835" t="s">
        <v>132</v>
      </c>
      <c r="O835" t="s">
        <v>109</v>
      </c>
      <c r="P835">
        <v>3</v>
      </c>
      <c r="Q835" t="s">
        <v>1571</v>
      </c>
      <c r="R835">
        <v>2</v>
      </c>
    </row>
    <row r="836" spans="1:18" x14ac:dyDescent="0.2">
      <c r="A836" t="s">
        <v>1659</v>
      </c>
      <c r="B836" t="s">
        <v>1660</v>
      </c>
      <c r="C836">
        <v>51646</v>
      </c>
      <c r="D836">
        <v>108088</v>
      </c>
      <c r="E836">
        <v>10002118</v>
      </c>
      <c r="F836" t="s">
        <v>1597</v>
      </c>
      <c r="G836" t="s">
        <v>15</v>
      </c>
      <c r="H836" t="s">
        <v>1267</v>
      </c>
      <c r="I836" t="s">
        <v>122</v>
      </c>
      <c r="J836" t="s">
        <v>122</v>
      </c>
      <c r="K836" t="s">
        <v>1661</v>
      </c>
      <c r="L836" s="172">
        <v>42018</v>
      </c>
      <c r="M836" s="172">
        <v>42020</v>
      </c>
      <c r="N836" t="s">
        <v>152</v>
      </c>
      <c r="O836" t="s">
        <v>109</v>
      </c>
      <c r="P836">
        <v>1</v>
      </c>
      <c r="Q836" t="s">
        <v>1571</v>
      </c>
      <c r="R836">
        <v>2</v>
      </c>
    </row>
    <row r="837" spans="1:18" x14ac:dyDescent="0.2">
      <c r="A837" t="s">
        <v>1662</v>
      </c>
      <c r="B837" t="s">
        <v>345</v>
      </c>
      <c r="C837">
        <v>51766</v>
      </c>
      <c r="D837">
        <v>110116</v>
      </c>
      <c r="E837">
        <v>10002327</v>
      </c>
      <c r="F837" t="s">
        <v>1573</v>
      </c>
      <c r="G837" t="s">
        <v>15</v>
      </c>
      <c r="H837" t="s">
        <v>178</v>
      </c>
      <c r="I837" t="s">
        <v>107</v>
      </c>
      <c r="J837" t="s">
        <v>107</v>
      </c>
      <c r="K837" t="s">
        <v>346</v>
      </c>
      <c r="L837" s="172">
        <v>41953</v>
      </c>
      <c r="M837" s="172">
        <v>41957</v>
      </c>
      <c r="N837" t="s">
        <v>152</v>
      </c>
      <c r="O837" t="s">
        <v>109</v>
      </c>
      <c r="P837">
        <v>3</v>
      </c>
      <c r="Q837" t="s">
        <v>1571</v>
      </c>
      <c r="R837">
        <v>1</v>
      </c>
    </row>
    <row r="838" spans="1:18" x14ac:dyDescent="0.2">
      <c r="A838" t="s">
        <v>1663</v>
      </c>
      <c r="B838" t="s">
        <v>445</v>
      </c>
      <c r="C838">
        <v>51800</v>
      </c>
      <c r="D838">
        <v>116500</v>
      </c>
      <c r="E838">
        <v>10002375</v>
      </c>
      <c r="F838" t="s">
        <v>1569</v>
      </c>
      <c r="G838" t="s">
        <v>14</v>
      </c>
      <c r="H838" t="s">
        <v>241</v>
      </c>
      <c r="I838" t="s">
        <v>94</v>
      </c>
      <c r="J838" t="s">
        <v>95</v>
      </c>
      <c r="K838" t="s">
        <v>447</v>
      </c>
      <c r="L838" s="172">
        <v>41975</v>
      </c>
      <c r="M838" s="172">
        <v>41978</v>
      </c>
      <c r="N838" t="s">
        <v>147</v>
      </c>
      <c r="O838" t="s">
        <v>109</v>
      </c>
      <c r="P838">
        <v>3</v>
      </c>
      <c r="Q838" t="s">
        <v>1571</v>
      </c>
      <c r="R838">
        <v>3</v>
      </c>
    </row>
    <row r="839" spans="1:18" x14ac:dyDescent="0.2">
      <c r="A839" t="s">
        <v>1664</v>
      </c>
      <c r="B839" t="s">
        <v>1665</v>
      </c>
      <c r="C839">
        <v>51893</v>
      </c>
      <c r="D839">
        <v>108777</v>
      </c>
      <c r="E839">
        <v>10002554</v>
      </c>
      <c r="F839" t="s">
        <v>1569</v>
      </c>
      <c r="G839" t="s">
        <v>14</v>
      </c>
      <c r="H839" t="s">
        <v>744</v>
      </c>
      <c r="I839" t="s">
        <v>122</v>
      </c>
      <c r="J839" t="s">
        <v>122</v>
      </c>
      <c r="K839" t="s">
        <v>1666</v>
      </c>
      <c r="L839" s="172">
        <v>41974</v>
      </c>
      <c r="M839" s="172">
        <v>41978</v>
      </c>
      <c r="N839" t="s">
        <v>102</v>
      </c>
      <c r="O839" t="s">
        <v>109</v>
      </c>
      <c r="P839">
        <v>4</v>
      </c>
      <c r="Q839" t="s">
        <v>1571</v>
      </c>
      <c r="R839">
        <v>1</v>
      </c>
    </row>
    <row r="840" spans="1:18" x14ac:dyDescent="0.2">
      <c r="A840" t="s">
        <v>1667</v>
      </c>
      <c r="B840" t="s">
        <v>299</v>
      </c>
      <c r="C840">
        <v>51905</v>
      </c>
      <c r="D840">
        <v>107983</v>
      </c>
      <c r="E840">
        <v>10002578</v>
      </c>
      <c r="F840" t="s">
        <v>1597</v>
      </c>
      <c r="G840" t="s">
        <v>15</v>
      </c>
      <c r="H840" t="s">
        <v>261</v>
      </c>
      <c r="I840" t="s">
        <v>190</v>
      </c>
      <c r="J840" t="s">
        <v>190</v>
      </c>
      <c r="K840" t="s">
        <v>301</v>
      </c>
      <c r="L840" s="172">
        <v>42165</v>
      </c>
      <c r="M840" s="172">
        <v>42167</v>
      </c>
      <c r="N840" t="s">
        <v>302</v>
      </c>
      <c r="O840" t="s">
        <v>109</v>
      </c>
      <c r="P840">
        <v>3</v>
      </c>
      <c r="Q840" t="s">
        <v>1571</v>
      </c>
      <c r="R840">
        <v>3</v>
      </c>
    </row>
    <row r="841" spans="1:18" x14ac:dyDescent="0.2">
      <c r="A841" t="s">
        <v>1668</v>
      </c>
      <c r="B841" t="s">
        <v>1669</v>
      </c>
      <c r="C841">
        <v>51944</v>
      </c>
      <c r="D841">
        <v>115208</v>
      </c>
      <c r="E841">
        <v>10002618</v>
      </c>
      <c r="F841" t="s">
        <v>1569</v>
      </c>
      <c r="G841" t="s">
        <v>14</v>
      </c>
      <c r="H841" t="s">
        <v>186</v>
      </c>
      <c r="I841" t="s">
        <v>172</v>
      </c>
      <c r="J841" t="s">
        <v>172</v>
      </c>
      <c r="K841" t="s">
        <v>1670</v>
      </c>
      <c r="L841" s="172">
        <v>42023</v>
      </c>
      <c r="M841" s="172">
        <v>42027</v>
      </c>
      <c r="N841" t="s">
        <v>132</v>
      </c>
      <c r="O841" t="s">
        <v>109</v>
      </c>
      <c r="P841">
        <v>2</v>
      </c>
      <c r="Q841" t="s">
        <v>1571</v>
      </c>
      <c r="R841">
        <v>3</v>
      </c>
    </row>
    <row r="842" spans="1:18" x14ac:dyDescent="0.2">
      <c r="A842" t="s">
        <v>1671</v>
      </c>
      <c r="B842" t="s">
        <v>1672</v>
      </c>
      <c r="C842">
        <v>51961</v>
      </c>
      <c r="D842">
        <v>119808</v>
      </c>
      <c r="E842">
        <v>10012171</v>
      </c>
      <c r="F842" t="s">
        <v>1569</v>
      </c>
      <c r="G842" t="s">
        <v>14</v>
      </c>
      <c r="H842" t="s">
        <v>780</v>
      </c>
      <c r="I842" t="s">
        <v>166</v>
      </c>
      <c r="J842" t="s">
        <v>166</v>
      </c>
      <c r="K842" t="s">
        <v>1673</v>
      </c>
      <c r="L842" s="172">
        <v>41960</v>
      </c>
      <c r="M842" s="172">
        <v>41963</v>
      </c>
      <c r="N842" t="s">
        <v>132</v>
      </c>
      <c r="O842" t="s">
        <v>109</v>
      </c>
      <c r="P842">
        <v>2</v>
      </c>
      <c r="Q842" t="s">
        <v>1571</v>
      </c>
      <c r="R842">
        <v>2</v>
      </c>
    </row>
    <row r="843" spans="1:18" x14ac:dyDescent="0.2">
      <c r="A843" t="s">
        <v>1674</v>
      </c>
      <c r="B843" t="s">
        <v>1675</v>
      </c>
      <c r="C843">
        <v>52396</v>
      </c>
      <c r="D843">
        <v>116610</v>
      </c>
      <c r="E843">
        <v>10003192</v>
      </c>
      <c r="F843" t="s">
        <v>1569</v>
      </c>
      <c r="G843" t="s">
        <v>14</v>
      </c>
      <c r="H843" t="s">
        <v>469</v>
      </c>
      <c r="I843" t="s">
        <v>166</v>
      </c>
      <c r="J843" t="s">
        <v>166</v>
      </c>
      <c r="K843" t="s">
        <v>1676</v>
      </c>
      <c r="L843" s="172">
        <v>42087</v>
      </c>
      <c r="M843" s="172">
        <v>42090</v>
      </c>
      <c r="N843" t="s">
        <v>132</v>
      </c>
      <c r="O843" t="s">
        <v>109</v>
      </c>
      <c r="P843">
        <v>2</v>
      </c>
      <c r="Q843" t="s">
        <v>1571</v>
      </c>
      <c r="R843">
        <v>2</v>
      </c>
    </row>
    <row r="844" spans="1:18" x14ac:dyDescent="0.2">
      <c r="A844" t="s">
        <v>1677</v>
      </c>
      <c r="B844" t="s">
        <v>1678</v>
      </c>
      <c r="C844">
        <v>52418</v>
      </c>
      <c r="D844">
        <v>106695</v>
      </c>
      <c r="E844">
        <v>10003219</v>
      </c>
      <c r="F844" t="s">
        <v>1569</v>
      </c>
      <c r="G844" t="s">
        <v>14</v>
      </c>
      <c r="H844" t="s">
        <v>404</v>
      </c>
      <c r="I844" t="s">
        <v>199</v>
      </c>
      <c r="J844" t="s">
        <v>95</v>
      </c>
      <c r="K844" t="s">
        <v>1679</v>
      </c>
      <c r="L844" s="172">
        <v>42143</v>
      </c>
      <c r="M844" s="172">
        <v>42146</v>
      </c>
      <c r="N844" t="s">
        <v>147</v>
      </c>
      <c r="O844" t="s">
        <v>109</v>
      </c>
      <c r="P844">
        <v>2</v>
      </c>
      <c r="Q844" t="s">
        <v>1571</v>
      </c>
      <c r="R844">
        <v>3</v>
      </c>
    </row>
    <row r="845" spans="1:18" x14ac:dyDescent="0.2">
      <c r="A845" t="s">
        <v>1680</v>
      </c>
      <c r="B845" t="s">
        <v>1681</v>
      </c>
      <c r="C845">
        <v>52638</v>
      </c>
      <c r="D845">
        <v>109905</v>
      </c>
      <c r="E845">
        <v>10003490</v>
      </c>
      <c r="F845" t="s">
        <v>1569</v>
      </c>
      <c r="G845" t="s">
        <v>14</v>
      </c>
      <c r="H845" t="s">
        <v>785</v>
      </c>
      <c r="I845" t="s">
        <v>107</v>
      </c>
      <c r="J845" t="s">
        <v>107</v>
      </c>
      <c r="K845" t="s">
        <v>1682</v>
      </c>
      <c r="L845" s="172">
        <v>42052</v>
      </c>
      <c r="M845" s="172">
        <v>42055</v>
      </c>
      <c r="N845" t="s">
        <v>102</v>
      </c>
      <c r="O845" t="s">
        <v>109</v>
      </c>
      <c r="P845">
        <v>2</v>
      </c>
      <c r="Q845" t="s">
        <v>1571</v>
      </c>
      <c r="R845">
        <v>3</v>
      </c>
    </row>
    <row r="846" spans="1:18" x14ac:dyDescent="0.2">
      <c r="A846" t="s">
        <v>1683</v>
      </c>
      <c r="B846" t="s">
        <v>1684</v>
      </c>
      <c r="C846">
        <v>52896</v>
      </c>
      <c r="D846">
        <v>110078</v>
      </c>
      <c r="E846">
        <v>10003724</v>
      </c>
      <c r="F846" t="s">
        <v>1651</v>
      </c>
      <c r="G846" t="s">
        <v>14</v>
      </c>
      <c r="H846" t="s">
        <v>325</v>
      </c>
      <c r="I846" t="s">
        <v>161</v>
      </c>
      <c r="J846" t="s">
        <v>161</v>
      </c>
      <c r="K846" t="s">
        <v>1685</v>
      </c>
      <c r="L846" s="172">
        <v>42114</v>
      </c>
      <c r="M846" s="172">
        <v>42118</v>
      </c>
      <c r="N846" t="s">
        <v>147</v>
      </c>
      <c r="O846" t="s">
        <v>109</v>
      </c>
      <c r="P846">
        <v>1</v>
      </c>
      <c r="Q846" t="s">
        <v>1571</v>
      </c>
      <c r="R846">
        <v>3</v>
      </c>
    </row>
    <row r="847" spans="1:18" x14ac:dyDescent="0.2">
      <c r="A847" t="s">
        <v>1686</v>
      </c>
      <c r="B847" t="s">
        <v>946</v>
      </c>
      <c r="C847">
        <v>52911</v>
      </c>
      <c r="D847">
        <v>108153</v>
      </c>
      <c r="E847">
        <v>10003765</v>
      </c>
      <c r="F847" t="s">
        <v>1573</v>
      </c>
      <c r="G847" t="s">
        <v>15</v>
      </c>
      <c r="H847" t="s">
        <v>422</v>
      </c>
      <c r="I847" t="s">
        <v>140</v>
      </c>
      <c r="J847" t="s">
        <v>140</v>
      </c>
      <c r="K847" t="s">
        <v>1687</v>
      </c>
      <c r="L847" s="172">
        <v>41946</v>
      </c>
      <c r="M847" s="172">
        <v>41950</v>
      </c>
      <c r="N847" t="s">
        <v>374</v>
      </c>
      <c r="O847" t="s">
        <v>109</v>
      </c>
      <c r="P847">
        <v>4</v>
      </c>
      <c r="Q847" t="s">
        <v>1571</v>
      </c>
      <c r="R847">
        <v>2</v>
      </c>
    </row>
    <row r="848" spans="1:18" x14ac:dyDescent="0.2">
      <c r="A848" t="s">
        <v>1688</v>
      </c>
      <c r="B848" t="s">
        <v>1689</v>
      </c>
      <c r="C848">
        <v>52998</v>
      </c>
      <c r="D848">
        <v>106769</v>
      </c>
      <c r="E848">
        <v>10003872</v>
      </c>
      <c r="F848" t="s">
        <v>1573</v>
      </c>
      <c r="G848" t="s">
        <v>15</v>
      </c>
      <c r="H848" t="s">
        <v>413</v>
      </c>
      <c r="I848" t="s">
        <v>161</v>
      </c>
      <c r="J848" t="s">
        <v>161</v>
      </c>
      <c r="K848" t="s">
        <v>1690</v>
      </c>
      <c r="L848" s="172">
        <v>42135</v>
      </c>
      <c r="M848" s="172">
        <v>42139</v>
      </c>
      <c r="N848" t="s">
        <v>152</v>
      </c>
      <c r="O848" t="s">
        <v>109</v>
      </c>
      <c r="P848">
        <v>2</v>
      </c>
      <c r="Q848" t="s">
        <v>1571</v>
      </c>
      <c r="R848">
        <v>2</v>
      </c>
    </row>
    <row r="849" spans="1:18" x14ac:dyDescent="0.2">
      <c r="A849" t="s">
        <v>1691</v>
      </c>
      <c r="B849" t="s">
        <v>1692</v>
      </c>
      <c r="C849">
        <v>53068</v>
      </c>
      <c r="D849">
        <v>116017</v>
      </c>
      <c r="E849">
        <v>10008354</v>
      </c>
      <c r="F849" t="s">
        <v>1569</v>
      </c>
      <c r="G849" t="s">
        <v>14</v>
      </c>
      <c r="H849" t="s">
        <v>320</v>
      </c>
      <c r="I849" t="s">
        <v>140</v>
      </c>
      <c r="J849" t="s">
        <v>140</v>
      </c>
      <c r="K849" t="s">
        <v>1693</v>
      </c>
      <c r="L849" s="172">
        <v>42185</v>
      </c>
      <c r="M849" s="172">
        <v>42188</v>
      </c>
      <c r="N849" t="s">
        <v>132</v>
      </c>
      <c r="O849" t="s">
        <v>109</v>
      </c>
      <c r="P849">
        <v>2</v>
      </c>
      <c r="Q849" t="s">
        <v>1571</v>
      </c>
      <c r="R849">
        <v>1</v>
      </c>
    </row>
    <row r="850" spans="1:18" x14ac:dyDescent="0.2">
      <c r="A850" t="s">
        <v>1694</v>
      </c>
      <c r="B850" t="s">
        <v>1695</v>
      </c>
      <c r="C850">
        <v>53108</v>
      </c>
      <c r="D850">
        <v>115154</v>
      </c>
      <c r="E850">
        <v>10003987</v>
      </c>
      <c r="F850" t="s">
        <v>1573</v>
      </c>
      <c r="G850" t="s">
        <v>15</v>
      </c>
      <c r="H850" t="s">
        <v>449</v>
      </c>
      <c r="I850" t="s">
        <v>122</v>
      </c>
      <c r="J850" t="s">
        <v>122</v>
      </c>
      <c r="K850" t="s">
        <v>1696</v>
      </c>
      <c r="L850" s="172">
        <v>42073</v>
      </c>
      <c r="M850" s="172">
        <v>42076</v>
      </c>
      <c r="N850" t="s">
        <v>152</v>
      </c>
      <c r="O850" t="s">
        <v>109</v>
      </c>
      <c r="P850">
        <v>3</v>
      </c>
      <c r="Q850" t="s">
        <v>1571</v>
      </c>
      <c r="R850">
        <v>2</v>
      </c>
    </row>
    <row r="851" spans="1:18" x14ac:dyDescent="0.2">
      <c r="A851" t="s">
        <v>1697</v>
      </c>
      <c r="B851" t="s">
        <v>1698</v>
      </c>
      <c r="C851">
        <v>53116</v>
      </c>
      <c r="D851">
        <v>109443</v>
      </c>
      <c r="E851">
        <v>10002260</v>
      </c>
      <c r="F851" t="s">
        <v>1573</v>
      </c>
      <c r="G851" t="s">
        <v>15</v>
      </c>
      <c r="H851" t="s">
        <v>419</v>
      </c>
      <c r="I851" t="s">
        <v>122</v>
      </c>
      <c r="J851" t="s">
        <v>122</v>
      </c>
      <c r="K851" t="s">
        <v>1699</v>
      </c>
      <c r="L851" s="172">
        <v>42087</v>
      </c>
      <c r="M851" s="172">
        <v>42090</v>
      </c>
      <c r="N851" t="s">
        <v>374</v>
      </c>
      <c r="O851" t="s">
        <v>109</v>
      </c>
      <c r="P851">
        <v>2</v>
      </c>
      <c r="Q851" t="s">
        <v>1571</v>
      </c>
      <c r="R851">
        <v>2</v>
      </c>
    </row>
    <row r="852" spans="1:18" x14ac:dyDescent="0.2">
      <c r="A852" t="s">
        <v>1700</v>
      </c>
      <c r="B852" t="s">
        <v>516</v>
      </c>
      <c r="C852">
        <v>53124</v>
      </c>
      <c r="D852">
        <v>107480</v>
      </c>
      <c r="E852">
        <v>10002859</v>
      </c>
      <c r="F852" t="s">
        <v>1573</v>
      </c>
      <c r="G852" t="s">
        <v>15</v>
      </c>
      <c r="H852" t="s">
        <v>517</v>
      </c>
      <c r="I852" t="s">
        <v>122</v>
      </c>
      <c r="J852" t="s">
        <v>122</v>
      </c>
      <c r="K852" t="s">
        <v>518</v>
      </c>
      <c r="L852" s="172">
        <v>41953</v>
      </c>
      <c r="M852" s="172">
        <v>41957</v>
      </c>
      <c r="N852" t="s">
        <v>302</v>
      </c>
      <c r="O852" t="s">
        <v>109</v>
      </c>
      <c r="P852">
        <v>3</v>
      </c>
      <c r="Q852" t="s">
        <v>1571</v>
      </c>
      <c r="R852">
        <v>3</v>
      </c>
    </row>
    <row r="853" spans="1:18" x14ac:dyDescent="0.2">
      <c r="A853" t="s">
        <v>1701</v>
      </c>
      <c r="B853" t="s">
        <v>1702</v>
      </c>
      <c r="C853">
        <v>53127</v>
      </c>
      <c r="D853">
        <v>108069</v>
      </c>
      <c r="E853">
        <v>10003993</v>
      </c>
      <c r="F853" t="s">
        <v>1573</v>
      </c>
      <c r="G853" t="s">
        <v>15</v>
      </c>
      <c r="H853" t="s">
        <v>266</v>
      </c>
      <c r="I853" t="s">
        <v>122</v>
      </c>
      <c r="J853" t="s">
        <v>122</v>
      </c>
      <c r="K853" t="s">
        <v>1703</v>
      </c>
      <c r="L853" s="172">
        <v>41925</v>
      </c>
      <c r="M853" s="172">
        <v>41929</v>
      </c>
      <c r="N853" t="s">
        <v>374</v>
      </c>
      <c r="O853" t="s">
        <v>109</v>
      </c>
      <c r="P853">
        <v>2</v>
      </c>
      <c r="Q853" t="s">
        <v>1571</v>
      </c>
      <c r="R853">
        <v>3</v>
      </c>
    </row>
    <row r="854" spans="1:18" x14ac:dyDescent="0.2">
      <c r="A854" t="s">
        <v>1704</v>
      </c>
      <c r="B854" t="s">
        <v>1705</v>
      </c>
      <c r="C854">
        <v>53132</v>
      </c>
      <c r="D854">
        <v>107138</v>
      </c>
      <c r="E854">
        <v>10003165</v>
      </c>
      <c r="F854" t="s">
        <v>1573</v>
      </c>
      <c r="G854" t="s">
        <v>15</v>
      </c>
      <c r="H854" t="s">
        <v>592</v>
      </c>
      <c r="I854" t="s">
        <v>122</v>
      </c>
      <c r="J854" t="s">
        <v>122</v>
      </c>
      <c r="K854" t="s">
        <v>1706</v>
      </c>
      <c r="L854" s="172">
        <v>41974</v>
      </c>
      <c r="M854" s="172">
        <v>41978</v>
      </c>
      <c r="N854" t="s">
        <v>152</v>
      </c>
      <c r="O854" t="s">
        <v>109</v>
      </c>
      <c r="P854">
        <v>2</v>
      </c>
      <c r="Q854" t="s">
        <v>1571</v>
      </c>
      <c r="R854">
        <v>2</v>
      </c>
    </row>
    <row r="855" spans="1:18" x14ac:dyDescent="0.2">
      <c r="A855" t="s">
        <v>1707</v>
      </c>
      <c r="B855" t="s">
        <v>1708</v>
      </c>
      <c r="C855">
        <v>53141</v>
      </c>
      <c r="D855">
        <v>108009</v>
      </c>
      <c r="E855">
        <v>10005412</v>
      </c>
      <c r="F855" t="s">
        <v>1573</v>
      </c>
      <c r="G855" t="s">
        <v>15</v>
      </c>
      <c r="H855" t="s">
        <v>797</v>
      </c>
      <c r="I855" t="s">
        <v>122</v>
      </c>
      <c r="J855" t="s">
        <v>122</v>
      </c>
      <c r="K855" t="s">
        <v>1709</v>
      </c>
      <c r="L855" s="172">
        <v>42086</v>
      </c>
      <c r="M855" s="172">
        <v>42090</v>
      </c>
      <c r="N855" t="s">
        <v>152</v>
      </c>
      <c r="O855" t="s">
        <v>109</v>
      </c>
      <c r="P855">
        <v>2</v>
      </c>
      <c r="Q855" t="s">
        <v>1571</v>
      </c>
      <c r="R855">
        <v>2</v>
      </c>
    </row>
    <row r="856" spans="1:18" x14ac:dyDescent="0.2">
      <c r="A856" t="s">
        <v>1710</v>
      </c>
      <c r="B856" t="s">
        <v>982</v>
      </c>
      <c r="C856">
        <v>53152</v>
      </c>
      <c r="D856">
        <v>108973</v>
      </c>
      <c r="E856">
        <v>10004002</v>
      </c>
      <c r="F856" t="s">
        <v>1573</v>
      </c>
      <c r="G856" t="s">
        <v>15</v>
      </c>
      <c r="H856" t="s">
        <v>775</v>
      </c>
      <c r="I856" t="s">
        <v>122</v>
      </c>
      <c r="J856" t="s">
        <v>122</v>
      </c>
      <c r="K856" t="s">
        <v>1711</v>
      </c>
      <c r="L856" s="172">
        <v>41981</v>
      </c>
      <c r="M856" s="172">
        <v>41985</v>
      </c>
      <c r="N856" t="s">
        <v>152</v>
      </c>
      <c r="O856" t="s">
        <v>109</v>
      </c>
      <c r="P856">
        <v>4</v>
      </c>
      <c r="Q856" t="s">
        <v>1571</v>
      </c>
      <c r="R856">
        <v>2</v>
      </c>
    </row>
    <row r="857" spans="1:18" x14ac:dyDescent="0.2">
      <c r="A857" t="s">
        <v>1712</v>
      </c>
      <c r="B857" t="s">
        <v>1713</v>
      </c>
      <c r="C857">
        <v>53201</v>
      </c>
      <c r="D857">
        <v>110033</v>
      </c>
      <c r="E857">
        <v>10004124</v>
      </c>
      <c r="F857" t="s">
        <v>1573</v>
      </c>
      <c r="G857" t="s">
        <v>15</v>
      </c>
      <c r="H857" t="s">
        <v>1119</v>
      </c>
      <c r="I857" t="s">
        <v>107</v>
      </c>
      <c r="J857" t="s">
        <v>107</v>
      </c>
      <c r="K857" t="s">
        <v>1714</v>
      </c>
      <c r="L857" s="172">
        <v>41911</v>
      </c>
      <c r="M857" s="172">
        <v>41915</v>
      </c>
      <c r="N857" t="s">
        <v>374</v>
      </c>
      <c r="O857" t="s">
        <v>109</v>
      </c>
      <c r="P857">
        <v>2</v>
      </c>
      <c r="Q857" t="s">
        <v>1571</v>
      </c>
      <c r="R857">
        <v>3</v>
      </c>
    </row>
    <row r="858" spans="1:18" x14ac:dyDescent="0.2">
      <c r="A858" t="s">
        <v>1715</v>
      </c>
      <c r="B858" t="s">
        <v>594</v>
      </c>
      <c r="C858">
        <v>53233</v>
      </c>
      <c r="D858">
        <v>109219</v>
      </c>
      <c r="E858">
        <v>10004177</v>
      </c>
      <c r="F858" t="s">
        <v>1569</v>
      </c>
      <c r="G858" t="s">
        <v>14</v>
      </c>
      <c r="H858" t="s">
        <v>285</v>
      </c>
      <c r="I858" t="s">
        <v>140</v>
      </c>
      <c r="J858" t="s">
        <v>140</v>
      </c>
      <c r="K858" t="s">
        <v>595</v>
      </c>
      <c r="L858" s="172">
        <v>41967</v>
      </c>
      <c r="M858" s="172">
        <v>41971</v>
      </c>
      <c r="N858" t="s">
        <v>102</v>
      </c>
      <c r="O858" t="s">
        <v>109</v>
      </c>
      <c r="P858">
        <v>3</v>
      </c>
      <c r="Q858" t="s">
        <v>1571</v>
      </c>
      <c r="R858">
        <v>2</v>
      </c>
    </row>
    <row r="859" spans="1:18" x14ac:dyDescent="0.2">
      <c r="A859" t="s">
        <v>1716</v>
      </c>
      <c r="B859" t="s">
        <v>1717</v>
      </c>
      <c r="C859">
        <v>53239</v>
      </c>
      <c r="D859">
        <v>108041</v>
      </c>
      <c r="E859">
        <v>10004192</v>
      </c>
      <c r="F859" t="s">
        <v>1597</v>
      </c>
      <c r="G859" t="s">
        <v>15</v>
      </c>
      <c r="H859" t="s">
        <v>198</v>
      </c>
      <c r="I859" t="s">
        <v>199</v>
      </c>
      <c r="J859" t="s">
        <v>95</v>
      </c>
      <c r="K859" t="s">
        <v>1718</v>
      </c>
      <c r="L859" s="172">
        <v>41934</v>
      </c>
      <c r="M859" s="172">
        <v>41936</v>
      </c>
      <c r="N859" t="s">
        <v>152</v>
      </c>
      <c r="O859" t="s">
        <v>109</v>
      </c>
      <c r="P859">
        <v>3</v>
      </c>
      <c r="Q859" t="s">
        <v>1571</v>
      </c>
      <c r="R859">
        <v>2</v>
      </c>
    </row>
    <row r="860" spans="1:18" x14ac:dyDescent="0.2">
      <c r="A860" t="s">
        <v>1719</v>
      </c>
      <c r="B860" t="s">
        <v>1720</v>
      </c>
      <c r="C860">
        <v>53268</v>
      </c>
      <c r="D860">
        <v>112654</v>
      </c>
      <c r="E860">
        <v>10004240</v>
      </c>
      <c r="F860" t="s">
        <v>1569</v>
      </c>
      <c r="G860" t="s">
        <v>14</v>
      </c>
      <c r="H860" t="s">
        <v>352</v>
      </c>
      <c r="I860" t="s">
        <v>172</v>
      </c>
      <c r="J860" t="s">
        <v>172</v>
      </c>
      <c r="K860" t="s">
        <v>1721</v>
      </c>
      <c r="L860" s="172">
        <v>41926</v>
      </c>
      <c r="M860" s="172">
        <v>41928</v>
      </c>
      <c r="N860" t="s">
        <v>132</v>
      </c>
      <c r="O860" t="s">
        <v>109</v>
      </c>
      <c r="P860">
        <v>2</v>
      </c>
      <c r="Q860" t="s">
        <v>1571</v>
      </c>
      <c r="R860">
        <v>2</v>
      </c>
    </row>
    <row r="861" spans="1:18" x14ac:dyDescent="0.2">
      <c r="A861" t="s">
        <v>1722</v>
      </c>
      <c r="B861" t="s">
        <v>1723</v>
      </c>
      <c r="C861">
        <v>53295</v>
      </c>
      <c r="D861">
        <v>108044</v>
      </c>
      <c r="E861">
        <v>10004285</v>
      </c>
      <c r="F861" t="s">
        <v>1573</v>
      </c>
      <c r="G861" t="s">
        <v>15</v>
      </c>
      <c r="H861" t="s">
        <v>244</v>
      </c>
      <c r="I861" t="s">
        <v>190</v>
      </c>
      <c r="J861" t="s">
        <v>190</v>
      </c>
      <c r="K861" t="s">
        <v>1724</v>
      </c>
      <c r="L861" s="172">
        <v>42178</v>
      </c>
      <c r="M861" s="172">
        <v>42181</v>
      </c>
      <c r="N861" t="s">
        <v>302</v>
      </c>
      <c r="O861" t="s">
        <v>109</v>
      </c>
      <c r="P861">
        <v>2</v>
      </c>
      <c r="Q861" t="s">
        <v>1571</v>
      </c>
      <c r="R861">
        <v>3</v>
      </c>
    </row>
    <row r="862" spans="1:18" x14ac:dyDescent="0.2">
      <c r="A862" t="s">
        <v>1725</v>
      </c>
      <c r="B862" t="s">
        <v>485</v>
      </c>
      <c r="C862">
        <v>53330</v>
      </c>
      <c r="D862">
        <v>106007</v>
      </c>
      <c r="E862">
        <v>10004319</v>
      </c>
      <c r="F862" t="s">
        <v>1597</v>
      </c>
      <c r="G862" t="s">
        <v>15</v>
      </c>
      <c r="H862" t="s">
        <v>198</v>
      </c>
      <c r="I862" t="s">
        <v>199</v>
      </c>
      <c r="J862" t="s">
        <v>95</v>
      </c>
      <c r="K862" t="s">
        <v>486</v>
      </c>
      <c r="L862" s="172">
        <v>42044</v>
      </c>
      <c r="M862" s="172">
        <v>42048</v>
      </c>
      <c r="N862" t="s">
        <v>102</v>
      </c>
      <c r="O862" t="s">
        <v>109</v>
      </c>
      <c r="P862">
        <v>3</v>
      </c>
      <c r="Q862" t="s">
        <v>1571</v>
      </c>
      <c r="R862">
        <v>2</v>
      </c>
    </row>
    <row r="863" spans="1:18" x14ac:dyDescent="0.2">
      <c r="A863" t="s">
        <v>1726</v>
      </c>
      <c r="B863" t="s">
        <v>1727</v>
      </c>
      <c r="C863">
        <v>53422</v>
      </c>
      <c r="D863">
        <v>107028</v>
      </c>
      <c r="E863">
        <v>10004434</v>
      </c>
      <c r="F863" t="s">
        <v>1597</v>
      </c>
      <c r="G863" t="s">
        <v>15</v>
      </c>
      <c r="H863" t="s">
        <v>549</v>
      </c>
      <c r="I863" t="s">
        <v>199</v>
      </c>
      <c r="J863" t="s">
        <v>95</v>
      </c>
      <c r="K863" t="s">
        <v>1728</v>
      </c>
      <c r="L863" s="172">
        <v>41925</v>
      </c>
      <c r="M863" s="172">
        <v>41929</v>
      </c>
      <c r="N863" t="s">
        <v>132</v>
      </c>
      <c r="O863" t="s">
        <v>109</v>
      </c>
      <c r="P863">
        <v>2</v>
      </c>
      <c r="Q863" t="s">
        <v>1571</v>
      </c>
      <c r="R863">
        <v>2</v>
      </c>
    </row>
    <row r="864" spans="1:18" x14ac:dyDescent="0.2">
      <c r="A864" t="s">
        <v>1729</v>
      </c>
      <c r="B864" t="s">
        <v>1000</v>
      </c>
      <c r="C864">
        <v>53545</v>
      </c>
      <c r="D864">
        <v>108038</v>
      </c>
      <c r="E864">
        <v>10004657</v>
      </c>
      <c r="F864" t="s">
        <v>1573</v>
      </c>
      <c r="G864" t="s">
        <v>15</v>
      </c>
      <c r="H864" t="s">
        <v>114</v>
      </c>
      <c r="I864" t="s">
        <v>107</v>
      </c>
      <c r="J864" t="s">
        <v>107</v>
      </c>
      <c r="K864" t="s">
        <v>1730</v>
      </c>
      <c r="L864" s="172">
        <v>42023</v>
      </c>
      <c r="M864" s="172">
        <v>42027</v>
      </c>
      <c r="N864" t="s">
        <v>152</v>
      </c>
      <c r="O864" t="s">
        <v>109</v>
      </c>
      <c r="P864">
        <v>4</v>
      </c>
      <c r="Q864" t="s">
        <v>1571</v>
      </c>
      <c r="R864">
        <v>2</v>
      </c>
    </row>
    <row r="865" spans="1:18" x14ac:dyDescent="0.2">
      <c r="A865" t="s">
        <v>1731</v>
      </c>
      <c r="B865" t="s">
        <v>1732</v>
      </c>
      <c r="C865">
        <v>53550</v>
      </c>
      <c r="D865">
        <v>106952</v>
      </c>
      <c r="E865">
        <v>10004663</v>
      </c>
      <c r="F865" t="s">
        <v>1569</v>
      </c>
      <c r="G865" t="s">
        <v>14</v>
      </c>
      <c r="H865" t="s">
        <v>114</v>
      </c>
      <c r="I865" t="s">
        <v>107</v>
      </c>
      <c r="J865" t="s">
        <v>107</v>
      </c>
      <c r="K865" t="s">
        <v>1733</v>
      </c>
      <c r="L865" s="172">
        <v>42051</v>
      </c>
      <c r="M865" s="172">
        <v>42055</v>
      </c>
      <c r="N865" t="s">
        <v>132</v>
      </c>
      <c r="O865" t="s">
        <v>109</v>
      </c>
      <c r="P865">
        <v>3</v>
      </c>
      <c r="Q865" t="s">
        <v>1571</v>
      </c>
      <c r="R865">
        <v>2</v>
      </c>
    </row>
    <row r="866" spans="1:18" x14ac:dyDescent="0.2">
      <c r="A866" t="s">
        <v>1734</v>
      </c>
      <c r="B866" t="s">
        <v>1735</v>
      </c>
      <c r="C866">
        <v>53565</v>
      </c>
      <c r="D866">
        <v>116072</v>
      </c>
      <c r="E866">
        <v>10003256</v>
      </c>
      <c r="F866" t="s">
        <v>1597</v>
      </c>
      <c r="G866" t="s">
        <v>15</v>
      </c>
      <c r="H866" t="s">
        <v>270</v>
      </c>
      <c r="I866" t="s">
        <v>166</v>
      </c>
      <c r="J866" t="s">
        <v>166</v>
      </c>
      <c r="K866" t="s">
        <v>1736</v>
      </c>
      <c r="L866" s="172">
        <v>42157</v>
      </c>
      <c r="M866" s="172">
        <v>42160</v>
      </c>
      <c r="N866" t="s">
        <v>147</v>
      </c>
      <c r="O866" t="s">
        <v>109</v>
      </c>
      <c r="P866">
        <v>2</v>
      </c>
      <c r="Q866" t="s">
        <v>1571</v>
      </c>
      <c r="R866">
        <v>3</v>
      </c>
    </row>
    <row r="867" spans="1:18" x14ac:dyDescent="0.2">
      <c r="A867" t="s">
        <v>1737</v>
      </c>
      <c r="B867" t="s">
        <v>375</v>
      </c>
      <c r="C867">
        <v>53575</v>
      </c>
      <c r="D867">
        <v>108070</v>
      </c>
      <c r="E867">
        <v>10004684</v>
      </c>
      <c r="F867" t="s">
        <v>1573</v>
      </c>
      <c r="G867" t="s">
        <v>15</v>
      </c>
      <c r="H867" t="s">
        <v>376</v>
      </c>
      <c r="I867" t="s">
        <v>199</v>
      </c>
      <c r="J867" t="s">
        <v>95</v>
      </c>
      <c r="K867" t="s">
        <v>378</v>
      </c>
      <c r="L867" s="172">
        <v>42122</v>
      </c>
      <c r="M867" s="172">
        <v>42125</v>
      </c>
      <c r="N867" t="s">
        <v>302</v>
      </c>
      <c r="O867" t="s">
        <v>109</v>
      </c>
      <c r="P867">
        <v>3</v>
      </c>
      <c r="Q867" t="s">
        <v>1571</v>
      </c>
      <c r="R867">
        <v>3</v>
      </c>
    </row>
    <row r="868" spans="1:18" x14ac:dyDescent="0.2">
      <c r="A868" t="s">
        <v>1738</v>
      </c>
      <c r="B868" t="s">
        <v>1739</v>
      </c>
      <c r="C868">
        <v>53615</v>
      </c>
      <c r="D868">
        <v>105892</v>
      </c>
      <c r="E868">
        <v>10004723</v>
      </c>
      <c r="F868" t="s">
        <v>1597</v>
      </c>
      <c r="G868" t="s">
        <v>15</v>
      </c>
      <c r="H868" t="s">
        <v>790</v>
      </c>
      <c r="I868" t="s">
        <v>140</v>
      </c>
      <c r="J868" t="s">
        <v>140</v>
      </c>
      <c r="K868" t="s">
        <v>1740</v>
      </c>
      <c r="L868" s="172">
        <v>42114</v>
      </c>
      <c r="M868" s="172">
        <v>42118</v>
      </c>
      <c r="N868" t="s">
        <v>147</v>
      </c>
      <c r="O868" t="s">
        <v>109</v>
      </c>
      <c r="P868">
        <v>2</v>
      </c>
      <c r="Q868" t="s">
        <v>1571</v>
      </c>
      <c r="R868">
        <v>3</v>
      </c>
    </row>
    <row r="869" spans="1:18" x14ac:dyDescent="0.2">
      <c r="A869" t="s">
        <v>1741</v>
      </c>
      <c r="B869" t="s">
        <v>1742</v>
      </c>
      <c r="C869">
        <v>53664</v>
      </c>
      <c r="D869">
        <v>116162</v>
      </c>
      <c r="E869">
        <v>10004791</v>
      </c>
      <c r="F869" t="s">
        <v>1573</v>
      </c>
      <c r="G869" t="s">
        <v>15</v>
      </c>
      <c r="H869" t="s">
        <v>217</v>
      </c>
      <c r="I869" t="s">
        <v>161</v>
      </c>
      <c r="J869" t="s">
        <v>161</v>
      </c>
      <c r="K869" t="s">
        <v>1743</v>
      </c>
      <c r="L869" s="172">
        <v>42039</v>
      </c>
      <c r="M869" s="172">
        <v>42041</v>
      </c>
      <c r="N869" t="s">
        <v>152</v>
      </c>
      <c r="O869" t="s">
        <v>109</v>
      </c>
      <c r="P869">
        <v>2</v>
      </c>
      <c r="Q869" t="s">
        <v>1571</v>
      </c>
      <c r="R869">
        <v>2</v>
      </c>
    </row>
    <row r="870" spans="1:18" x14ac:dyDescent="0.2">
      <c r="A870" t="s">
        <v>1744</v>
      </c>
      <c r="B870" t="s">
        <v>1745</v>
      </c>
      <c r="C870">
        <v>53671</v>
      </c>
      <c r="D870">
        <v>108694</v>
      </c>
      <c r="E870">
        <v>10004632</v>
      </c>
      <c r="F870" t="s">
        <v>1569</v>
      </c>
      <c r="G870" t="s">
        <v>14</v>
      </c>
      <c r="H870" t="s">
        <v>217</v>
      </c>
      <c r="I870" t="s">
        <v>161</v>
      </c>
      <c r="J870" t="s">
        <v>161</v>
      </c>
      <c r="K870" t="s">
        <v>1746</v>
      </c>
      <c r="L870" s="172">
        <v>42142</v>
      </c>
      <c r="M870" s="172">
        <v>42145</v>
      </c>
      <c r="N870" t="s">
        <v>147</v>
      </c>
      <c r="O870" t="s">
        <v>109</v>
      </c>
      <c r="P870">
        <v>1</v>
      </c>
      <c r="Q870" t="s">
        <v>1571</v>
      </c>
      <c r="R870">
        <v>3</v>
      </c>
    </row>
    <row r="871" spans="1:18" x14ac:dyDescent="0.2">
      <c r="A871" t="s">
        <v>1747</v>
      </c>
      <c r="B871" t="s">
        <v>1748</v>
      </c>
      <c r="C871">
        <v>53674</v>
      </c>
      <c r="D871">
        <v>107952</v>
      </c>
      <c r="E871">
        <v>10004801</v>
      </c>
      <c r="F871" t="s">
        <v>1573</v>
      </c>
      <c r="G871" t="s">
        <v>15</v>
      </c>
      <c r="H871" t="s">
        <v>160</v>
      </c>
      <c r="I871" t="s">
        <v>161</v>
      </c>
      <c r="J871" t="s">
        <v>161</v>
      </c>
      <c r="K871" t="s">
        <v>1749</v>
      </c>
      <c r="L871" s="172">
        <v>42135</v>
      </c>
      <c r="M871" s="172">
        <v>42139</v>
      </c>
      <c r="N871" t="s">
        <v>152</v>
      </c>
      <c r="O871" t="s">
        <v>109</v>
      </c>
      <c r="P871">
        <v>2</v>
      </c>
      <c r="Q871" t="s">
        <v>1571</v>
      </c>
      <c r="R871">
        <v>2</v>
      </c>
    </row>
    <row r="872" spans="1:18" x14ac:dyDescent="0.2">
      <c r="A872" t="s">
        <v>1750</v>
      </c>
      <c r="B872" t="s">
        <v>1751</v>
      </c>
      <c r="C872">
        <v>53693</v>
      </c>
      <c r="D872">
        <v>107679</v>
      </c>
      <c r="E872">
        <v>10004819</v>
      </c>
      <c r="F872" t="s">
        <v>1569</v>
      </c>
      <c r="G872" t="s">
        <v>14</v>
      </c>
      <c r="H872" t="s">
        <v>337</v>
      </c>
      <c r="I872" t="s">
        <v>172</v>
      </c>
      <c r="J872" t="s">
        <v>172</v>
      </c>
      <c r="K872" t="s">
        <v>1752</v>
      </c>
      <c r="L872" s="172">
        <v>42045</v>
      </c>
      <c r="M872" s="172">
        <v>42047</v>
      </c>
      <c r="N872" t="s">
        <v>132</v>
      </c>
      <c r="O872" t="s">
        <v>109</v>
      </c>
      <c r="P872">
        <v>3</v>
      </c>
      <c r="Q872" t="s">
        <v>1571</v>
      </c>
      <c r="R872">
        <v>2</v>
      </c>
    </row>
    <row r="873" spans="1:18" x14ac:dyDescent="0.2">
      <c r="A873" t="s">
        <v>1753</v>
      </c>
      <c r="B873" t="s">
        <v>483</v>
      </c>
      <c r="C873">
        <v>53697</v>
      </c>
      <c r="D873">
        <v>107515</v>
      </c>
      <c r="E873">
        <v>10012477</v>
      </c>
      <c r="F873" t="s">
        <v>1569</v>
      </c>
      <c r="G873" t="s">
        <v>14</v>
      </c>
      <c r="H873" t="s">
        <v>261</v>
      </c>
      <c r="I873" t="s">
        <v>190</v>
      </c>
      <c r="J873" t="s">
        <v>190</v>
      </c>
      <c r="K873" t="s">
        <v>484</v>
      </c>
      <c r="L873" s="172">
        <v>42037</v>
      </c>
      <c r="M873" s="172">
        <v>42041</v>
      </c>
      <c r="N873" t="s">
        <v>102</v>
      </c>
      <c r="O873" t="s">
        <v>109</v>
      </c>
      <c r="P873">
        <v>3</v>
      </c>
      <c r="Q873" t="s">
        <v>1571</v>
      </c>
      <c r="R873">
        <v>2</v>
      </c>
    </row>
    <row r="874" spans="1:18" x14ac:dyDescent="0.2">
      <c r="A874" t="s">
        <v>1754</v>
      </c>
      <c r="B874" t="s">
        <v>1755</v>
      </c>
      <c r="C874">
        <v>53746</v>
      </c>
      <c r="D874">
        <v>119215</v>
      </c>
      <c r="E874">
        <v>10030688</v>
      </c>
      <c r="F874" t="s">
        <v>1597</v>
      </c>
      <c r="G874" t="s">
        <v>15</v>
      </c>
      <c r="H874" t="s">
        <v>198</v>
      </c>
      <c r="I874" t="s">
        <v>199</v>
      </c>
      <c r="J874" t="s">
        <v>95</v>
      </c>
      <c r="K874" t="s">
        <v>1756</v>
      </c>
      <c r="L874" s="172">
        <v>42087</v>
      </c>
      <c r="M874" s="172">
        <v>42090</v>
      </c>
      <c r="N874" t="s">
        <v>152</v>
      </c>
      <c r="O874" t="s">
        <v>109</v>
      </c>
      <c r="P874">
        <v>3</v>
      </c>
      <c r="Q874" t="s">
        <v>1571</v>
      </c>
      <c r="R874">
        <v>1</v>
      </c>
    </row>
    <row r="875" spans="1:18" x14ac:dyDescent="0.2">
      <c r="A875" t="s">
        <v>1757</v>
      </c>
      <c r="B875" t="s">
        <v>1758</v>
      </c>
      <c r="C875">
        <v>53936</v>
      </c>
      <c r="D875">
        <v>108022</v>
      </c>
      <c r="E875">
        <v>10005143</v>
      </c>
      <c r="F875" t="s">
        <v>1573</v>
      </c>
      <c r="G875" t="s">
        <v>15</v>
      </c>
      <c r="H875" t="s">
        <v>165</v>
      </c>
      <c r="I875" t="s">
        <v>166</v>
      </c>
      <c r="J875" t="s">
        <v>166</v>
      </c>
      <c r="K875" t="s">
        <v>1759</v>
      </c>
      <c r="L875" s="172">
        <v>42170</v>
      </c>
      <c r="M875" s="172">
        <v>42174</v>
      </c>
      <c r="N875" t="s">
        <v>152</v>
      </c>
      <c r="O875" t="s">
        <v>109</v>
      </c>
      <c r="P875">
        <v>2</v>
      </c>
      <c r="Q875" t="s">
        <v>1571</v>
      </c>
      <c r="R875">
        <v>2</v>
      </c>
    </row>
    <row r="876" spans="1:18" x14ac:dyDescent="0.2">
      <c r="A876" t="s">
        <v>1760</v>
      </c>
      <c r="B876" t="s">
        <v>1761</v>
      </c>
      <c r="C876">
        <v>53981</v>
      </c>
      <c r="D876">
        <v>118451</v>
      </c>
      <c r="E876">
        <v>10021842</v>
      </c>
      <c r="F876" t="s">
        <v>1569</v>
      </c>
      <c r="G876" t="s">
        <v>14</v>
      </c>
      <c r="H876" t="s">
        <v>158</v>
      </c>
      <c r="I876" t="s">
        <v>140</v>
      </c>
      <c r="J876" t="s">
        <v>140</v>
      </c>
      <c r="K876" t="s">
        <v>1762</v>
      </c>
      <c r="L876" s="172">
        <v>42121</v>
      </c>
      <c r="M876" s="172">
        <v>42125</v>
      </c>
      <c r="N876" t="s">
        <v>147</v>
      </c>
      <c r="O876" t="s">
        <v>109</v>
      </c>
      <c r="P876">
        <v>3</v>
      </c>
      <c r="Q876" t="s">
        <v>1571</v>
      </c>
      <c r="R876">
        <v>3</v>
      </c>
    </row>
    <row r="877" spans="1:18" x14ac:dyDescent="0.2">
      <c r="A877" t="s">
        <v>1763</v>
      </c>
      <c r="B877" t="s">
        <v>1764</v>
      </c>
      <c r="C877">
        <v>53982</v>
      </c>
      <c r="D877">
        <v>117346</v>
      </c>
      <c r="E877">
        <v>10005237</v>
      </c>
      <c r="F877" t="s">
        <v>1569</v>
      </c>
      <c r="G877" t="s">
        <v>14</v>
      </c>
      <c r="H877" t="s">
        <v>736</v>
      </c>
      <c r="I877" t="s">
        <v>122</v>
      </c>
      <c r="J877" t="s">
        <v>122</v>
      </c>
      <c r="K877" t="s">
        <v>1765</v>
      </c>
      <c r="L877" s="172">
        <v>42171</v>
      </c>
      <c r="M877" s="172">
        <v>42173</v>
      </c>
      <c r="N877" t="s">
        <v>147</v>
      </c>
      <c r="O877" t="s">
        <v>109</v>
      </c>
      <c r="P877">
        <v>2</v>
      </c>
      <c r="Q877" t="s">
        <v>1571</v>
      </c>
      <c r="R877">
        <v>3</v>
      </c>
    </row>
    <row r="878" spans="1:18" x14ac:dyDescent="0.2">
      <c r="A878" t="s">
        <v>1766</v>
      </c>
      <c r="B878" t="s">
        <v>1767</v>
      </c>
      <c r="C878">
        <v>53992</v>
      </c>
      <c r="D878">
        <v>107043</v>
      </c>
      <c r="E878">
        <v>10005250</v>
      </c>
      <c r="F878" t="s">
        <v>1569</v>
      </c>
      <c r="G878" t="s">
        <v>14</v>
      </c>
      <c r="H878" t="s">
        <v>585</v>
      </c>
      <c r="I878" t="s">
        <v>172</v>
      </c>
      <c r="J878" t="s">
        <v>172</v>
      </c>
      <c r="K878" t="s">
        <v>1768</v>
      </c>
      <c r="L878" s="172">
        <v>42135</v>
      </c>
      <c r="M878" s="172">
        <v>42139</v>
      </c>
      <c r="N878" t="s">
        <v>132</v>
      </c>
      <c r="O878" t="s">
        <v>109</v>
      </c>
      <c r="P878">
        <v>2</v>
      </c>
      <c r="Q878" t="s">
        <v>1571</v>
      </c>
      <c r="R878">
        <v>2</v>
      </c>
    </row>
    <row r="879" spans="1:18" x14ac:dyDescent="0.2">
      <c r="A879" t="s">
        <v>1769</v>
      </c>
      <c r="B879" t="s">
        <v>1770</v>
      </c>
      <c r="C879">
        <v>54087</v>
      </c>
      <c r="D879">
        <v>107078</v>
      </c>
      <c r="E879">
        <v>10005413</v>
      </c>
      <c r="F879" t="s">
        <v>1573</v>
      </c>
      <c r="G879" t="s">
        <v>15</v>
      </c>
      <c r="H879" t="s">
        <v>1359</v>
      </c>
      <c r="I879" t="s">
        <v>94</v>
      </c>
      <c r="J879" t="s">
        <v>95</v>
      </c>
      <c r="K879" t="s">
        <v>1771</v>
      </c>
      <c r="L879" s="172">
        <v>41905</v>
      </c>
      <c r="M879" s="172">
        <v>41908</v>
      </c>
      <c r="N879" t="s">
        <v>152</v>
      </c>
      <c r="O879" t="s">
        <v>109</v>
      </c>
      <c r="P879">
        <v>2</v>
      </c>
      <c r="Q879" t="s">
        <v>1571</v>
      </c>
      <c r="R879">
        <v>2</v>
      </c>
    </row>
    <row r="880" spans="1:18" x14ac:dyDescent="0.2">
      <c r="A880" t="s">
        <v>1772</v>
      </c>
      <c r="B880" t="s">
        <v>1052</v>
      </c>
      <c r="C880">
        <v>54158</v>
      </c>
      <c r="D880">
        <v>106929</v>
      </c>
      <c r="E880">
        <v>10005514</v>
      </c>
      <c r="F880" t="s">
        <v>1569</v>
      </c>
      <c r="G880" t="s">
        <v>14</v>
      </c>
      <c r="H880" t="s">
        <v>139</v>
      </c>
      <c r="I880" t="s">
        <v>140</v>
      </c>
      <c r="J880" t="s">
        <v>140</v>
      </c>
      <c r="K880" t="s">
        <v>1773</v>
      </c>
      <c r="L880" s="172">
        <v>41967</v>
      </c>
      <c r="M880" s="172">
        <v>41971</v>
      </c>
      <c r="N880" t="s">
        <v>147</v>
      </c>
      <c r="O880" t="s">
        <v>109</v>
      </c>
      <c r="P880">
        <v>3</v>
      </c>
      <c r="Q880" t="s">
        <v>1571</v>
      </c>
      <c r="R880">
        <v>3</v>
      </c>
    </row>
    <row r="881" spans="1:18" x14ac:dyDescent="0.2">
      <c r="A881" t="s">
        <v>1774</v>
      </c>
      <c r="B881" t="s">
        <v>1775</v>
      </c>
      <c r="C881">
        <v>54175</v>
      </c>
      <c r="D881">
        <v>106794</v>
      </c>
      <c r="E881">
        <v>10005522</v>
      </c>
      <c r="F881" t="s">
        <v>1597</v>
      </c>
      <c r="G881" t="s">
        <v>15</v>
      </c>
      <c r="H881" t="s">
        <v>493</v>
      </c>
      <c r="I881" t="s">
        <v>122</v>
      </c>
      <c r="J881" t="s">
        <v>122</v>
      </c>
      <c r="K881" t="s">
        <v>1776</v>
      </c>
      <c r="L881" s="172">
        <v>41967</v>
      </c>
      <c r="M881" s="172">
        <v>41970</v>
      </c>
      <c r="N881" t="s">
        <v>132</v>
      </c>
      <c r="O881" t="s">
        <v>109</v>
      </c>
      <c r="P881">
        <v>2</v>
      </c>
      <c r="Q881" t="s">
        <v>1571</v>
      </c>
      <c r="R881">
        <v>1</v>
      </c>
    </row>
    <row r="882" spans="1:18" x14ac:dyDescent="0.2">
      <c r="A882" t="s">
        <v>1777</v>
      </c>
      <c r="B882" t="s">
        <v>1778</v>
      </c>
      <c r="C882">
        <v>54191</v>
      </c>
      <c r="D882">
        <v>112438</v>
      </c>
      <c r="E882">
        <v>10033441</v>
      </c>
      <c r="F882" t="s">
        <v>1651</v>
      </c>
      <c r="G882" t="s">
        <v>14</v>
      </c>
      <c r="H882" t="s">
        <v>362</v>
      </c>
      <c r="I882" t="s">
        <v>166</v>
      </c>
      <c r="J882" t="s">
        <v>166</v>
      </c>
      <c r="K882" t="s">
        <v>1779</v>
      </c>
      <c r="L882" s="172">
        <v>41981</v>
      </c>
      <c r="M882" s="172">
        <v>41985</v>
      </c>
      <c r="N882" t="s">
        <v>102</v>
      </c>
      <c r="O882" t="s">
        <v>109</v>
      </c>
      <c r="P882">
        <v>1</v>
      </c>
      <c r="Q882" t="s">
        <v>1571</v>
      </c>
      <c r="R882">
        <v>2</v>
      </c>
    </row>
    <row r="883" spans="1:18" x14ac:dyDescent="0.2">
      <c r="A883" t="s">
        <v>1780</v>
      </c>
      <c r="B883" t="s">
        <v>1781</v>
      </c>
      <c r="C883">
        <v>54196</v>
      </c>
      <c r="D883">
        <v>108918</v>
      </c>
      <c r="E883">
        <v>10005549</v>
      </c>
      <c r="F883" t="s">
        <v>1573</v>
      </c>
      <c r="G883" t="s">
        <v>15</v>
      </c>
      <c r="H883" t="s">
        <v>1311</v>
      </c>
      <c r="I883" t="s">
        <v>122</v>
      </c>
      <c r="J883" t="s">
        <v>122</v>
      </c>
      <c r="K883" t="s">
        <v>1782</v>
      </c>
      <c r="L883" s="172">
        <v>42080</v>
      </c>
      <c r="M883" s="172">
        <v>42083</v>
      </c>
      <c r="N883" t="s">
        <v>302</v>
      </c>
      <c r="O883" t="s">
        <v>109</v>
      </c>
      <c r="P883">
        <v>2</v>
      </c>
      <c r="Q883" t="s">
        <v>1571</v>
      </c>
      <c r="R883">
        <v>3</v>
      </c>
    </row>
    <row r="884" spans="1:18" x14ac:dyDescent="0.2">
      <c r="A884" t="s">
        <v>1783</v>
      </c>
      <c r="B884" t="s">
        <v>1784</v>
      </c>
      <c r="C884">
        <v>54229</v>
      </c>
      <c r="D884">
        <v>110561</v>
      </c>
      <c r="E884">
        <v>10005586</v>
      </c>
      <c r="F884" t="s">
        <v>1573</v>
      </c>
      <c r="G884" t="s">
        <v>15</v>
      </c>
      <c r="H884" t="s">
        <v>314</v>
      </c>
      <c r="I884" t="s">
        <v>161</v>
      </c>
      <c r="J884" t="s">
        <v>161</v>
      </c>
      <c r="K884" t="s">
        <v>1785</v>
      </c>
      <c r="L884" s="172">
        <v>42171</v>
      </c>
      <c r="M884" s="172">
        <v>42173</v>
      </c>
      <c r="N884" t="s">
        <v>302</v>
      </c>
      <c r="O884" t="s">
        <v>109</v>
      </c>
      <c r="P884">
        <v>2</v>
      </c>
      <c r="Q884" t="s">
        <v>1571</v>
      </c>
      <c r="R884">
        <v>3</v>
      </c>
    </row>
    <row r="885" spans="1:18" x14ac:dyDescent="0.2">
      <c r="A885" t="s">
        <v>1786</v>
      </c>
      <c r="B885" t="s">
        <v>1787</v>
      </c>
      <c r="C885">
        <v>54245</v>
      </c>
      <c r="D885">
        <v>117205</v>
      </c>
      <c r="E885">
        <v>10005615</v>
      </c>
      <c r="F885" t="s">
        <v>1597</v>
      </c>
      <c r="G885" t="s">
        <v>15</v>
      </c>
      <c r="H885" t="s">
        <v>829</v>
      </c>
      <c r="I885" t="s">
        <v>94</v>
      </c>
      <c r="J885" t="s">
        <v>95</v>
      </c>
      <c r="K885" t="s">
        <v>1788</v>
      </c>
      <c r="L885" s="172">
        <v>41927</v>
      </c>
      <c r="M885" s="172">
        <v>41929</v>
      </c>
      <c r="N885" t="s">
        <v>132</v>
      </c>
      <c r="O885" t="s">
        <v>109</v>
      </c>
      <c r="P885">
        <v>4</v>
      </c>
      <c r="Q885" t="s">
        <v>1571</v>
      </c>
      <c r="R885">
        <v>2</v>
      </c>
    </row>
    <row r="886" spans="1:18" x14ac:dyDescent="0.2">
      <c r="A886" t="s">
        <v>1789</v>
      </c>
      <c r="B886" t="s">
        <v>1063</v>
      </c>
      <c r="C886">
        <v>54271</v>
      </c>
      <c r="D886">
        <v>106381</v>
      </c>
      <c r="E886">
        <v>10005673</v>
      </c>
      <c r="F886" t="s">
        <v>1597</v>
      </c>
      <c r="G886" t="s">
        <v>15</v>
      </c>
      <c r="H886" t="s">
        <v>582</v>
      </c>
      <c r="I886" t="s">
        <v>172</v>
      </c>
      <c r="J886" t="s">
        <v>172</v>
      </c>
      <c r="K886" t="s">
        <v>1790</v>
      </c>
      <c r="L886" s="172">
        <v>42051</v>
      </c>
      <c r="M886" s="172">
        <v>42055</v>
      </c>
      <c r="N886" t="s">
        <v>132</v>
      </c>
      <c r="O886" t="s">
        <v>109</v>
      </c>
      <c r="P886">
        <v>3</v>
      </c>
      <c r="Q886" t="s">
        <v>1571</v>
      </c>
      <c r="R886">
        <v>2</v>
      </c>
    </row>
    <row r="887" spans="1:18" x14ac:dyDescent="0.2">
      <c r="A887" t="s">
        <v>1791</v>
      </c>
      <c r="B887" t="s">
        <v>1065</v>
      </c>
      <c r="C887">
        <v>54277</v>
      </c>
      <c r="D887">
        <v>119814</v>
      </c>
      <c r="E887">
        <v>10033746</v>
      </c>
      <c r="F887" t="s">
        <v>1569</v>
      </c>
      <c r="G887" t="s">
        <v>14</v>
      </c>
      <c r="H887" t="s">
        <v>425</v>
      </c>
      <c r="I887" t="s">
        <v>172</v>
      </c>
      <c r="J887" t="s">
        <v>172</v>
      </c>
      <c r="K887" t="s">
        <v>1792</v>
      </c>
      <c r="L887" s="172">
        <v>41981</v>
      </c>
      <c r="M887" s="172">
        <v>41985</v>
      </c>
      <c r="N887" t="s">
        <v>102</v>
      </c>
      <c r="O887" t="s">
        <v>109</v>
      </c>
      <c r="P887">
        <v>3</v>
      </c>
      <c r="Q887" t="s">
        <v>1571</v>
      </c>
      <c r="R887">
        <v>2</v>
      </c>
    </row>
    <row r="888" spans="1:18" x14ac:dyDescent="0.2">
      <c r="A888" t="s">
        <v>1793</v>
      </c>
      <c r="B888" t="s">
        <v>1794</v>
      </c>
      <c r="C888">
        <v>54373</v>
      </c>
      <c r="D888">
        <v>110136</v>
      </c>
      <c r="E888">
        <v>10005825</v>
      </c>
      <c r="F888" t="s">
        <v>1597</v>
      </c>
      <c r="G888" t="s">
        <v>15</v>
      </c>
      <c r="H888" t="s">
        <v>425</v>
      </c>
      <c r="I888" t="s">
        <v>172</v>
      </c>
      <c r="J888" t="s">
        <v>172</v>
      </c>
      <c r="K888" t="s">
        <v>1795</v>
      </c>
      <c r="L888" s="172">
        <v>42023</v>
      </c>
      <c r="M888" s="172">
        <v>42027</v>
      </c>
      <c r="N888" t="s">
        <v>302</v>
      </c>
      <c r="O888" t="s">
        <v>109</v>
      </c>
      <c r="P888">
        <v>2</v>
      </c>
      <c r="Q888" t="s">
        <v>1571</v>
      </c>
      <c r="R888">
        <v>3</v>
      </c>
    </row>
    <row r="889" spans="1:18" x14ac:dyDescent="0.2">
      <c r="A889" t="s">
        <v>1796</v>
      </c>
      <c r="B889" t="s">
        <v>197</v>
      </c>
      <c r="C889">
        <v>54504</v>
      </c>
      <c r="D889">
        <v>106993</v>
      </c>
      <c r="E889">
        <v>10010846</v>
      </c>
      <c r="F889" t="s">
        <v>1569</v>
      </c>
      <c r="G889" t="s">
        <v>14</v>
      </c>
      <c r="H889" t="s">
        <v>198</v>
      </c>
      <c r="I889" t="s">
        <v>199</v>
      </c>
      <c r="J889" t="s">
        <v>95</v>
      </c>
      <c r="K889" t="s">
        <v>200</v>
      </c>
      <c r="L889" s="172">
        <v>41954</v>
      </c>
      <c r="M889" s="172">
        <v>41957</v>
      </c>
      <c r="N889" t="s">
        <v>147</v>
      </c>
      <c r="O889" t="s">
        <v>109</v>
      </c>
      <c r="P889">
        <v>2</v>
      </c>
      <c r="Q889" t="s">
        <v>1571</v>
      </c>
      <c r="R889">
        <v>3</v>
      </c>
    </row>
    <row r="890" spans="1:18" x14ac:dyDescent="0.2">
      <c r="A890" t="s">
        <v>1797</v>
      </c>
      <c r="B890" t="s">
        <v>1798</v>
      </c>
      <c r="C890">
        <v>54519</v>
      </c>
      <c r="D890">
        <v>110149</v>
      </c>
      <c r="E890">
        <v>10006029</v>
      </c>
      <c r="F890" t="s">
        <v>1573</v>
      </c>
      <c r="G890" t="s">
        <v>15</v>
      </c>
      <c r="H890" t="s">
        <v>523</v>
      </c>
      <c r="I890" t="s">
        <v>107</v>
      </c>
      <c r="J890" t="s">
        <v>107</v>
      </c>
      <c r="K890" t="s">
        <v>1799</v>
      </c>
      <c r="L890" s="172">
        <v>41918</v>
      </c>
      <c r="M890" s="172">
        <v>41922</v>
      </c>
      <c r="N890" t="s">
        <v>152</v>
      </c>
      <c r="O890" t="s">
        <v>109</v>
      </c>
      <c r="P890">
        <v>2</v>
      </c>
      <c r="Q890" t="s">
        <v>1571</v>
      </c>
      <c r="R890">
        <v>2</v>
      </c>
    </row>
    <row r="891" spans="1:18" x14ac:dyDescent="0.2">
      <c r="A891" t="s">
        <v>1800</v>
      </c>
      <c r="B891" t="s">
        <v>537</v>
      </c>
      <c r="C891">
        <v>54640</v>
      </c>
      <c r="D891">
        <v>109702</v>
      </c>
      <c r="E891">
        <v>10006365</v>
      </c>
      <c r="F891" t="s">
        <v>1569</v>
      </c>
      <c r="G891" t="s">
        <v>14</v>
      </c>
      <c r="H891" t="s">
        <v>399</v>
      </c>
      <c r="I891" t="s">
        <v>190</v>
      </c>
      <c r="J891" t="s">
        <v>190</v>
      </c>
      <c r="K891" t="s">
        <v>538</v>
      </c>
      <c r="L891" s="172">
        <v>42038</v>
      </c>
      <c r="M891" s="172">
        <v>42041</v>
      </c>
      <c r="N891" t="s">
        <v>132</v>
      </c>
      <c r="O891" t="s">
        <v>109</v>
      </c>
      <c r="P891">
        <v>3</v>
      </c>
      <c r="Q891" t="s">
        <v>1571</v>
      </c>
      <c r="R891">
        <v>2</v>
      </c>
    </row>
    <row r="892" spans="1:18" x14ac:dyDescent="0.2">
      <c r="A892" t="s">
        <v>1801</v>
      </c>
      <c r="B892" t="s">
        <v>540</v>
      </c>
      <c r="C892">
        <v>54643</v>
      </c>
      <c r="D892">
        <v>107957</v>
      </c>
      <c r="E892">
        <v>10006367</v>
      </c>
      <c r="F892" t="s">
        <v>1569</v>
      </c>
      <c r="G892" t="s">
        <v>14</v>
      </c>
      <c r="H892" t="s">
        <v>160</v>
      </c>
      <c r="I892" t="s">
        <v>161</v>
      </c>
      <c r="J892" t="s">
        <v>161</v>
      </c>
      <c r="K892" t="s">
        <v>541</v>
      </c>
      <c r="L892" s="172">
        <v>41975</v>
      </c>
      <c r="M892" s="172">
        <v>41977</v>
      </c>
      <c r="N892" t="s">
        <v>147</v>
      </c>
      <c r="O892" t="s">
        <v>109</v>
      </c>
      <c r="P892">
        <v>3</v>
      </c>
      <c r="Q892" t="s">
        <v>1571</v>
      </c>
      <c r="R892">
        <v>3</v>
      </c>
    </row>
    <row r="893" spans="1:18" x14ac:dyDescent="0.2">
      <c r="A893" t="s">
        <v>1802</v>
      </c>
      <c r="B893" t="s">
        <v>1803</v>
      </c>
      <c r="C893">
        <v>54666</v>
      </c>
      <c r="D893">
        <v>112545</v>
      </c>
      <c r="E893">
        <v>10006407</v>
      </c>
      <c r="F893" t="s">
        <v>1573</v>
      </c>
      <c r="G893" t="s">
        <v>15</v>
      </c>
      <c r="H893" t="s">
        <v>503</v>
      </c>
      <c r="I893" t="s">
        <v>94</v>
      </c>
      <c r="J893" t="s">
        <v>95</v>
      </c>
      <c r="K893" t="s">
        <v>1804</v>
      </c>
      <c r="L893" s="172">
        <v>41967</v>
      </c>
      <c r="M893" s="172">
        <v>41971</v>
      </c>
      <c r="N893" t="s">
        <v>152</v>
      </c>
      <c r="O893" t="s">
        <v>109</v>
      </c>
      <c r="P893">
        <v>2</v>
      </c>
      <c r="Q893" t="s">
        <v>1571</v>
      </c>
      <c r="R893">
        <v>2</v>
      </c>
    </row>
    <row r="894" spans="1:18" x14ac:dyDescent="0.2">
      <c r="A894" t="s">
        <v>1805</v>
      </c>
      <c r="B894" t="s">
        <v>138</v>
      </c>
      <c r="C894">
        <v>54726</v>
      </c>
      <c r="D894">
        <v>112419</v>
      </c>
      <c r="E894">
        <v>10006472</v>
      </c>
      <c r="F894" t="s">
        <v>1569</v>
      </c>
      <c r="G894" t="s">
        <v>14</v>
      </c>
      <c r="H894" t="s">
        <v>532</v>
      </c>
      <c r="I894" t="s">
        <v>140</v>
      </c>
      <c r="J894" t="s">
        <v>140</v>
      </c>
      <c r="K894" t="s">
        <v>142</v>
      </c>
      <c r="L894" s="172">
        <v>42170</v>
      </c>
      <c r="M894" s="172">
        <v>42174</v>
      </c>
      <c r="N894" t="s">
        <v>102</v>
      </c>
      <c r="O894" t="s">
        <v>109</v>
      </c>
      <c r="P894">
        <v>3</v>
      </c>
      <c r="Q894" t="s">
        <v>1571</v>
      </c>
      <c r="R894">
        <v>2</v>
      </c>
    </row>
    <row r="895" spans="1:18" x14ac:dyDescent="0.2">
      <c r="A895" t="s">
        <v>1806</v>
      </c>
      <c r="B895" t="s">
        <v>1807</v>
      </c>
      <c r="C895">
        <v>54744</v>
      </c>
      <c r="D895">
        <v>112186</v>
      </c>
      <c r="E895">
        <v>10006500</v>
      </c>
      <c r="F895" t="s">
        <v>1569</v>
      </c>
      <c r="G895" t="s">
        <v>14</v>
      </c>
      <c r="H895" t="s">
        <v>758</v>
      </c>
      <c r="I895" t="s">
        <v>172</v>
      </c>
      <c r="J895" t="s">
        <v>172</v>
      </c>
      <c r="K895" t="s">
        <v>1808</v>
      </c>
      <c r="L895" s="172">
        <v>41981</v>
      </c>
      <c r="M895" s="172">
        <v>41985</v>
      </c>
      <c r="N895" t="s">
        <v>132</v>
      </c>
      <c r="O895" t="s">
        <v>109</v>
      </c>
      <c r="P895">
        <v>4</v>
      </c>
      <c r="Q895" t="s">
        <v>1571</v>
      </c>
      <c r="R895">
        <v>3</v>
      </c>
    </row>
    <row r="896" spans="1:18" x14ac:dyDescent="0.2">
      <c r="A896" t="s">
        <v>1809</v>
      </c>
      <c r="B896" t="s">
        <v>1810</v>
      </c>
      <c r="C896">
        <v>54803</v>
      </c>
      <c r="D896">
        <v>107555</v>
      </c>
      <c r="E896">
        <v>10006574</v>
      </c>
      <c r="F896" t="s">
        <v>1569</v>
      </c>
      <c r="G896" t="s">
        <v>14</v>
      </c>
      <c r="H896" t="s">
        <v>602</v>
      </c>
      <c r="I896" t="s">
        <v>199</v>
      </c>
      <c r="J896" t="s">
        <v>95</v>
      </c>
      <c r="K896" t="s">
        <v>1811</v>
      </c>
      <c r="L896" s="172">
        <v>41982</v>
      </c>
      <c r="M896" s="172">
        <v>41984</v>
      </c>
      <c r="N896" t="s">
        <v>132</v>
      </c>
      <c r="O896" t="s">
        <v>109</v>
      </c>
      <c r="P896">
        <v>1</v>
      </c>
      <c r="Q896" t="s">
        <v>1571</v>
      </c>
      <c r="R896">
        <v>1</v>
      </c>
    </row>
    <row r="897" spans="1:18" x14ac:dyDescent="0.2">
      <c r="A897" t="s">
        <v>1812</v>
      </c>
      <c r="B897" t="s">
        <v>385</v>
      </c>
      <c r="C897">
        <v>54946</v>
      </c>
      <c r="D897">
        <v>112645</v>
      </c>
      <c r="E897">
        <v>10006845</v>
      </c>
      <c r="F897" t="s">
        <v>1569</v>
      </c>
      <c r="G897" t="s">
        <v>14</v>
      </c>
      <c r="H897" t="s">
        <v>380</v>
      </c>
      <c r="I897" t="s">
        <v>199</v>
      </c>
      <c r="J897" t="s">
        <v>95</v>
      </c>
      <c r="K897" t="s">
        <v>386</v>
      </c>
      <c r="L897" s="172">
        <v>42023</v>
      </c>
      <c r="M897" s="172">
        <v>42027</v>
      </c>
      <c r="N897" t="s">
        <v>102</v>
      </c>
      <c r="O897" t="s">
        <v>109</v>
      </c>
      <c r="P897">
        <v>3</v>
      </c>
      <c r="Q897" t="s">
        <v>1571</v>
      </c>
      <c r="R897">
        <v>2</v>
      </c>
    </row>
    <row r="898" spans="1:18" x14ac:dyDescent="0.2">
      <c r="A898" t="s">
        <v>1813</v>
      </c>
      <c r="B898" t="s">
        <v>1814</v>
      </c>
      <c r="C898">
        <v>54947</v>
      </c>
      <c r="D898">
        <v>107784</v>
      </c>
      <c r="E898">
        <v>10006847</v>
      </c>
      <c r="F898" t="s">
        <v>1569</v>
      </c>
      <c r="G898" t="s">
        <v>14</v>
      </c>
      <c r="H898" t="s">
        <v>139</v>
      </c>
      <c r="I898" t="s">
        <v>140</v>
      </c>
      <c r="J898" t="s">
        <v>140</v>
      </c>
      <c r="K898" t="s">
        <v>1815</v>
      </c>
      <c r="L898" s="172">
        <v>42163</v>
      </c>
      <c r="M898" s="172">
        <v>42167</v>
      </c>
      <c r="N898" t="s">
        <v>102</v>
      </c>
      <c r="O898" t="s">
        <v>109</v>
      </c>
      <c r="P898">
        <v>2</v>
      </c>
      <c r="Q898" t="s">
        <v>1571</v>
      </c>
      <c r="R898">
        <v>2</v>
      </c>
    </row>
    <row r="899" spans="1:18" x14ac:dyDescent="0.2">
      <c r="A899" t="s">
        <v>1816</v>
      </c>
      <c r="B899" t="s">
        <v>1817</v>
      </c>
      <c r="C899">
        <v>55045</v>
      </c>
      <c r="D899">
        <v>106761</v>
      </c>
      <c r="E899">
        <v>10006987</v>
      </c>
      <c r="F899" t="s">
        <v>1597</v>
      </c>
      <c r="G899" t="s">
        <v>15</v>
      </c>
      <c r="H899" t="s">
        <v>802</v>
      </c>
      <c r="I899" t="s">
        <v>140</v>
      </c>
      <c r="J899" t="s">
        <v>140</v>
      </c>
      <c r="K899" t="s">
        <v>1818</v>
      </c>
      <c r="L899" s="172">
        <v>42037</v>
      </c>
      <c r="M899" s="172">
        <v>42041</v>
      </c>
      <c r="N899" t="s">
        <v>132</v>
      </c>
      <c r="O899" t="s">
        <v>109</v>
      </c>
      <c r="P899">
        <v>2</v>
      </c>
      <c r="Q899" t="s">
        <v>1571</v>
      </c>
      <c r="R899">
        <v>2</v>
      </c>
    </row>
    <row r="900" spans="1:18" x14ac:dyDescent="0.2">
      <c r="A900" t="s">
        <v>1819</v>
      </c>
      <c r="B900" t="s">
        <v>519</v>
      </c>
      <c r="C900">
        <v>55053</v>
      </c>
      <c r="D900">
        <v>108976</v>
      </c>
      <c r="E900">
        <v>10006986</v>
      </c>
      <c r="F900" t="s">
        <v>1569</v>
      </c>
      <c r="G900" t="s">
        <v>14</v>
      </c>
      <c r="H900" t="s">
        <v>520</v>
      </c>
      <c r="I900" t="s">
        <v>122</v>
      </c>
      <c r="J900" t="s">
        <v>122</v>
      </c>
      <c r="K900" t="s">
        <v>521</v>
      </c>
      <c r="L900" s="172">
        <v>42058</v>
      </c>
      <c r="M900" s="172">
        <v>42062</v>
      </c>
      <c r="N900" t="s">
        <v>102</v>
      </c>
      <c r="O900" t="s">
        <v>109</v>
      </c>
      <c r="P900">
        <v>3</v>
      </c>
      <c r="Q900" t="s">
        <v>1571</v>
      </c>
      <c r="R900">
        <v>2</v>
      </c>
    </row>
    <row r="901" spans="1:18" x14ac:dyDescent="0.2">
      <c r="A901" t="s">
        <v>1820</v>
      </c>
      <c r="B901" t="s">
        <v>1821</v>
      </c>
      <c r="C901">
        <v>55208</v>
      </c>
      <c r="D901">
        <v>116421</v>
      </c>
      <c r="E901">
        <v>10007218</v>
      </c>
      <c r="F901" t="s">
        <v>1569</v>
      </c>
      <c r="G901" t="s">
        <v>14</v>
      </c>
      <c r="H901" t="s">
        <v>158</v>
      </c>
      <c r="I901" t="s">
        <v>140</v>
      </c>
      <c r="J901" t="s">
        <v>140</v>
      </c>
      <c r="K901" t="s">
        <v>1822</v>
      </c>
      <c r="L901" s="172">
        <v>41974</v>
      </c>
      <c r="M901" s="172">
        <v>41977</v>
      </c>
      <c r="N901" t="s">
        <v>132</v>
      </c>
      <c r="O901" t="s">
        <v>109</v>
      </c>
      <c r="P901">
        <v>4</v>
      </c>
      <c r="Q901" t="s">
        <v>1571</v>
      </c>
      <c r="R901">
        <v>1</v>
      </c>
    </row>
    <row r="902" spans="1:18" x14ac:dyDescent="0.2">
      <c r="A902" t="s">
        <v>1823</v>
      </c>
      <c r="B902" t="s">
        <v>1824</v>
      </c>
      <c r="C902">
        <v>55268</v>
      </c>
      <c r="D902">
        <v>106426</v>
      </c>
      <c r="E902">
        <v>10007336</v>
      </c>
      <c r="F902" t="s">
        <v>1573</v>
      </c>
      <c r="G902" t="s">
        <v>15</v>
      </c>
      <c r="H902" t="s">
        <v>1373</v>
      </c>
      <c r="I902" t="s">
        <v>140</v>
      </c>
      <c r="J902" t="s">
        <v>140</v>
      </c>
      <c r="K902" t="s">
        <v>1825</v>
      </c>
      <c r="L902" s="172">
        <v>41926</v>
      </c>
      <c r="M902" s="172">
        <v>41929</v>
      </c>
      <c r="N902" t="s">
        <v>152</v>
      </c>
      <c r="O902" t="s">
        <v>109</v>
      </c>
      <c r="P902">
        <v>4</v>
      </c>
      <c r="Q902" t="s">
        <v>1571</v>
      </c>
      <c r="R902">
        <v>2</v>
      </c>
    </row>
    <row r="903" spans="1:18" x14ac:dyDescent="0.2">
      <c r="A903" t="s">
        <v>1826</v>
      </c>
      <c r="B903" t="s">
        <v>555</v>
      </c>
      <c r="C903">
        <v>55287</v>
      </c>
      <c r="D903">
        <v>105529</v>
      </c>
      <c r="E903">
        <v>10008986</v>
      </c>
      <c r="F903" t="s">
        <v>1573</v>
      </c>
      <c r="G903" t="s">
        <v>15</v>
      </c>
      <c r="H903" t="s">
        <v>399</v>
      </c>
      <c r="I903" t="s">
        <v>190</v>
      </c>
      <c r="J903" t="s">
        <v>190</v>
      </c>
      <c r="K903" t="s">
        <v>556</v>
      </c>
      <c r="L903" s="172">
        <v>41918</v>
      </c>
      <c r="M903" s="172">
        <v>41922</v>
      </c>
      <c r="N903" t="s">
        <v>147</v>
      </c>
      <c r="O903" t="s">
        <v>109</v>
      </c>
      <c r="P903">
        <v>3</v>
      </c>
      <c r="Q903" t="s">
        <v>1571</v>
      </c>
      <c r="R903">
        <v>3</v>
      </c>
    </row>
    <row r="904" spans="1:18" x14ac:dyDescent="0.2">
      <c r="A904" t="s">
        <v>1827</v>
      </c>
      <c r="B904" t="s">
        <v>1828</v>
      </c>
      <c r="C904">
        <v>55294</v>
      </c>
      <c r="D904">
        <v>105454</v>
      </c>
      <c r="E904">
        <v>10007375</v>
      </c>
      <c r="F904" t="s">
        <v>1569</v>
      </c>
      <c r="G904" t="s">
        <v>14</v>
      </c>
      <c r="H904" t="s">
        <v>160</v>
      </c>
      <c r="I904" t="s">
        <v>161</v>
      </c>
      <c r="J904" t="s">
        <v>161</v>
      </c>
      <c r="K904" t="s">
        <v>1829</v>
      </c>
      <c r="L904" s="172">
        <v>42066</v>
      </c>
      <c r="M904" s="172">
        <v>42069</v>
      </c>
      <c r="N904" t="s">
        <v>132</v>
      </c>
      <c r="O904" t="s">
        <v>109</v>
      </c>
      <c r="P904">
        <v>2</v>
      </c>
      <c r="Q904" t="s">
        <v>1571</v>
      </c>
      <c r="R904">
        <v>1</v>
      </c>
    </row>
    <row r="905" spans="1:18" x14ac:dyDescent="0.2">
      <c r="A905" t="s">
        <v>1830</v>
      </c>
      <c r="B905" t="s">
        <v>1831</v>
      </c>
      <c r="C905">
        <v>55295</v>
      </c>
      <c r="D905">
        <v>116089</v>
      </c>
      <c r="E905">
        <v>10007377</v>
      </c>
      <c r="F905" t="s">
        <v>1569</v>
      </c>
      <c r="G905" t="s">
        <v>14</v>
      </c>
      <c r="H905" t="s">
        <v>399</v>
      </c>
      <c r="I905" t="s">
        <v>190</v>
      </c>
      <c r="J905" t="s">
        <v>190</v>
      </c>
      <c r="K905" t="s">
        <v>1832</v>
      </c>
      <c r="L905" s="172">
        <v>42079</v>
      </c>
      <c r="M905" s="172">
        <v>42083</v>
      </c>
      <c r="N905" t="s">
        <v>132</v>
      </c>
      <c r="O905" t="s">
        <v>109</v>
      </c>
      <c r="P905">
        <v>2</v>
      </c>
      <c r="Q905" t="s">
        <v>1571</v>
      </c>
      <c r="R905">
        <v>2</v>
      </c>
    </row>
    <row r="906" spans="1:18" x14ac:dyDescent="0.2">
      <c r="A906" t="s">
        <v>1833</v>
      </c>
      <c r="B906" t="s">
        <v>1834</v>
      </c>
      <c r="C906">
        <v>55363</v>
      </c>
      <c r="D906">
        <v>117523</v>
      </c>
      <c r="E906">
        <v>10008023</v>
      </c>
      <c r="F906" t="s">
        <v>1651</v>
      </c>
      <c r="G906" t="s">
        <v>14</v>
      </c>
      <c r="H906" t="s">
        <v>1237</v>
      </c>
      <c r="I906" t="s">
        <v>107</v>
      </c>
      <c r="J906" t="s">
        <v>107</v>
      </c>
      <c r="K906" t="s">
        <v>1835</v>
      </c>
      <c r="L906" s="172">
        <v>42185</v>
      </c>
      <c r="M906" s="172">
        <v>42188</v>
      </c>
      <c r="N906" t="s">
        <v>147</v>
      </c>
      <c r="O906" t="s">
        <v>109</v>
      </c>
      <c r="P906">
        <v>2</v>
      </c>
      <c r="Q906" t="s">
        <v>1571</v>
      </c>
      <c r="R906">
        <v>3</v>
      </c>
    </row>
    <row r="907" spans="1:18" x14ac:dyDescent="0.2">
      <c r="A907" t="s">
        <v>1836</v>
      </c>
      <c r="B907" t="s">
        <v>1837</v>
      </c>
      <c r="C907">
        <v>55413</v>
      </c>
      <c r="D907">
        <v>108152</v>
      </c>
      <c r="E907">
        <v>10007576</v>
      </c>
      <c r="F907" t="s">
        <v>1573</v>
      </c>
      <c r="G907" t="s">
        <v>15</v>
      </c>
      <c r="H907" t="s">
        <v>1838</v>
      </c>
      <c r="I907" t="s">
        <v>172</v>
      </c>
      <c r="J907" t="s">
        <v>172</v>
      </c>
      <c r="K907" t="s">
        <v>1839</v>
      </c>
      <c r="L907" s="172">
        <v>41981</v>
      </c>
      <c r="M907" s="172">
        <v>41985</v>
      </c>
      <c r="N907" t="s">
        <v>152</v>
      </c>
      <c r="O907" t="s">
        <v>109</v>
      </c>
      <c r="P907">
        <v>1</v>
      </c>
      <c r="Q907" t="s">
        <v>1571</v>
      </c>
      <c r="R907">
        <v>2</v>
      </c>
    </row>
    <row r="908" spans="1:18" x14ac:dyDescent="0.2">
      <c r="A908" t="s">
        <v>1840</v>
      </c>
      <c r="B908" t="s">
        <v>1138</v>
      </c>
      <c r="C908">
        <v>55422</v>
      </c>
      <c r="D908">
        <v>114823</v>
      </c>
      <c r="E908">
        <v>10007623</v>
      </c>
      <c r="F908" t="s">
        <v>1573</v>
      </c>
      <c r="G908" t="s">
        <v>15</v>
      </c>
      <c r="H908" t="s">
        <v>409</v>
      </c>
      <c r="I908" t="s">
        <v>172</v>
      </c>
      <c r="J908" t="s">
        <v>172</v>
      </c>
      <c r="K908" t="s">
        <v>1841</v>
      </c>
      <c r="L908" s="172">
        <v>41975</v>
      </c>
      <c r="M908" s="172">
        <v>41978</v>
      </c>
      <c r="N908" t="s">
        <v>152</v>
      </c>
      <c r="O908" t="s">
        <v>109</v>
      </c>
      <c r="P908">
        <v>3</v>
      </c>
      <c r="Q908" t="s">
        <v>1571</v>
      </c>
      <c r="R908">
        <v>2</v>
      </c>
    </row>
    <row r="909" spans="1:18" x14ac:dyDescent="0.2">
      <c r="A909" t="s">
        <v>1842</v>
      </c>
      <c r="B909" t="s">
        <v>1843</v>
      </c>
      <c r="C909">
        <v>55459</v>
      </c>
      <c r="D909">
        <v>115776</v>
      </c>
      <c r="E909">
        <v>10000525</v>
      </c>
      <c r="F909" t="s">
        <v>1569</v>
      </c>
      <c r="G909" t="s">
        <v>14</v>
      </c>
      <c r="H909" t="s">
        <v>178</v>
      </c>
      <c r="I909" t="s">
        <v>107</v>
      </c>
      <c r="J909" t="s">
        <v>107</v>
      </c>
      <c r="K909" t="s">
        <v>1844</v>
      </c>
      <c r="L909" s="172">
        <v>41967</v>
      </c>
      <c r="M909" s="172">
        <v>41971</v>
      </c>
      <c r="N909" t="s">
        <v>147</v>
      </c>
      <c r="O909" t="s">
        <v>109</v>
      </c>
      <c r="P909">
        <v>4</v>
      </c>
      <c r="Q909" t="s">
        <v>1571</v>
      </c>
      <c r="R909">
        <v>3</v>
      </c>
    </row>
    <row r="910" spans="1:18" x14ac:dyDescent="0.2">
      <c r="A910" t="s">
        <v>1845</v>
      </c>
      <c r="B910" t="s">
        <v>1145</v>
      </c>
      <c r="C910">
        <v>56817</v>
      </c>
      <c r="D910">
        <v>119809</v>
      </c>
      <c r="E910">
        <v>10033129</v>
      </c>
      <c r="F910" t="s">
        <v>1569</v>
      </c>
      <c r="G910" t="s">
        <v>14</v>
      </c>
      <c r="H910" t="s">
        <v>241</v>
      </c>
      <c r="I910" t="s">
        <v>94</v>
      </c>
      <c r="J910" t="s">
        <v>95</v>
      </c>
      <c r="K910" t="s">
        <v>1846</v>
      </c>
      <c r="L910" s="172">
        <v>41891</v>
      </c>
      <c r="M910" s="172">
        <v>41894</v>
      </c>
      <c r="N910" t="s">
        <v>147</v>
      </c>
      <c r="O910" t="s">
        <v>109</v>
      </c>
      <c r="P910">
        <v>3</v>
      </c>
      <c r="Q910" t="s">
        <v>1571</v>
      </c>
      <c r="R910">
        <v>3</v>
      </c>
    </row>
    <row r="911" spans="1:18" x14ac:dyDescent="0.2">
      <c r="A911" t="s">
        <v>1847</v>
      </c>
      <c r="B911" t="s">
        <v>315</v>
      </c>
      <c r="C911">
        <v>57598</v>
      </c>
      <c r="D911">
        <v>105852</v>
      </c>
      <c r="E911">
        <v>10007405</v>
      </c>
      <c r="F911" t="s">
        <v>1597</v>
      </c>
      <c r="G911" t="s">
        <v>15</v>
      </c>
      <c r="H911" t="s">
        <v>316</v>
      </c>
      <c r="I911" t="s">
        <v>199</v>
      </c>
      <c r="J911" t="s">
        <v>95</v>
      </c>
      <c r="K911" t="s">
        <v>318</v>
      </c>
      <c r="L911" s="172">
        <v>42086</v>
      </c>
      <c r="M911" s="172">
        <v>42090</v>
      </c>
      <c r="N911" t="s">
        <v>102</v>
      </c>
      <c r="O911" t="s">
        <v>109</v>
      </c>
      <c r="P911">
        <v>3</v>
      </c>
      <c r="Q911" t="s">
        <v>1571</v>
      </c>
      <c r="R911">
        <v>2</v>
      </c>
    </row>
    <row r="912" spans="1:18" x14ac:dyDescent="0.2">
      <c r="A912" t="s">
        <v>1848</v>
      </c>
      <c r="B912" t="s">
        <v>408</v>
      </c>
      <c r="C912">
        <v>57680</v>
      </c>
      <c r="D912">
        <v>116239</v>
      </c>
      <c r="E912">
        <v>10000421</v>
      </c>
      <c r="F912" t="s">
        <v>1569</v>
      </c>
      <c r="G912" t="s">
        <v>14</v>
      </c>
      <c r="H912" t="s">
        <v>409</v>
      </c>
      <c r="I912" t="s">
        <v>172</v>
      </c>
      <c r="J912" t="s">
        <v>172</v>
      </c>
      <c r="K912" t="s">
        <v>411</v>
      </c>
      <c r="L912" s="172">
        <v>42023</v>
      </c>
      <c r="M912" s="172">
        <v>42027</v>
      </c>
      <c r="N912" t="s">
        <v>147</v>
      </c>
      <c r="O912" t="s">
        <v>109</v>
      </c>
      <c r="P912">
        <v>3</v>
      </c>
      <c r="Q912" t="s">
        <v>1571</v>
      </c>
      <c r="R912">
        <v>3</v>
      </c>
    </row>
    <row r="913" spans="1:18" x14ac:dyDescent="0.2">
      <c r="A913" t="s">
        <v>1849</v>
      </c>
      <c r="B913" t="s">
        <v>1149</v>
      </c>
      <c r="C913">
        <v>57838</v>
      </c>
      <c r="D913">
        <v>118489</v>
      </c>
      <c r="E913">
        <v>10018344</v>
      </c>
      <c r="F913" t="s">
        <v>1569</v>
      </c>
      <c r="G913" t="s">
        <v>14</v>
      </c>
      <c r="H913" t="s">
        <v>251</v>
      </c>
      <c r="I913" t="s">
        <v>190</v>
      </c>
      <c r="J913" t="s">
        <v>190</v>
      </c>
      <c r="K913" t="s">
        <v>1850</v>
      </c>
      <c r="L913" s="172">
        <v>41947</v>
      </c>
      <c r="M913" s="172">
        <v>41950</v>
      </c>
      <c r="N913" t="s">
        <v>132</v>
      </c>
      <c r="O913" t="s">
        <v>109</v>
      </c>
      <c r="P913">
        <v>3</v>
      </c>
      <c r="Q913" t="s">
        <v>1571</v>
      </c>
      <c r="R913" t="s">
        <v>210</v>
      </c>
    </row>
    <row r="914" spans="1:18" x14ac:dyDescent="0.2">
      <c r="A914" t="s">
        <v>1851</v>
      </c>
      <c r="B914" t="s">
        <v>1852</v>
      </c>
      <c r="C914">
        <v>57860</v>
      </c>
      <c r="D914">
        <v>117920</v>
      </c>
      <c r="E914">
        <v>10012467</v>
      </c>
      <c r="F914" t="s">
        <v>1569</v>
      </c>
      <c r="G914" t="s">
        <v>14</v>
      </c>
      <c r="H914" t="s">
        <v>274</v>
      </c>
      <c r="I914" t="s">
        <v>190</v>
      </c>
      <c r="J914" t="s">
        <v>190</v>
      </c>
      <c r="K914" t="s">
        <v>1853</v>
      </c>
      <c r="L914" s="172">
        <v>42177</v>
      </c>
      <c r="M914" s="172">
        <v>42181</v>
      </c>
      <c r="N914" t="s">
        <v>102</v>
      </c>
      <c r="O914" t="s">
        <v>109</v>
      </c>
      <c r="P914">
        <v>2</v>
      </c>
      <c r="Q914" t="s">
        <v>1571</v>
      </c>
      <c r="R914">
        <v>2</v>
      </c>
    </row>
    <row r="915" spans="1:18" x14ac:dyDescent="0.2">
      <c r="A915" t="s">
        <v>1854</v>
      </c>
      <c r="B915" t="s">
        <v>1855</v>
      </c>
      <c r="C915">
        <v>57877</v>
      </c>
      <c r="D915">
        <v>118188</v>
      </c>
      <c r="E915">
        <v>10013539</v>
      </c>
      <c r="F915" t="s">
        <v>1569</v>
      </c>
      <c r="G915" t="s">
        <v>14</v>
      </c>
      <c r="H915" t="s">
        <v>473</v>
      </c>
      <c r="I915" t="s">
        <v>94</v>
      </c>
      <c r="J915" t="s">
        <v>95</v>
      </c>
      <c r="K915" t="s">
        <v>1856</v>
      </c>
      <c r="L915" s="172">
        <v>42059</v>
      </c>
      <c r="M915" s="172">
        <v>42062</v>
      </c>
      <c r="N915" t="s">
        <v>132</v>
      </c>
      <c r="O915" t="s">
        <v>109</v>
      </c>
      <c r="P915">
        <v>2</v>
      </c>
      <c r="Q915" t="s">
        <v>1571</v>
      </c>
      <c r="R915">
        <v>3</v>
      </c>
    </row>
    <row r="916" spans="1:18" x14ac:dyDescent="0.2">
      <c r="A916" t="s">
        <v>1857</v>
      </c>
      <c r="B916" t="s">
        <v>1858</v>
      </c>
      <c r="C916">
        <v>58132</v>
      </c>
      <c r="D916">
        <v>115798</v>
      </c>
      <c r="E916">
        <v>10007722</v>
      </c>
      <c r="F916" t="s">
        <v>1569</v>
      </c>
      <c r="G916" t="s">
        <v>14</v>
      </c>
      <c r="H916" t="s">
        <v>549</v>
      </c>
      <c r="I916" t="s">
        <v>199</v>
      </c>
      <c r="J916" t="s">
        <v>95</v>
      </c>
      <c r="K916" t="s">
        <v>1859</v>
      </c>
      <c r="L916" s="172">
        <v>42156</v>
      </c>
      <c r="M916" s="172">
        <v>42160</v>
      </c>
      <c r="N916" t="s">
        <v>147</v>
      </c>
      <c r="O916" t="s">
        <v>109</v>
      </c>
      <c r="P916">
        <v>2</v>
      </c>
      <c r="Q916" t="s">
        <v>1571</v>
      </c>
      <c r="R916">
        <v>3</v>
      </c>
    </row>
    <row r="917" spans="1:18" x14ac:dyDescent="0.2">
      <c r="A917" t="s">
        <v>1860</v>
      </c>
      <c r="B917" t="s">
        <v>1861</v>
      </c>
      <c r="C917">
        <v>58168</v>
      </c>
      <c r="D917">
        <v>117900</v>
      </c>
      <c r="E917">
        <v>10010939</v>
      </c>
      <c r="F917" t="s">
        <v>1569</v>
      </c>
      <c r="G917" t="s">
        <v>14</v>
      </c>
      <c r="H917" t="s">
        <v>255</v>
      </c>
      <c r="I917" t="s">
        <v>161</v>
      </c>
      <c r="J917" t="s">
        <v>161</v>
      </c>
      <c r="K917" t="s">
        <v>1862</v>
      </c>
      <c r="L917" s="172">
        <v>41911</v>
      </c>
      <c r="M917" s="172">
        <v>41915</v>
      </c>
      <c r="N917" t="s">
        <v>147</v>
      </c>
      <c r="O917" t="s">
        <v>109</v>
      </c>
      <c r="P917">
        <v>2</v>
      </c>
      <c r="Q917" t="s">
        <v>1571</v>
      </c>
      <c r="R917">
        <v>3</v>
      </c>
    </row>
    <row r="918" spans="1:18" x14ac:dyDescent="0.2">
      <c r="A918" t="s">
        <v>1863</v>
      </c>
      <c r="B918" t="s">
        <v>1864</v>
      </c>
      <c r="C918">
        <v>58170</v>
      </c>
      <c r="D918">
        <v>117936</v>
      </c>
      <c r="E918">
        <v>10013208</v>
      </c>
      <c r="F918" t="s">
        <v>1569</v>
      </c>
      <c r="G918" t="s">
        <v>14</v>
      </c>
      <c r="H918" t="s">
        <v>283</v>
      </c>
      <c r="I918" t="s">
        <v>140</v>
      </c>
      <c r="J918" t="s">
        <v>140</v>
      </c>
      <c r="K918" t="s">
        <v>1865</v>
      </c>
      <c r="L918" s="172">
        <v>42163</v>
      </c>
      <c r="M918" s="172">
        <v>42167</v>
      </c>
      <c r="N918" t="s">
        <v>102</v>
      </c>
      <c r="O918" t="s">
        <v>109</v>
      </c>
      <c r="P918">
        <v>4</v>
      </c>
      <c r="Q918" t="s">
        <v>1571</v>
      </c>
      <c r="R918">
        <v>2</v>
      </c>
    </row>
    <row r="919" spans="1:18" x14ac:dyDescent="0.2">
      <c r="A919" t="s">
        <v>1866</v>
      </c>
      <c r="B919" t="s">
        <v>1867</v>
      </c>
      <c r="C919">
        <v>58179</v>
      </c>
      <c r="D919">
        <v>118006</v>
      </c>
      <c r="E919">
        <v>10014199</v>
      </c>
      <c r="F919" t="s">
        <v>1651</v>
      </c>
      <c r="G919" t="s">
        <v>14</v>
      </c>
      <c r="H919" t="s">
        <v>150</v>
      </c>
      <c r="I919" t="s">
        <v>122</v>
      </c>
      <c r="J919" t="s">
        <v>122</v>
      </c>
      <c r="K919" t="s">
        <v>1868</v>
      </c>
      <c r="L919" s="172">
        <v>42114</v>
      </c>
      <c r="M919" s="172">
        <v>42118</v>
      </c>
      <c r="N919" t="s">
        <v>147</v>
      </c>
      <c r="O919" t="s">
        <v>109</v>
      </c>
      <c r="P919">
        <v>3</v>
      </c>
      <c r="Q919" t="s">
        <v>1571</v>
      </c>
      <c r="R919">
        <v>3</v>
      </c>
    </row>
    <row r="920" spans="1:18" x14ac:dyDescent="0.2">
      <c r="A920" t="s">
        <v>1869</v>
      </c>
      <c r="B920" t="s">
        <v>1870</v>
      </c>
      <c r="C920">
        <v>58182</v>
      </c>
      <c r="D920">
        <v>118025</v>
      </c>
      <c r="E920">
        <v>10022654</v>
      </c>
      <c r="F920" t="s">
        <v>1569</v>
      </c>
      <c r="G920" t="s">
        <v>14</v>
      </c>
      <c r="H920" t="s">
        <v>775</v>
      </c>
      <c r="I920" t="s">
        <v>122</v>
      </c>
      <c r="J920" t="s">
        <v>122</v>
      </c>
      <c r="K920" t="s">
        <v>1871</v>
      </c>
      <c r="L920" s="172">
        <v>41918</v>
      </c>
      <c r="M920" s="172">
        <v>41922</v>
      </c>
      <c r="N920" t="s">
        <v>102</v>
      </c>
      <c r="O920" t="s">
        <v>109</v>
      </c>
      <c r="P920">
        <v>1</v>
      </c>
      <c r="Q920" t="s">
        <v>1571</v>
      </c>
      <c r="R920">
        <v>2</v>
      </c>
    </row>
    <row r="921" spans="1:18" x14ac:dyDescent="0.2">
      <c r="A921" t="s">
        <v>1872</v>
      </c>
      <c r="B921" t="s">
        <v>1873</v>
      </c>
      <c r="C921">
        <v>58184</v>
      </c>
      <c r="D921">
        <v>119388</v>
      </c>
      <c r="E921">
        <v>10032145</v>
      </c>
      <c r="F921" t="s">
        <v>1651</v>
      </c>
      <c r="G921" t="s">
        <v>14</v>
      </c>
      <c r="H921" t="s">
        <v>135</v>
      </c>
      <c r="I921" t="s">
        <v>107</v>
      </c>
      <c r="J921" t="s">
        <v>107</v>
      </c>
      <c r="K921" t="s">
        <v>1874</v>
      </c>
      <c r="L921" s="172">
        <v>42086</v>
      </c>
      <c r="M921" s="172">
        <v>42090</v>
      </c>
      <c r="N921" t="s">
        <v>102</v>
      </c>
      <c r="O921" t="s">
        <v>109</v>
      </c>
      <c r="P921">
        <v>1</v>
      </c>
      <c r="Q921" t="s">
        <v>1571</v>
      </c>
      <c r="R921">
        <v>2</v>
      </c>
    </row>
    <row r="922" spans="1:18" x14ac:dyDescent="0.2">
      <c r="A922" t="s">
        <v>1875</v>
      </c>
      <c r="B922" t="s">
        <v>1876</v>
      </c>
      <c r="C922">
        <v>58229</v>
      </c>
      <c r="D922">
        <v>118047</v>
      </c>
      <c r="E922">
        <v>10019026</v>
      </c>
      <c r="F922" t="s">
        <v>1569</v>
      </c>
      <c r="G922" t="s">
        <v>14</v>
      </c>
      <c r="H922" t="s">
        <v>475</v>
      </c>
      <c r="I922" t="s">
        <v>94</v>
      </c>
      <c r="J922" t="s">
        <v>95</v>
      </c>
      <c r="K922" t="s">
        <v>1877</v>
      </c>
      <c r="L922" s="172">
        <v>42023</v>
      </c>
      <c r="M922" s="172">
        <v>42027</v>
      </c>
      <c r="N922" t="s">
        <v>102</v>
      </c>
      <c r="O922" t="s">
        <v>109</v>
      </c>
      <c r="P922">
        <v>2</v>
      </c>
      <c r="Q922" t="s">
        <v>1571</v>
      </c>
      <c r="R922">
        <v>2</v>
      </c>
    </row>
    <row r="923" spans="1:18" x14ac:dyDescent="0.2">
      <c r="A923" t="s">
        <v>1878</v>
      </c>
      <c r="B923" t="s">
        <v>1879</v>
      </c>
      <c r="C923">
        <v>58314</v>
      </c>
      <c r="D923">
        <v>115209</v>
      </c>
      <c r="E923">
        <v>10006245</v>
      </c>
      <c r="F923" t="s">
        <v>1597</v>
      </c>
      <c r="G923" t="s">
        <v>15</v>
      </c>
      <c r="H923" t="s">
        <v>186</v>
      </c>
      <c r="I923" t="s">
        <v>172</v>
      </c>
      <c r="J923" t="s">
        <v>172</v>
      </c>
      <c r="K923" t="s">
        <v>1880</v>
      </c>
      <c r="L923" s="172">
        <v>42158</v>
      </c>
      <c r="M923" s="172">
        <v>42160</v>
      </c>
      <c r="N923" t="s">
        <v>152</v>
      </c>
      <c r="O923" t="s">
        <v>109</v>
      </c>
      <c r="P923">
        <v>2</v>
      </c>
      <c r="Q923" t="s">
        <v>1571</v>
      </c>
      <c r="R923" t="s">
        <v>210</v>
      </c>
    </row>
    <row r="924" spans="1:18" x14ac:dyDescent="0.2">
      <c r="A924" t="s">
        <v>1881</v>
      </c>
      <c r="B924" t="s">
        <v>1882</v>
      </c>
      <c r="C924">
        <v>58323</v>
      </c>
      <c r="D924">
        <v>118246</v>
      </c>
      <c r="E924">
        <v>10016742</v>
      </c>
      <c r="F924" t="s">
        <v>1569</v>
      </c>
      <c r="G924" t="s">
        <v>14</v>
      </c>
      <c r="H924" t="s">
        <v>234</v>
      </c>
      <c r="I924" t="s">
        <v>190</v>
      </c>
      <c r="J924" t="s">
        <v>190</v>
      </c>
      <c r="K924" t="s">
        <v>1883</v>
      </c>
      <c r="L924" s="172">
        <v>42031</v>
      </c>
      <c r="M924" s="172">
        <v>42034</v>
      </c>
      <c r="N924" t="s">
        <v>132</v>
      </c>
      <c r="O924" t="s">
        <v>109</v>
      </c>
      <c r="P924">
        <v>4</v>
      </c>
      <c r="Q924" t="s">
        <v>1571</v>
      </c>
      <c r="R924">
        <v>2</v>
      </c>
    </row>
    <row r="925" spans="1:18" x14ac:dyDescent="0.2">
      <c r="A925" t="s">
        <v>1884</v>
      </c>
      <c r="B925" t="s">
        <v>628</v>
      </c>
      <c r="C925">
        <v>58340</v>
      </c>
      <c r="D925">
        <v>118131</v>
      </c>
      <c r="E925">
        <v>10012834</v>
      </c>
      <c r="F925" t="s">
        <v>1569</v>
      </c>
      <c r="G925" t="s">
        <v>14</v>
      </c>
      <c r="H925" t="s">
        <v>744</v>
      </c>
      <c r="I925" t="s">
        <v>122</v>
      </c>
      <c r="J925" t="s">
        <v>122</v>
      </c>
      <c r="K925" t="s">
        <v>629</v>
      </c>
      <c r="L925" s="172">
        <v>41925</v>
      </c>
      <c r="M925" s="172">
        <v>41929</v>
      </c>
      <c r="N925" t="s">
        <v>147</v>
      </c>
      <c r="O925" t="s">
        <v>109</v>
      </c>
      <c r="P925">
        <v>3</v>
      </c>
      <c r="Q925" t="s">
        <v>1571</v>
      </c>
      <c r="R925">
        <v>3</v>
      </c>
    </row>
    <row r="926" spans="1:18" x14ac:dyDescent="0.2">
      <c r="A926" t="s">
        <v>1885</v>
      </c>
      <c r="B926" t="s">
        <v>1886</v>
      </c>
      <c r="C926">
        <v>58362</v>
      </c>
      <c r="D926">
        <v>117665</v>
      </c>
      <c r="E926">
        <v>10009491</v>
      </c>
      <c r="F926" t="s">
        <v>1569</v>
      </c>
      <c r="G926" t="s">
        <v>14</v>
      </c>
      <c r="H926" t="s">
        <v>237</v>
      </c>
      <c r="I926" t="s">
        <v>190</v>
      </c>
      <c r="J926" t="s">
        <v>190</v>
      </c>
      <c r="K926" t="s">
        <v>1887</v>
      </c>
      <c r="L926" s="172">
        <v>41974</v>
      </c>
      <c r="M926" s="172">
        <v>41978</v>
      </c>
      <c r="N926" t="s">
        <v>102</v>
      </c>
      <c r="O926" t="s">
        <v>109</v>
      </c>
      <c r="P926">
        <v>2</v>
      </c>
      <c r="Q926" t="s">
        <v>1571</v>
      </c>
      <c r="R926">
        <v>2</v>
      </c>
    </row>
    <row r="927" spans="1:18" x14ac:dyDescent="0.2">
      <c r="A927" t="s">
        <v>1888</v>
      </c>
      <c r="B927" t="s">
        <v>1889</v>
      </c>
      <c r="C927">
        <v>58370</v>
      </c>
      <c r="D927">
        <v>118169</v>
      </c>
      <c r="E927">
        <v>10018328</v>
      </c>
      <c r="F927" t="s">
        <v>1569</v>
      </c>
      <c r="G927" t="s">
        <v>14</v>
      </c>
      <c r="H927" t="s">
        <v>493</v>
      </c>
      <c r="I927" t="s">
        <v>122</v>
      </c>
      <c r="J927" t="s">
        <v>122</v>
      </c>
      <c r="K927" t="s">
        <v>1890</v>
      </c>
      <c r="L927" s="172">
        <v>41939</v>
      </c>
      <c r="M927" s="172">
        <v>41943</v>
      </c>
      <c r="N927" t="s">
        <v>132</v>
      </c>
      <c r="O927" t="s">
        <v>109</v>
      </c>
      <c r="P927">
        <v>2</v>
      </c>
      <c r="Q927" t="s">
        <v>1571</v>
      </c>
      <c r="R927">
        <v>2</v>
      </c>
    </row>
    <row r="928" spans="1:18" x14ac:dyDescent="0.2">
      <c r="A928" t="s">
        <v>1891</v>
      </c>
      <c r="B928" t="s">
        <v>564</v>
      </c>
      <c r="C928">
        <v>58383</v>
      </c>
      <c r="D928">
        <v>115411</v>
      </c>
      <c r="E928">
        <v>10005521</v>
      </c>
      <c r="F928" t="s">
        <v>1597</v>
      </c>
      <c r="G928" t="s">
        <v>15</v>
      </c>
      <c r="H928" t="s">
        <v>237</v>
      </c>
      <c r="I928" t="s">
        <v>190</v>
      </c>
      <c r="J928" t="s">
        <v>190</v>
      </c>
      <c r="K928" t="s">
        <v>565</v>
      </c>
      <c r="L928" s="172">
        <v>42066</v>
      </c>
      <c r="M928" s="172">
        <v>42069</v>
      </c>
      <c r="N928" t="s">
        <v>147</v>
      </c>
      <c r="O928" t="s">
        <v>109</v>
      </c>
      <c r="P928">
        <v>3</v>
      </c>
      <c r="Q928" t="s">
        <v>1571</v>
      </c>
      <c r="R928">
        <v>3</v>
      </c>
    </row>
    <row r="929" spans="1:18" x14ac:dyDescent="0.2">
      <c r="A929" t="s">
        <v>1892</v>
      </c>
      <c r="B929" t="s">
        <v>1893</v>
      </c>
      <c r="C929">
        <v>58397</v>
      </c>
      <c r="D929">
        <v>118211</v>
      </c>
      <c r="E929">
        <v>10021018</v>
      </c>
      <c r="F929" t="s">
        <v>1569</v>
      </c>
      <c r="G929" t="s">
        <v>14</v>
      </c>
      <c r="H929" t="s">
        <v>297</v>
      </c>
      <c r="I929" t="s">
        <v>161</v>
      </c>
      <c r="J929" t="s">
        <v>161</v>
      </c>
      <c r="K929" t="s">
        <v>1894</v>
      </c>
      <c r="L929" s="172">
        <v>42213</v>
      </c>
      <c r="M929" s="172">
        <v>42216</v>
      </c>
      <c r="N929" t="s">
        <v>1895</v>
      </c>
      <c r="O929" t="s">
        <v>109</v>
      </c>
      <c r="P929">
        <v>2</v>
      </c>
      <c r="Q929" t="s">
        <v>1571</v>
      </c>
      <c r="R929">
        <v>4</v>
      </c>
    </row>
    <row r="930" spans="1:18" x14ac:dyDescent="0.2">
      <c r="A930" t="s">
        <v>1892</v>
      </c>
      <c r="B930" t="s">
        <v>1893</v>
      </c>
      <c r="C930">
        <v>58397</v>
      </c>
      <c r="D930">
        <v>118211</v>
      </c>
      <c r="E930">
        <v>10021018</v>
      </c>
      <c r="F930" t="s">
        <v>1569</v>
      </c>
      <c r="G930" t="s">
        <v>14</v>
      </c>
      <c r="H930" t="s">
        <v>297</v>
      </c>
      <c r="I930" t="s">
        <v>161</v>
      </c>
      <c r="J930" t="s">
        <v>161</v>
      </c>
      <c r="K930" t="s">
        <v>1896</v>
      </c>
      <c r="L930" s="172">
        <v>42045</v>
      </c>
      <c r="M930" s="172">
        <v>42048</v>
      </c>
      <c r="N930" t="s">
        <v>132</v>
      </c>
      <c r="O930" t="s">
        <v>109</v>
      </c>
      <c r="P930">
        <v>4</v>
      </c>
      <c r="Q930" t="s">
        <v>1571</v>
      </c>
      <c r="R930">
        <v>2</v>
      </c>
    </row>
    <row r="931" spans="1:18" x14ac:dyDescent="0.2">
      <c r="A931" t="s">
        <v>1897</v>
      </c>
      <c r="B931" t="s">
        <v>1898</v>
      </c>
      <c r="C931">
        <v>58403</v>
      </c>
      <c r="D931">
        <v>112415</v>
      </c>
      <c r="E931">
        <v>10033438</v>
      </c>
      <c r="F931" t="s">
        <v>1651</v>
      </c>
      <c r="G931" t="s">
        <v>14</v>
      </c>
      <c r="H931" t="s">
        <v>234</v>
      </c>
      <c r="I931" t="s">
        <v>190</v>
      </c>
      <c r="J931" t="s">
        <v>190</v>
      </c>
      <c r="K931" t="s">
        <v>1899</v>
      </c>
      <c r="L931" s="172">
        <v>42072</v>
      </c>
      <c r="M931" s="172">
        <v>42076</v>
      </c>
      <c r="N931" t="s">
        <v>132</v>
      </c>
      <c r="O931" t="s">
        <v>109</v>
      </c>
      <c r="P931">
        <v>2</v>
      </c>
      <c r="Q931" t="s">
        <v>1571</v>
      </c>
      <c r="R931">
        <v>2</v>
      </c>
    </row>
    <row r="932" spans="1:18" x14ac:dyDescent="0.2">
      <c r="A932" t="s">
        <v>1900</v>
      </c>
      <c r="B932" t="s">
        <v>277</v>
      </c>
      <c r="C932">
        <v>58437</v>
      </c>
      <c r="D932">
        <v>124707</v>
      </c>
      <c r="E932">
        <v>10038112</v>
      </c>
      <c r="F932" t="s">
        <v>1597</v>
      </c>
      <c r="G932" t="s">
        <v>15</v>
      </c>
      <c r="H932" t="s">
        <v>279</v>
      </c>
      <c r="I932" t="s">
        <v>166</v>
      </c>
      <c r="J932" t="s">
        <v>166</v>
      </c>
      <c r="K932" t="s">
        <v>281</v>
      </c>
      <c r="L932" s="172">
        <v>41932</v>
      </c>
      <c r="M932" s="172">
        <v>41936</v>
      </c>
      <c r="N932" t="s">
        <v>147</v>
      </c>
      <c r="O932" t="s">
        <v>109</v>
      </c>
      <c r="P932">
        <v>2</v>
      </c>
      <c r="Q932" t="s">
        <v>1571</v>
      </c>
      <c r="R932">
        <v>3</v>
      </c>
    </row>
    <row r="933" spans="1:18" x14ac:dyDescent="0.2">
      <c r="A933" t="s">
        <v>1901</v>
      </c>
      <c r="B933" t="s">
        <v>1902</v>
      </c>
      <c r="C933">
        <v>58467</v>
      </c>
      <c r="D933">
        <v>118364</v>
      </c>
      <c r="E933">
        <v>10022788</v>
      </c>
      <c r="F933" t="s">
        <v>1569</v>
      </c>
      <c r="G933" t="s">
        <v>14</v>
      </c>
      <c r="H933" t="s">
        <v>416</v>
      </c>
      <c r="I933" t="s">
        <v>190</v>
      </c>
      <c r="J933" t="s">
        <v>190</v>
      </c>
      <c r="K933" t="s">
        <v>1903</v>
      </c>
      <c r="L933" s="172">
        <v>42023</v>
      </c>
      <c r="M933" s="172">
        <v>42026</v>
      </c>
      <c r="N933" t="s">
        <v>132</v>
      </c>
      <c r="O933" t="s">
        <v>109</v>
      </c>
      <c r="P933">
        <v>2</v>
      </c>
      <c r="Q933" t="s">
        <v>1571</v>
      </c>
      <c r="R933" t="s">
        <v>210</v>
      </c>
    </row>
    <row r="934" spans="1:18" x14ac:dyDescent="0.2">
      <c r="A934" t="s">
        <v>1904</v>
      </c>
      <c r="B934" t="s">
        <v>256</v>
      </c>
      <c r="C934">
        <v>58507</v>
      </c>
      <c r="D934">
        <v>115564</v>
      </c>
      <c r="E934">
        <v>10004665</v>
      </c>
      <c r="F934" t="s">
        <v>1569</v>
      </c>
      <c r="G934" t="s">
        <v>14</v>
      </c>
      <c r="H934" t="s">
        <v>154</v>
      </c>
      <c r="I934" t="s">
        <v>140</v>
      </c>
      <c r="J934" t="s">
        <v>140</v>
      </c>
      <c r="K934" t="s">
        <v>620</v>
      </c>
      <c r="L934" s="172">
        <v>41953</v>
      </c>
      <c r="M934" s="172">
        <v>41955</v>
      </c>
      <c r="N934" t="s">
        <v>102</v>
      </c>
      <c r="O934" t="s">
        <v>109</v>
      </c>
      <c r="P934">
        <v>2</v>
      </c>
      <c r="Q934" t="s">
        <v>1571</v>
      </c>
      <c r="R934" t="s">
        <v>210</v>
      </c>
    </row>
    <row r="935" spans="1:18" x14ac:dyDescent="0.2">
      <c r="A935" t="s">
        <v>1905</v>
      </c>
      <c r="B935" t="s">
        <v>1184</v>
      </c>
      <c r="C935">
        <v>58515</v>
      </c>
      <c r="D935">
        <v>116433</v>
      </c>
      <c r="E935">
        <v>10006519</v>
      </c>
      <c r="F935" t="s">
        <v>1569</v>
      </c>
      <c r="G935" t="s">
        <v>14</v>
      </c>
      <c r="H935" t="s">
        <v>1087</v>
      </c>
      <c r="I935" t="s">
        <v>140</v>
      </c>
      <c r="J935" t="s">
        <v>140</v>
      </c>
      <c r="K935" t="s">
        <v>1906</v>
      </c>
      <c r="L935" s="172">
        <v>41939</v>
      </c>
      <c r="M935" s="172">
        <v>41943</v>
      </c>
      <c r="N935" t="s">
        <v>132</v>
      </c>
      <c r="O935" t="s">
        <v>109</v>
      </c>
      <c r="P935">
        <v>3</v>
      </c>
      <c r="Q935" t="s">
        <v>1571</v>
      </c>
      <c r="R935">
        <v>2</v>
      </c>
    </row>
    <row r="936" spans="1:18" x14ac:dyDescent="0.2">
      <c r="A936" t="s">
        <v>1907</v>
      </c>
      <c r="B936" t="s">
        <v>1908</v>
      </c>
      <c r="C936">
        <v>58570</v>
      </c>
      <c r="D936">
        <v>124505</v>
      </c>
      <c r="E936">
        <v>10022405</v>
      </c>
      <c r="F936" t="s">
        <v>1569</v>
      </c>
      <c r="G936" t="s">
        <v>14</v>
      </c>
      <c r="H936" t="s">
        <v>602</v>
      </c>
      <c r="I936" t="s">
        <v>199</v>
      </c>
      <c r="J936" t="s">
        <v>95</v>
      </c>
      <c r="K936" t="s">
        <v>1909</v>
      </c>
      <c r="L936" s="172">
        <v>42178</v>
      </c>
      <c r="M936" s="172">
        <v>42181</v>
      </c>
      <c r="N936" t="s">
        <v>132</v>
      </c>
      <c r="O936" t="s">
        <v>109</v>
      </c>
      <c r="P936">
        <v>2</v>
      </c>
      <c r="Q936" t="s">
        <v>1571</v>
      </c>
      <c r="R936" t="s">
        <v>210</v>
      </c>
    </row>
    <row r="937" spans="1:18" x14ac:dyDescent="0.2">
      <c r="A937" t="s">
        <v>1910</v>
      </c>
      <c r="B937" t="s">
        <v>1911</v>
      </c>
      <c r="C937">
        <v>58611</v>
      </c>
      <c r="D937">
        <v>118798</v>
      </c>
      <c r="E937">
        <v>10021684</v>
      </c>
      <c r="F937" t="s">
        <v>1597</v>
      </c>
      <c r="G937" t="s">
        <v>15</v>
      </c>
      <c r="H937" t="s">
        <v>553</v>
      </c>
      <c r="I937" t="s">
        <v>122</v>
      </c>
      <c r="J937" t="s">
        <v>122</v>
      </c>
      <c r="K937" t="s">
        <v>1912</v>
      </c>
      <c r="L937" s="172">
        <v>41967</v>
      </c>
      <c r="M937" s="172">
        <v>41971</v>
      </c>
      <c r="N937" t="s">
        <v>147</v>
      </c>
      <c r="O937" t="s">
        <v>109</v>
      </c>
      <c r="P937">
        <v>2</v>
      </c>
      <c r="Q937" t="s">
        <v>1571</v>
      </c>
      <c r="R937">
        <v>3</v>
      </c>
    </row>
    <row r="938" spans="1:18" x14ac:dyDescent="0.2">
      <c r="A938" t="s">
        <v>1913</v>
      </c>
      <c r="B938" t="s">
        <v>1914</v>
      </c>
      <c r="C938">
        <v>58614</v>
      </c>
      <c r="D938">
        <v>110023</v>
      </c>
      <c r="E938">
        <v>10023047</v>
      </c>
      <c r="F938" t="s">
        <v>1569</v>
      </c>
      <c r="G938" t="s">
        <v>14</v>
      </c>
      <c r="H938" t="s">
        <v>217</v>
      </c>
      <c r="I938" t="s">
        <v>161</v>
      </c>
      <c r="J938" t="s">
        <v>161</v>
      </c>
      <c r="K938" t="s">
        <v>1915</v>
      </c>
      <c r="L938" s="172">
        <v>41960</v>
      </c>
      <c r="M938" s="172">
        <v>41964</v>
      </c>
      <c r="N938" t="s">
        <v>147</v>
      </c>
      <c r="O938" t="s">
        <v>109</v>
      </c>
      <c r="P938">
        <v>2</v>
      </c>
      <c r="Q938" t="s">
        <v>1571</v>
      </c>
      <c r="R938">
        <v>3</v>
      </c>
    </row>
    <row r="939" spans="1:18" x14ac:dyDescent="0.2">
      <c r="A939" t="s">
        <v>1916</v>
      </c>
      <c r="B939" t="s">
        <v>1214</v>
      </c>
      <c r="C939">
        <v>58731</v>
      </c>
      <c r="D939">
        <v>118543</v>
      </c>
      <c r="E939">
        <v>10023793</v>
      </c>
      <c r="F939" t="s">
        <v>1651</v>
      </c>
      <c r="G939" t="s">
        <v>14</v>
      </c>
      <c r="H939" t="s">
        <v>160</v>
      </c>
      <c r="I939" t="s">
        <v>161</v>
      </c>
      <c r="J939" t="s">
        <v>161</v>
      </c>
      <c r="K939" t="s">
        <v>1917</v>
      </c>
      <c r="L939" s="172">
        <v>42024</v>
      </c>
      <c r="M939" s="172">
        <v>42027</v>
      </c>
      <c r="N939" t="s">
        <v>132</v>
      </c>
      <c r="O939" t="s">
        <v>109</v>
      </c>
      <c r="P939">
        <v>3</v>
      </c>
      <c r="Q939" t="s">
        <v>1571</v>
      </c>
      <c r="R939">
        <v>2</v>
      </c>
    </row>
    <row r="940" spans="1:18" x14ac:dyDescent="0.2">
      <c r="A940" t="s">
        <v>1918</v>
      </c>
      <c r="B940" t="s">
        <v>1919</v>
      </c>
      <c r="C940">
        <v>58781</v>
      </c>
      <c r="D940">
        <v>118729</v>
      </c>
      <c r="E940">
        <v>10013112</v>
      </c>
      <c r="F940" t="s">
        <v>1569</v>
      </c>
      <c r="G940" t="s">
        <v>14</v>
      </c>
      <c r="H940" t="s">
        <v>592</v>
      </c>
      <c r="I940" t="s">
        <v>122</v>
      </c>
      <c r="J940" t="s">
        <v>122</v>
      </c>
      <c r="K940" t="s">
        <v>1920</v>
      </c>
      <c r="L940" s="172">
        <v>42171</v>
      </c>
      <c r="M940" s="172">
        <v>42173</v>
      </c>
      <c r="N940" t="s">
        <v>147</v>
      </c>
      <c r="O940" t="s">
        <v>109</v>
      </c>
      <c r="P940">
        <v>2</v>
      </c>
      <c r="Q940" t="s">
        <v>1571</v>
      </c>
      <c r="R940">
        <v>3</v>
      </c>
    </row>
    <row r="941" spans="1:18" x14ac:dyDescent="0.2">
      <c r="A941" t="s">
        <v>1921</v>
      </c>
      <c r="B941" t="s">
        <v>1922</v>
      </c>
      <c r="C941">
        <v>58805</v>
      </c>
      <c r="D941">
        <v>118703</v>
      </c>
      <c r="E941">
        <v>10024317</v>
      </c>
      <c r="F941" t="s">
        <v>1651</v>
      </c>
      <c r="G941" t="s">
        <v>14</v>
      </c>
      <c r="H941" t="s">
        <v>186</v>
      </c>
      <c r="I941" t="s">
        <v>172</v>
      </c>
      <c r="J941" t="s">
        <v>172</v>
      </c>
      <c r="K941" t="s">
        <v>1923</v>
      </c>
      <c r="L941" s="172">
        <v>41953</v>
      </c>
      <c r="M941" s="172">
        <v>41957</v>
      </c>
      <c r="N941" t="s">
        <v>147</v>
      </c>
      <c r="O941" t="s">
        <v>109</v>
      </c>
      <c r="P941">
        <v>2</v>
      </c>
      <c r="Q941" t="s">
        <v>1571</v>
      </c>
      <c r="R941">
        <v>3</v>
      </c>
    </row>
    <row r="942" spans="1:18" x14ac:dyDescent="0.2">
      <c r="A942" t="s">
        <v>1924</v>
      </c>
      <c r="B942" t="s">
        <v>1925</v>
      </c>
      <c r="C942">
        <v>58820</v>
      </c>
      <c r="D942">
        <v>118589</v>
      </c>
      <c r="E942">
        <v>10024124</v>
      </c>
      <c r="F942" t="s">
        <v>1569</v>
      </c>
      <c r="G942" t="s">
        <v>14</v>
      </c>
      <c r="H942" t="s">
        <v>1926</v>
      </c>
      <c r="I942" t="s">
        <v>1204</v>
      </c>
      <c r="J942" t="s">
        <v>166</v>
      </c>
      <c r="K942" t="s">
        <v>1927</v>
      </c>
      <c r="L942" s="172">
        <v>42177</v>
      </c>
      <c r="M942" s="172">
        <v>42181</v>
      </c>
      <c r="N942" t="s">
        <v>102</v>
      </c>
      <c r="O942" t="s">
        <v>109</v>
      </c>
      <c r="P942">
        <v>3</v>
      </c>
      <c r="Q942" t="s">
        <v>1571</v>
      </c>
      <c r="R942">
        <v>1</v>
      </c>
    </row>
    <row r="943" spans="1:18" x14ac:dyDescent="0.2">
      <c r="A943" t="s">
        <v>1928</v>
      </c>
      <c r="B943" t="s">
        <v>1929</v>
      </c>
      <c r="C943">
        <v>58841</v>
      </c>
      <c r="D943">
        <v>118467</v>
      </c>
      <c r="E943">
        <v>10019383</v>
      </c>
      <c r="F943" t="s">
        <v>1597</v>
      </c>
      <c r="G943" t="s">
        <v>15</v>
      </c>
      <c r="H943" t="s">
        <v>144</v>
      </c>
      <c r="I943" t="s">
        <v>122</v>
      </c>
      <c r="J943" t="s">
        <v>122</v>
      </c>
      <c r="K943" t="s">
        <v>1930</v>
      </c>
      <c r="L943" s="172">
        <v>42079</v>
      </c>
      <c r="M943" s="172">
        <v>42082</v>
      </c>
      <c r="N943" t="s">
        <v>132</v>
      </c>
      <c r="O943" t="s">
        <v>109</v>
      </c>
      <c r="P943">
        <v>2</v>
      </c>
      <c r="Q943" t="s">
        <v>1571</v>
      </c>
      <c r="R943">
        <v>1</v>
      </c>
    </row>
    <row r="944" spans="1:18" x14ac:dyDescent="0.2">
      <c r="A944" t="s">
        <v>1931</v>
      </c>
      <c r="B944" t="s">
        <v>529</v>
      </c>
      <c r="C944">
        <v>58913</v>
      </c>
      <c r="D944">
        <v>116225</v>
      </c>
      <c r="E944">
        <v>10001777</v>
      </c>
      <c r="F944" t="s">
        <v>1597</v>
      </c>
      <c r="G944" t="s">
        <v>15</v>
      </c>
      <c r="H944" t="s">
        <v>139</v>
      </c>
      <c r="I944" t="s">
        <v>140</v>
      </c>
      <c r="J944" t="s">
        <v>140</v>
      </c>
      <c r="K944" t="s">
        <v>530</v>
      </c>
      <c r="L944" s="172">
        <v>42073</v>
      </c>
      <c r="M944" s="172">
        <v>42075</v>
      </c>
      <c r="N944" t="s">
        <v>152</v>
      </c>
      <c r="O944" t="s">
        <v>109</v>
      </c>
      <c r="P944">
        <v>3</v>
      </c>
      <c r="Q944" t="s">
        <v>1571</v>
      </c>
      <c r="R944" t="s">
        <v>210</v>
      </c>
    </row>
    <row r="945" spans="1:18" x14ac:dyDescent="0.2">
      <c r="A945" t="s">
        <v>1932</v>
      </c>
      <c r="B945" t="s">
        <v>1933</v>
      </c>
      <c r="C945">
        <v>58930</v>
      </c>
      <c r="D945">
        <v>118685</v>
      </c>
      <c r="E945">
        <v>10024294</v>
      </c>
      <c r="F945" t="s">
        <v>1573</v>
      </c>
      <c r="G945" t="s">
        <v>15</v>
      </c>
      <c r="H945" t="s">
        <v>334</v>
      </c>
      <c r="I945" t="s">
        <v>140</v>
      </c>
      <c r="J945" t="s">
        <v>140</v>
      </c>
      <c r="K945" t="s">
        <v>1934</v>
      </c>
      <c r="L945" s="172">
        <v>42080</v>
      </c>
      <c r="M945" s="172">
        <v>42083</v>
      </c>
      <c r="N945" t="s">
        <v>374</v>
      </c>
      <c r="O945" t="s">
        <v>109</v>
      </c>
      <c r="P945">
        <v>2</v>
      </c>
      <c r="Q945" t="s">
        <v>1571</v>
      </c>
      <c r="R945">
        <v>2</v>
      </c>
    </row>
    <row r="946" spans="1:18" x14ac:dyDescent="0.2">
      <c r="A946" t="s">
        <v>1935</v>
      </c>
      <c r="B946" t="s">
        <v>548</v>
      </c>
      <c r="C946">
        <v>58933</v>
      </c>
      <c r="D946">
        <v>118804</v>
      </c>
      <c r="E946">
        <v>10022320</v>
      </c>
      <c r="F946" t="s">
        <v>1569</v>
      </c>
      <c r="G946" t="s">
        <v>14</v>
      </c>
      <c r="H946" t="s">
        <v>549</v>
      </c>
      <c r="I946" t="s">
        <v>199</v>
      </c>
      <c r="J946" t="s">
        <v>95</v>
      </c>
      <c r="K946" t="s">
        <v>550</v>
      </c>
      <c r="L946" s="172">
        <v>41968</v>
      </c>
      <c r="M946" s="172">
        <v>41971</v>
      </c>
      <c r="N946" t="s">
        <v>132</v>
      </c>
      <c r="O946" t="s">
        <v>109</v>
      </c>
      <c r="P946">
        <v>3</v>
      </c>
      <c r="Q946" t="s">
        <v>1571</v>
      </c>
      <c r="R946">
        <v>2</v>
      </c>
    </row>
    <row r="947" spans="1:18" x14ac:dyDescent="0.2">
      <c r="A947" t="s">
        <v>1936</v>
      </c>
      <c r="B947" t="s">
        <v>1232</v>
      </c>
      <c r="C947">
        <v>58938</v>
      </c>
      <c r="D947">
        <v>117689</v>
      </c>
      <c r="E947">
        <v>10010572</v>
      </c>
      <c r="F947" t="s">
        <v>1569</v>
      </c>
      <c r="G947" t="s">
        <v>14</v>
      </c>
      <c r="H947" t="s">
        <v>255</v>
      </c>
      <c r="I947" t="s">
        <v>161</v>
      </c>
      <c r="J947" t="s">
        <v>161</v>
      </c>
      <c r="K947" t="s">
        <v>1937</v>
      </c>
      <c r="L947" s="172">
        <v>41975</v>
      </c>
      <c r="M947" s="172">
        <v>41978</v>
      </c>
      <c r="N947" t="s">
        <v>132</v>
      </c>
      <c r="O947" t="s">
        <v>109</v>
      </c>
      <c r="P947">
        <v>3</v>
      </c>
      <c r="Q947" t="s">
        <v>1571</v>
      </c>
      <c r="R947" t="s">
        <v>210</v>
      </c>
    </row>
    <row r="948" spans="1:18" x14ac:dyDescent="0.2">
      <c r="A948" t="s">
        <v>1938</v>
      </c>
      <c r="B948" t="s">
        <v>1939</v>
      </c>
      <c r="C948">
        <v>59042</v>
      </c>
      <c r="D948">
        <v>119205</v>
      </c>
      <c r="E948">
        <v>10030520</v>
      </c>
      <c r="F948" t="s">
        <v>1651</v>
      </c>
      <c r="G948" t="s">
        <v>14</v>
      </c>
      <c r="H948" t="s">
        <v>121</v>
      </c>
      <c r="I948" t="s">
        <v>122</v>
      </c>
      <c r="J948" t="s">
        <v>122</v>
      </c>
      <c r="K948" t="s">
        <v>1940</v>
      </c>
      <c r="L948" s="172">
        <v>42177</v>
      </c>
      <c r="M948" s="172">
        <v>42180</v>
      </c>
      <c r="N948" t="s">
        <v>1895</v>
      </c>
      <c r="O948" t="s">
        <v>109</v>
      </c>
      <c r="P948">
        <v>2</v>
      </c>
      <c r="Q948" t="s">
        <v>1571</v>
      </c>
      <c r="R948">
        <v>4</v>
      </c>
    </row>
    <row r="949" spans="1:18" x14ac:dyDescent="0.2">
      <c r="A949" t="s">
        <v>1941</v>
      </c>
      <c r="B949" t="s">
        <v>1942</v>
      </c>
      <c r="C949">
        <v>59072</v>
      </c>
      <c r="D949">
        <v>109922</v>
      </c>
      <c r="E949">
        <v>10000588</v>
      </c>
      <c r="F949" t="s">
        <v>1597</v>
      </c>
      <c r="G949" t="s">
        <v>15</v>
      </c>
      <c r="H949" t="s">
        <v>409</v>
      </c>
      <c r="I949" t="s">
        <v>172</v>
      </c>
      <c r="J949" t="s">
        <v>172</v>
      </c>
      <c r="K949" t="s">
        <v>1943</v>
      </c>
      <c r="L949" s="172">
        <v>41905</v>
      </c>
      <c r="M949" s="172">
        <v>41908</v>
      </c>
      <c r="N949" t="s">
        <v>132</v>
      </c>
      <c r="O949" t="s">
        <v>109</v>
      </c>
      <c r="P949">
        <v>4</v>
      </c>
      <c r="Q949" t="s">
        <v>1571</v>
      </c>
      <c r="R949">
        <v>3</v>
      </c>
    </row>
    <row r="950" spans="1:18" x14ac:dyDescent="0.2">
      <c r="A950" t="s">
        <v>1944</v>
      </c>
      <c r="B950" t="s">
        <v>1945</v>
      </c>
      <c r="C950">
        <v>59075</v>
      </c>
      <c r="D950">
        <v>119419</v>
      </c>
      <c r="E950">
        <v>10032018</v>
      </c>
      <c r="F950" t="s">
        <v>1569</v>
      </c>
      <c r="G950" t="s">
        <v>14</v>
      </c>
      <c r="H950" t="s">
        <v>498</v>
      </c>
      <c r="I950" t="s">
        <v>172</v>
      </c>
      <c r="J950" t="s">
        <v>172</v>
      </c>
      <c r="K950" t="s">
        <v>1946</v>
      </c>
      <c r="L950" s="172">
        <v>42024</v>
      </c>
      <c r="M950" s="172">
        <v>42027</v>
      </c>
      <c r="N950" t="s">
        <v>147</v>
      </c>
      <c r="O950" t="s">
        <v>109</v>
      </c>
      <c r="P950">
        <v>2</v>
      </c>
      <c r="Q950" t="s">
        <v>1571</v>
      </c>
      <c r="R950">
        <v>3</v>
      </c>
    </row>
    <row r="951" spans="1:18" x14ac:dyDescent="0.2">
      <c r="A951" t="s">
        <v>1947</v>
      </c>
      <c r="B951" t="s">
        <v>1948</v>
      </c>
      <c r="C951">
        <v>59108</v>
      </c>
      <c r="D951">
        <v>119831</v>
      </c>
      <c r="E951">
        <v>10034058</v>
      </c>
      <c r="F951" t="s">
        <v>1651</v>
      </c>
      <c r="G951" t="s">
        <v>14</v>
      </c>
      <c r="H951" t="s">
        <v>413</v>
      </c>
      <c r="I951" t="s">
        <v>161</v>
      </c>
      <c r="J951" t="s">
        <v>161</v>
      </c>
      <c r="K951" t="s">
        <v>1949</v>
      </c>
      <c r="L951" s="172">
        <v>42065</v>
      </c>
      <c r="M951" s="172">
        <v>42069</v>
      </c>
      <c r="N951" t="s">
        <v>147</v>
      </c>
      <c r="O951" t="s">
        <v>109</v>
      </c>
      <c r="P951">
        <v>4</v>
      </c>
      <c r="Q951" t="s">
        <v>1571</v>
      </c>
      <c r="R951">
        <v>3</v>
      </c>
    </row>
    <row r="952" spans="1:18" x14ac:dyDescent="0.2">
      <c r="A952" t="s">
        <v>1950</v>
      </c>
      <c r="B952" t="s">
        <v>1243</v>
      </c>
      <c r="C952">
        <v>59113</v>
      </c>
      <c r="D952">
        <v>115714</v>
      </c>
      <c r="E952">
        <v>10006735</v>
      </c>
      <c r="F952" t="s">
        <v>1569</v>
      </c>
      <c r="G952" t="s">
        <v>14</v>
      </c>
      <c r="H952" t="s">
        <v>870</v>
      </c>
      <c r="I952" t="s">
        <v>166</v>
      </c>
      <c r="J952" t="s">
        <v>166</v>
      </c>
      <c r="K952" t="s">
        <v>1951</v>
      </c>
      <c r="L952" s="172">
        <v>41898</v>
      </c>
      <c r="M952" s="172">
        <v>41901</v>
      </c>
      <c r="N952" t="s">
        <v>132</v>
      </c>
      <c r="O952" t="s">
        <v>109</v>
      </c>
      <c r="P952">
        <v>3</v>
      </c>
      <c r="Q952" t="s">
        <v>1571</v>
      </c>
      <c r="R952" t="s">
        <v>210</v>
      </c>
    </row>
    <row r="953" spans="1:18" x14ac:dyDescent="0.2">
      <c r="A953" t="s">
        <v>1952</v>
      </c>
      <c r="B953" t="s">
        <v>1953</v>
      </c>
      <c r="C953">
        <v>59122</v>
      </c>
      <c r="D953">
        <v>118146</v>
      </c>
      <c r="E953">
        <v>10019227</v>
      </c>
      <c r="F953" t="s">
        <v>1569</v>
      </c>
      <c r="G953" t="s">
        <v>14</v>
      </c>
      <c r="H953" t="s">
        <v>1294</v>
      </c>
      <c r="I953" t="s">
        <v>122</v>
      </c>
      <c r="J953" t="s">
        <v>122</v>
      </c>
      <c r="K953" t="s">
        <v>1954</v>
      </c>
      <c r="L953" s="172">
        <v>42129</v>
      </c>
      <c r="M953" s="172">
        <v>42132</v>
      </c>
      <c r="N953" t="s">
        <v>147</v>
      </c>
      <c r="O953" t="s">
        <v>109</v>
      </c>
      <c r="P953">
        <v>3</v>
      </c>
      <c r="Q953" t="s">
        <v>1571</v>
      </c>
      <c r="R953">
        <v>3</v>
      </c>
    </row>
    <row r="954" spans="1:18" x14ac:dyDescent="0.2">
      <c r="A954" t="s">
        <v>1955</v>
      </c>
      <c r="B954" t="s">
        <v>1956</v>
      </c>
      <c r="C954">
        <v>59124</v>
      </c>
      <c r="D954">
        <v>121216</v>
      </c>
      <c r="E954">
        <v>10027693</v>
      </c>
      <c r="F954" t="s">
        <v>1569</v>
      </c>
      <c r="G954" t="s">
        <v>14</v>
      </c>
      <c r="H954" t="s">
        <v>114</v>
      </c>
      <c r="I954" t="s">
        <v>107</v>
      </c>
      <c r="J954" t="s">
        <v>107</v>
      </c>
      <c r="K954" t="s">
        <v>1957</v>
      </c>
      <c r="L954" s="172">
        <v>42109</v>
      </c>
      <c r="M954" s="172">
        <v>42111</v>
      </c>
      <c r="N954" t="s">
        <v>147</v>
      </c>
      <c r="O954" t="s">
        <v>109</v>
      </c>
      <c r="P954">
        <v>2</v>
      </c>
      <c r="Q954" t="s">
        <v>1571</v>
      </c>
      <c r="R954">
        <v>3</v>
      </c>
    </row>
    <row r="955" spans="1:18" x14ac:dyDescent="0.2">
      <c r="A955" t="s">
        <v>1958</v>
      </c>
      <c r="B955" t="s">
        <v>1959</v>
      </c>
      <c r="C955">
        <v>59129</v>
      </c>
      <c r="D955">
        <v>121497</v>
      </c>
      <c r="E955">
        <v>10027873</v>
      </c>
      <c r="F955" t="s">
        <v>1569</v>
      </c>
      <c r="G955" t="s">
        <v>14</v>
      </c>
      <c r="H955" t="s">
        <v>139</v>
      </c>
      <c r="I955" t="s">
        <v>140</v>
      </c>
      <c r="J955" t="s">
        <v>140</v>
      </c>
      <c r="K955" t="s">
        <v>1960</v>
      </c>
      <c r="L955" s="172">
        <v>42073</v>
      </c>
      <c r="M955" s="172">
        <v>42076</v>
      </c>
      <c r="N955" t="s">
        <v>147</v>
      </c>
      <c r="O955" t="s">
        <v>109</v>
      </c>
      <c r="P955">
        <v>2</v>
      </c>
      <c r="Q955" t="s">
        <v>1571</v>
      </c>
      <c r="R955">
        <v>3</v>
      </c>
    </row>
    <row r="956" spans="1:18" x14ac:dyDescent="0.2">
      <c r="A956" t="s">
        <v>1961</v>
      </c>
      <c r="B956" t="s">
        <v>175</v>
      </c>
      <c r="C956">
        <v>59142</v>
      </c>
      <c r="D956">
        <v>123106</v>
      </c>
      <c r="E956">
        <v>10038911</v>
      </c>
      <c r="F956" t="s">
        <v>1569</v>
      </c>
      <c r="G956" t="s">
        <v>14</v>
      </c>
      <c r="H956" t="s">
        <v>139</v>
      </c>
      <c r="I956" t="s">
        <v>140</v>
      </c>
      <c r="J956" t="s">
        <v>140</v>
      </c>
      <c r="K956" t="s">
        <v>176</v>
      </c>
      <c r="L956" s="172">
        <v>42142</v>
      </c>
      <c r="M956" s="172">
        <v>42146</v>
      </c>
      <c r="N956" t="s">
        <v>102</v>
      </c>
      <c r="O956" t="s">
        <v>109</v>
      </c>
      <c r="P956">
        <v>3</v>
      </c>
      <c r="Q956" t="s">
        <v>1571</v>
      </c>
      <c r="R956" t="s">
        <v>210</v>
      </c>
    </row>
    <row r="957" spans="1:18" x14ac:dyDescent="0.2">
      <c r="A957" t="s">
        <v>1962</v>
      </c>
      <c r="B957" t="s">
        <v>1963</v>
      </c>
      <c r="C957">
        <v>59147</v>
      </c>
      <c r="D957">
        <v>121553</v>
      </c>
      <c r="E957">
        <v>10030249</v>
      </c>
      <c r="F957" t="s">
        <v>1569</v>
      </c>
      <c r="G957" t="s">
        <v>14</v>
      </c>
      <c r="H957" t="s">
        <v>114</v>
      </c>
      <c r="I957" t="s">
        <v>107</v>
      </c>
      <c r="J957" t="s">
        <v>107</v>
      </c>
      <c r="K957" t="s">
        <v>1964</v>
      </c>
      <c r="L957" s="172">
        <v>42170</v>
      </c>
      <c r="M957" s="172">
        <v>42174</v>
      </c>
      <c r="N957" t="s">
        <v>102</v>
      </c>
      <c r="O957" t="s">
        <v>109</v>
      </c>
      <c r="P957">
        <v>2</v>
      </c>
      <c r="Q957" t="s">
        <v>1571</v>
      </c>
      <c r="R957" t="s">
        <v>210</v>
      </c>
    </row>
    <row r="958" spans="1:18" x14ac:dyDescent="0.2">
      <c r="A958" t="s">
        <v>1965</v>
      </c>
      <c r="B958" t="s">
        <v>1966</v>
      </c>
      <c r="C958">
        <v>59149</v>
      </c>
      <c r="D958">
        <v>121746</v>
      </c>
      <c r="E958">
        <v>10019919</v>
      </c>
      <c r="F958" t="s">
        <v>1569</v>
      </c>
      <c r="G958" t="s">
        <v>14</v>
      </c>
      <c r="H958" t="s">
        <v>283</v>
      </c>
      <c r="I958" t="s">
        <v>140</v>
      </c>
      <c r="J958" t="s">
        <v>140</v>
      </c>
      <c r="K958" t="s">
        <v>1967</v>
      </c>
      <c r="L958" s="172">
        <v>42135</v>
      </c>
      <c r="M958" s="172">
        <v>42138</v>
      </c>
      <c r="N958" t="s">
        <v>102</v>
      </c>
      <c r="O958" t="s">
        <v>109</v>
      </c>
      <c r="P958">
        <v>4</v>
      </c>
      <c r="Q958" t="s">
        <v>1571</v>
      </c>
      <c r="R958" t="s">
        <v>210</v>
      </c>
    </row>
    <row r="959" spans="1:18" x14ac:dyDescent="0.2">
      <c r="A959" t="s">
        <v>1968</v>
      </c>
      <c r="B959" t="s">
        <v>1969</v>
      </c>
      <c r="C959">
        <v>59150</v>
      </c>
      <c r="D959">
        <v>119347</v>
      </c>
      <c r="E959">
        <v>10023901</v>
      </c>
      <c r="F959" t="s">
        <v>1569</v>
      </c>
      <c r="G959" t="s">
        <v>14</v>
      </c>
      <c r="H959" t="s">
        <v>717</v>
      </c>
      <c r="I959" t="s">
        <v>122</v>
      </c>
      <c r="J959" t="s">
        <v>122</v>
      </c>
      <c r="K959" t="s">
        <v>1970</v>
      </c>
      <c r="L959" s="172">
        <v>42129</v>
      </c>
      <c r="M959" s="172">
        <v>42132</v>
      </c>
      <c r="N959" t="s">
        <v>132</v>
      </c>
      <c r="O959" t="s">
        <v>109</v>
      </c>
      <c r="P959">
        <v>3</v>
      </c>
      <c r="Q959" t="s">
        <v>1571</v>
      </c>
      <c r="R959" t="s">
        <v>210</v>
      </c>
    </row>
    <row r="960" spans="1:18" x14ac:dyDescent="0.2">
      <c r="A960" t="s">
        <v>1971</v>
      </c>
      <c r="B960" t="s">
        <v>1972</v>
      </c>
      <c r="C960">
        <v>59153</v>
      </c>
      <c r="D960">
        <v>121724</v>
      </c>
      <c r="E960">
        <v>10019314</v>
      </c>
      <c r="F960" t="s">
        <v>1569</v>
      </c>
      <c r="G960" t="s">
        <v>14</v>
      </c>
      <c r="H960" t="s">
        <v>291</v>
      </c>
      <c r="I960" t="s">
        <v>172</v>
      </c>
      <c r="J960" t="s">
        <v>172</v>
      </c>
      <c r="K960" t="s">
        <v>1973</v>
      </c>
      <c r="L960" s="172">
        <v>41899</v>
      </c>
      <c r="M960" s="172">
        <v>41901</v>
      </c>
      <c r="N960" t="s">
        <v>132</v>
      </c>
      <c r="O960" t="s">
        <v>109</v>
      </c>
      <c r="P960">
        <v>2</v>
      </c>
      <c r="Q960" t="s">
        <v>1571</v>
      </c>
      <c r="R960" t="s">
        <v>210</v>
      </c>
    </row>
    <row r="961" spans="1:18" x14ac:dyDescent="0.2">
      <c r="A961" t="s">
        <v>1974</v>
      </c>
      <c r="B961" t="s">
        <v>363</v>
      </c>
      <c r="C961">
        <v>59155</v>
      </c>
      <c r="D961">
        <v>122978</v>
      </c>
      <c r="E961">
        <v>10034315</v>
      </c>
      <c r="F961" t="s">
        <v>1569</v>
      </c>
      <c r="G961" t="s">
        <v>14</v>
      </c>
      <c r="H961" t="s">
        <v>364</v>
      </c>
      <c r="I961" t="s">
        <v>190</v>
      </c>
      <c r="J961" t="s">
        <v>190</v>
      </c>
      <c r="K961" t="s">
        <v>365</v>
      </c>
      <c r="L961" s="172">
        <v>42046</v>
      </c>
      <c r="M961" s="172">
        <v>42048</v>
      </c>
      <c r="N961" t="s">
        <v>102</v>
      </c>
      <c r="O961" t="s">
        <v>109</v>
      </c>
      <c r="P961">
        <v>3</v>
      </c>
      <c r="Q961" t="s">
        <v>1571</v>
      </c>
      <c r="R961" t="s">
        <v>210</v>
      </c>
    </row>
    <row r="962" spans="1:18" x14ac:dyDescent="0.2">
      <c r="A962" t="s">
        <v>1975</v>
      </c>
      <c r="B962" t="s">
        <v>570</v>
      </c>
      <c r="C962">
        <v>59157</v>
      </c>
      <c r="D962">
        <v>124219</v>
      </c>
      <c r="E962">
        <v>10024404</v>
      </c>
      <c r="F962" t="s">
        <v>1569</v>
      </c>
      <c r="G962" t="s">
        <v>14</v>
      </c>
      <c r="H962" t="s">
        <v>144</v>
      </c>
      <c r="I962" t="s">
        <v>122</v>
      </c>
      <c r="J962" t="s">
        <v>122</v>
      </c>
      <c r="K962" t="s">
        <v>571</v>
      </c>
      <c r="L962" s="172">
        <v>42067</v>
      </c>
      <c r="M962" s="172">
        <v>42069</v>
      </c>
      <c r="N962" t="s">
        <v>132</v>
      </c>
      <c r="O962" t="s">
        <v>109</v>
      </c>
      <c r="P962">
        <v>3</v>
      </c>
      <c r="Q962" t="s">
        <v>1571</v>
      </c>
      <c r="R962" t="s">
        <v>210</v>
      </c>
    </row>
    <row r="963" spans="1:18" x14ac:dyDescent="0.2">
      <c r="A963" t="s">
        <v>1976</v>
      </c>
      <c r="B963" t="s">
        <v>1254</v>
      </c>
      <c r="C963">
        <v>59159</v>
      </c>
      <c r="D963">
        <v>124284</v>
      </c>
      <c r="E963">
        <v>10033478</v>
      </c>
      <c r="F963" t="s">
        <v>1569</v>
      </c>
      <c r="G963" t="s">
        <v>14</v>
      </c>
      <c r="H963" t="s">
        <v>186</v>
      </c>
      <c r="I963" t="s">
        <v>172</v>
      </c>
      <c r="J963" t="s">
        <v>172</v>
      </c>
      <c r="K963" t="s">
        <v>1977</v>
      </c>
      <c r="L963" s="172">
        <v>41939</v>
      </c>
      <c r="M963" s="172">
        <v>41943</v>
      </c>
      <c r="N963" t="s">
        <v>102</v>
      </c>
      <c r="O963" t="s">
        <v>109</v>
      </c>
      <c r="P963">
        <v>3</v>
      </c>
      <c r="Q963" t="s">
        <v>1571</v>
      </c>
      <c r="R963" t="s">
        <v>210</v>
      </c>
    </row>
    <row r="964" spans="1:18" x14ac:dyDescent="0.2">
      <c r="A964" t="s">
        <v>1978</v>
      </c>
      <c r="B964" t="s">
        <v>330</v>
      </c>
      <c r="C964">
        <v>59161</v>
      </c>
      <c r="D964">
        <v>124286</v>
      </c>
      <c r="E964">
        <v>10036578</v>
      </c>
      <c r="F964" t="s">
        <v>1569</v>
      </c>
      <c r="G964" t="s">
        <v>14</v>
      </c>
      <c r="H964" t="s">
        <v>285</v>
      </c>
      <c r="I964" t="s">
        <v>140</v>
      </c>
      <c r="J964" t="s">
        <v>140</v>
      </c>
      <c r="K964" t="s">
        <v>332</v>
      </c>
      <c r="L964" s="172">
        <v>42073</v>
      </c>
      <c r="M964" s="172">
        <v>42076</v>
      </c>
      <c r="N964" t="s">
        <v>132</v>
      </c>
      <c r="O964" t="s">
        <v>109</v>
      </c>
      <c r="P964">
        <v>3</v>
      </c>
      <c r="Q964" t="s">
        <v>1571</v>
      </c>
      <c r="R964" t="s">
        <v>210</v>
      </c>
    </row>
    <row r="965" spans="1:18" x14ac:dyDescent="0.2">
      <c r="A965" t="s">
        <v>1979</v>
      </c>
      <c r="B965" t="s">
        <v>1980</v>
      </c>
      <c r="C965">
        <v>59162</v>
      </c>
      <c r="D965">
        <v>121344</v>
      </c>
      <c r="E965">
        <v>10030670</v>
      </c>
      <c r="F965" t="s">
        <v>1569</v>
      </c>
      <c r="G965" t="s">
        <v>14</v>
      </c>
      <c r="H965" t="s">
        <v>337</v>
      </c>
      <c r="I965" t="s">
        <v>172</v>
      </c>
      <c r="J965" t="s">
        <v>172</v>
      </c>
      <c r="K965" t="s">
        <v>1981</v>
      </c>
      <c r="L965" s="172">
        <v>42052</v>
      </c>
      <c r="M965" s="172">
        <v>42055</v>
      </c>
      <c r="N965" t="s">
        <v>102</v>
      </c>
      <c r="O965" t="s">
        <v>109</v>
      </c>
      <c r="P965">
        <v>2</v>
      </c>
      <c r="Q965" t="s">
        <v>1571</v>
      </c>
      <c r="R965" t="s">
        <v>210</v>
      </c>
    </row>
    <row r="966" spans="1:18" x14ac:dyDescent="0.2">
      <c r="A966" t="s">
        <v>1982</v>
      </c>
      <c r="B966" t="s">
        <v>1983</v>
      </c>
      <c r="C966">
        <v>59163</v>
      </c>
      <c r="D966">
        <v>122554</v>
      </c>
      <c r="E966">
        <v>10035270</v>
      </c>
      <c r="F966" t="s">
        <v>1569</v>
      </c>
      <c r="G966" t="s">
        <v>14</v>
      </c>
      <c r="H966" t="s">
        <v>1267</v>
      </c>
      <c r="I966" t="s">
        <v>122</v>
      </c>
      <c r="J966" t="s">
        <v>122</v>
      </c>
      <c r="K966" t="s">
        <v>1984</v>
      </c>
      <c r="L966" s="172">
        <v>42164</v>
      </c>
      <c r="M966" s="172">
        <v>42167</v>
      </c>
      <c r="N966" t="s">
        <v>132</v>
      </c>
      <c r="O966" t="s">
        <v>109</v>
      </c>
      <c r="P966">
        <v>3</v>
      </c>
      <c r="Q966" t="s">
        <v>1571</v>
      </c>
      <c r="R966" t="s">
        <v>210</v>
      </c>
    </row>
    <row r="967" spans="1:18" x14ac:dyDescent="0.2">
      <c r="A967" t="s">
        <v>1985</v>
      </c>
      <c r="B967" t="s">
        <v>1986</v>
      </c>
      <c r="C967">
        <v>59164</v>
      </c>
      <c r="D967">
        <v>121393</v>
      </c>
      <c r="E967">
        <v>10021850</v>
      </c>
      <c r="F967" t="s">
        <v>1569</v>
      </c>
      <c r="G967" t="s">
        <v>14</v>
      </c>
      <c r="H967" t="s">
        <v>270</v>
      </c>
      <c r="I967" t="s">
        <v>166</v>
      </c>
      <c r="J967" t="s">
        <v>166</v>
      </c>
      <c r="K967" t="s">
        <v>1987</v>
      </c>
      <c r="L967" s="172">
        <v>41912</v>
      </c>
      <c r="M967" s="172">
        <v>41915</v>
      </c>
      <c r="N967" t="s">
        <v>132</v>
      </c>
      <c r="O967" t="s">
        <v>109</v>
      </c>
      <c r="P967">
        <v>3</v>
      </c>
      <c r="Q967" t="s">
        <v>1571</v>
      </c>
      <c r="R967" t="s">
        <v>210</v>
      </c>
    </row>
    <row r="968" spans="1:18" x14ac:dyDescent="0.2">
      <c r="A968" t="s">
        <v>1988</v>
      </c>
      <c r="B968" t="s">
        <v>1989</v>
      </c>
      <c r="C968">
        <v>59166</v>
      </c>
      <c r="D968">
        <v>118760</v>
      </c>
      <c r="E968">
        <v>10021021</v>
      </c>
      <c r="F968" t="s">
        <v>1597</v>
      </c>
      <c r="G968" t="s">
        <v>15</v>
      </c>
      <c r="H968" t="s">
        <v>517</v>
      </c>
      <c r="I968" t="s">
        <v>122</v>
      </c>
      <c r="J968" t="s">
        <v>122</v>
      </c>
      <c r="K968" t="s">
        <v>1990</v>
      </c>
      <c r="L968" s="172">
        <v>42156</v>
      </c>
      <c r="M968" s="172">
        <v>42158</v>
      </c>
      <c r="N968" t="s">
        <v>132</v>
      </c>
      <c r="O968" t="s">
        <v>109</v>
      </c>
      <c r="P968">
        <v>3</v>
      </c>
      <c r="Q968" t="s">
        <v>1571</v>
      </c>
      <c r="R968" t="s">
        <v>210</v>
      </c>
    </row>
    <row r="969" spans="1:18" x14ac:dyDescent="0.2">
      <c r="A969" t="s">
        <v>1991</v>
      </c>
      <c r="B969" t="s">
        <v>1256</v>
      </c>
      <c r="C969">
        <v>59167</v>
      </c>
      <c r="D969">
        <v>112490</v>
      </c>
      <c r="E969">
        <v>10005109</v>
      </c>
      <c r="F969" t="s">
        <v>1569</v>
      </c>
      <c r="G969" t="s">
        <v>14</v>
      </c>
      <c r="H969" t="s">
        <v>325</v>
      </c>
      <c r="I969" t="s">
        <v>161</v>
      </c>
      <c r="J969" t="s">
        <v>161</v>
      </c>
      <c r="K969" t="s">
        <v>1992</v>
      </c>
      <c r="L969" s="172">
        <v>42031</v>
      </c>
      <c r="M969" s="172">
        <v>42033</v>
      </c>
      <c r="N969" t="s">
        <v>132</v>
      </c>
      <c r="O969" t="s">
        <v>109</v>
      </c>
      <c r="P969">
        <v>3</v>
      </c>
      <c r="Q969" t="s">
        <v>1571</v>
      </c>
      <c r="R969" t="s">
        <v>210</v>
      </c>
    </row>
    <row r="970" spans="1:18" x14ac:dyDescent="0.2">
      <c r="A970" t="s">
        <v>1993</v>
      </c>
      <c r="B970" t="s">
        <v>1994</v>
      </c>
      <c r="C970">
        <v>59168</v>
      </c>
      <c r="D970">
        <v>121525</v>
      </c>
      <c r="E970">
        <v>10020307</v>
      </c>
      <c r="F970" t="s">
        <v>1569</v>
      </c>
      <c r="G970" t="s">
        <v>14</v>
      </c>
      <c r="H970" t="s">
        <v>736</v>
      </c>
      <c r="I970" t="s">
        <v>122</v>
      </c>
      <c r="J970" t="s">
        <v>122</v>
      </c>
      <c r="K970" t="s">
        <v>1995</v>
      </c>
      <c r="L970" s="172">
        <v>42087</v>
      </c>
      <c r="M970" s="172">
        <v>42090</v>
      </c>
      <c r="N970" t="s">
        <v>132</v>
      </c>
      <c r="O970" t="s">
        <v>109</v>
      </c>
      <c r="P970">
        <v>2</v>
      </c>
      <c r="Q970" t="s">
        <v>1571</v>
      </c>
      <c r="R970" t="s">
        <v>210</v>
      </c>
    </row>
    <row r="971" spans="1:18" x14ac:dyDescent="0.2">
      <c r="A971" t="s">
        <v>1996</v>
      </c>
      <c r="B971" t="s">
        <v>1997</v>
      </c>
      <c r="C971">
        <v>59173</v>
      </c>
      <c r="D971">
        <v>122920</v>
      </c>
      <c r="E971">
        <v>10036431</v>
      </c>
      <c r="F971" t="s">
        <v>1569</v>
      </c>
      <c r="G971" t="s">
        <v>14</v>
      </c>
      <c r="H971" t="s">
        <v>607</v>
      </c>
      <c r="I971" t="s">
        <v>122</v>
      </c>
      <c r="J971" t="s">
        <v>122</v>
      </c>
      <c r="K971" t="s">
        <v>1998</v>
      </c>
      <c r="L971" s="172">
        <v>42037</v>
      </c>
      <c r="M971" s="172">
        <v>42041</v>
      </c>
      <c r="N971" t="s">
        <v>102</v>
      </c>
      <c r="O971" t="s">
        <v>109</v>
      </c>
      <c r="P971">
        <v>2</v>
      </c>
      <c r="Q971" t="s">
        <v>1571</v>
      </c>
      <c r="R971" t="s">
        <v>210</v>
      </c>
    </row>
    <row r="972" spans="1:18" x14ac:dyDescent="0.2">
      <c r="A972" t="s">
        <v>1999</v>
      </c>
      <c r="B972" t="s">
        <v>613</v>
      </c>
      <c r="C972">
        <v>59176</v>
      </c>
      <c r="D972">
        <v>121544</v>
      </c>
      <c r="E972">
        <v>10021793</v>
      </c>
      <c r="F972" t="s">
        <v>1569</v>
      </c>
      <c r="G972" t="s">
        <v>14</v>
      </c>
      <c r="H972" t="s">
        <v>186</v>
      </c>
      <c r="I972" t="s">
        <v>172</v>
      </c>
      <c r="J972" t="s">
        <v>172</v>
      </c>
      <c r="K972" t="s">
        <v>614</v>
      </c>
      <c r="L972" s="172">
        <v>42157</v>
      </c>
      <c r="M972" s="172">
        <v>42160</v>
      </c>
      <c r="N972" t="s">
        <v>132</v>
      </c>
      <c r="O972" t="s">
        <v>109</v>
      </c>
      <c r="P972">
        <v>3</v>
      </c>
      <c r="Q972" t="s">
        <v>1571</v>
      </c>
      <c r="R972" t="s">
        <v>210</v>
      </c>
    </row>
    <row r="973" spans="1:18" x14ac:dyDescent="0.2">
      <c r="A973" t="s">
        <v>2000</v>
      </c>
      <c r="B973" t="s">
        <v>2001</v>
      </c>
      <c r="C973">
        <v>59178</v>
      </c>
      <c r="D973">
        <v>121482</v>
      </c>
      <c r="E973">
        <v>10022311</v>
      </c>
      <c r="F973" t="s">
        <v>1569</v>
      </c>
      <c r="G973" t="s">
        <v>14</v>
      </c>
      <c r="H973" t="s">
        <v>481</v>
      </c>
      <c r="I973" t="s">
        <v>122</v>
      </c>
      <c r="J973" t="s">
        <v>122</v>
      </c>
      <c r="K973" t="s">
        <v>2002</v>
      </c>
      <c r="L973" s="172">
        <v>41967</v>
      </c>
      <c r="M973" s="172">
        <v>41971</v>
      </c>
      <c r="N973" t="s">
        <v>132</v>
      </c>
      <c r="O973" t="s">
        <v>109</v>
      </c>
      <c r="P973">
        <v>4</v>
      </c>
      <c r="Q973" t="s">
        <v>1571</v>
      </c>
      <c r="R973" t="s">
        <v>210</v>
      </c>
    </row>
    <row r="974" spans="1:18" x14ac:dyDescent="0.2">
      <c r="A974" t="s">
        <v>2003</v>
      </c>
      <c r="B974" t="s">
        <v>2004</v>
      </c>
      <c r="C974">
        <v>59179</v>
      </c>
      <c r="D974">
        <v>121797</v>
      </c>
      <c r="E974">
        <v>10022503</v>
      </c>
      <c r="F974" t="s">
        <v>1569</v>
      </c>
      <c r="G974" t="s">
        <v>14</v>
      </c>
      <c r="H974" t="s">
        <v>425</v>
      </c>
      <c r="I974" t="s">
        <v>172</v>
      </c>
      <c r="J974" t="s">
        <v>172</v>
      </c>
      <c r="K974" t="s">
        <v>2005</v>
      </c>
      <c r="L974" s="172">
        <v>42157</v>
      </c>
      <c r="M974" s="172">
        <v>42160</v>
      </c>
      <c r="N974" t="s">
        <v>132</v>
      </c>
      <c r="O974" t="s">
        <v>109</v>
      </c>
      <c r="P974">
        <v>2</v>
      </c>
      <c r="Q974" t="s">
        <v>1571</v>
      </c>
      <c r="R974" t="s">
        <v>210</v>
      </c>
    </row>
    <row r="975" spans="1:18" x14ac:dyDescent="0.2">
      <c r="A975" t="s">
        <v>2006</v>
      </c>
      <c r="B975" t="s">
        <v>2007</v>
      </c>
      <c r="C975">
        <v>59180</v>
      </c>
      <c r="D975">
        <v>126234</v>
      </c>
      <c r="E975">
        <v>10040519</v>
      </c>
      <c r="F975" t="s">
        <v>1651</v>
      </c>
      <c r="G975" t="s">
        <v>14</v>
      </c>
      <c r="H975" t="s">
        <v>413</v>
      </c>
      <c r="I975" t="s">
        <v>161</v>
      </c>
      <c r="J975" t="s">
        <v>161</v>
      </c>
      <c r="K975" t="s">
        <v>2008</v>
      </c>
      <c r="L975" s="172">
        <v>42191</v>
      </c>
      <c r="M975" s="172">
        <v>42195</v>
      </c>
      <c r="N975" t="s">
        <v>102</v>
      </c>
      <c r="O975" t="s">
        <v>109</v>
      </c>
      <c r="P975">
        <v>4</v>
      </c>
      <c r="Q975" t="s">
        <v>1571</v>
      </c>
      <c r="R975" t="s">
        <v>210</v>
      </c>
    </row>
    <row r="976" spans="1:18" x14ac:dyDescent="0.2">
      <c r="A976" t="s">
        <v>2009</v>
      </c>
      <c r="B976" t="s">
        <v>2010</v>
      </c>
      <c r="C976">
        <v>59181</v>
      </c>
      <c r="D976">
        <v>121420</v>
      </c>
      <c r="E976">
        <v>10024603</v>
      </c>
      <c r="F976" t="s">
        <v>1569</v>
      </c>
      <c r="G976" t="s">
        <v>14</v>
      </c>
      <c r="H976" t="s">
        <v>135</v>
      </c>
      <c r="I976" t="s">
        <v>107</v>
      </c>
      <c r="J976" t="s">
        <v>107</v>
      </c>
      <c r="K976" t="s">
        <v>2011</v>
      </c>
      <c r="L976" s="172">
        <v>42142</v>
      </c>
      <c r="M976" s="172">
        <v>42146</v>
      </c>
      <c r="N976" t="s">
        <v>132</v>
      </c>
      <c r="O976" t="s">
        <v>109</v>
      </c>
      <c r="P976">
        <v>2</v>
      </c>
      <c r="Q976" t="s">
        <v>1571</v>
      </c>
      <c r="R976" t="s">
        <v>210</v>
      </c>
    </row>
    <row r="977" spans="1:18" x14ac:dyDescent="0.2">
      <c r="A977" t="s">
        <v>2012</v>
      </c>
      <c r="B977" t="s">
        <v>2013</v>
      </c>
      <c r="C977">
        <v>59182</v>
      </c>
      <c r="D977">
        <v>121647</v>
      </c>
      <c r="E977">
        <v>10027766</v>
      </c>
      <c r="F977" t="s">
        <v>1569</v>
      </c>
      <c r="G977" t="s">
        <v>14</v>
      </c>
      <c r="H977" t="s">
        <v>369</v>
      </c>
      <c r="I977" t="s">
        <v>199</v>
      </c>
      <c r="J977" t="s">
        <v>95</v>
      </c>
      <c r="K977" t="s">
        <v>2014</v>
      </c>
      <c r="L977" s="172">
        <v>42157</v>
      </c>
      <c r="M977" s="172">
        <v>42160</v>
      </c>
      <c r="N977" t="s">
        <v>132</v>
      </c>
      <c r="O977" t="s">
        <v>109</v>
      </c>
      <c r="P977">
        <v>2</v>
      </c>
      <c r="Q977" t="s">
        <v>1571</v>
      </c>
      <c r="R977" t="s">
        <v>210</v>
      </c>
    </row>
    <row r="978" spans="1:18" x14ac:dyDescent="0.2">
      <c r="A978" t="s">
        <v>2015</v>
      </c>
      <c r="B978" t="s">
        <v>2016</v>
      </c>
      <c r="C978">
        <v>59184</v>
      </c>
      <c r="D978">
        <v>121319</v>
      </c>
      <c r="E978">
        <v>10031146</v>
      </c>
      <c r="F978" t="s">
        <v>1569</v>
      </c>
      <c r="G978" t="s">
        <v>14</v>
      </c>
      <c r="H978" t="s">
        <v>160</v>
      </c>
      <c r="I978" t="s">
        <v>161</v>
      </c>
      <c r="J978" t="s">
        <v>161</v>
      </c>
      <c r="K978" t="s">
        <v>2017</v>
      </c>
      <c r="L978" s="172">
        <v>42157</v>
      </c>
      <c r="M978" s="172">
        <v>42160</v>
      </c>
      <c r="N978" t="s">
        <v>132</v>
      </c>
      <c r="O978" t="s">
        <v>109</v>
      </c>
      <c r="P978">
        <v>3</v>
      </c>
      <c r="Q978" t="s">
        <v>1571</v>
      </c>
      <c r="R978" t="s">
        <v>210</v>
      </c>
    </row>
    <row r="979" spans="1:18" x14ac:dyDescent="0.2">
      <c r="A979" t="s">
        <v>2018</v>
      </c>
      <c r="B979" t="s">
        <v>2019</v>
      </c>
      <c r="C979">
        <v>59185</v>
      </c>
      <c r="D979">
        <v>121269</v>
      </c>
      <c r="E979">
        <v>10031241</v>
      </c>
      <c r="F979" t="s">
        <v>1569</v>
      </c>
      <c r="G979" t="s">
        <v>14</v>
      </c>
      <c r="H979" t="s">
        <v>325</v>
      </c>
      <c r="I979" t="s">
        <v>161</v>
      </c>
      <c r="J979" t="s">
        <v>161</v>
      </c>
      <c r="K979" t="s">
        <v>2020</v>
      </c>
      <c r="L979" s="172">
        <v>41932</v>
      </c>
      <c r="M979" s="172">
        <v>41936</v>
      </c>
      <c r="N979" t="s">
        <v>132</v>
      </c>
      <c r="O979" t="s">
        <v>109</v>
      </c>
      <c r="P979">
        <v>1</v>
      </c>
      <c r="Q979" t="s">
        <v>1571</v>
      </c>
      <c r="R979" t="s">
        <v>210</v>
      </c>
    </row>
    <row r="980" spans="1:18" x14ac:dyDescent="0.2">
      <c r="A980" t="s">
        <v>2021</v>
      </c>
      <c r="B980" t="s">
        <v>2022</v>
      </c>
      <c r="C980">
        <v>59186</v>
      </c>
      <c r="D980">
        <v>121251</v>
      </c>
      <c r="E980">
        <v>10031408</v>
      </c>
      <c r="F980" t="s">
        <v>1569</v>
      </c>
      <c r="G980" t="s">
        <v>14</v>
      </c>
      <c r="H980" t="s">
        <v>731</v>
      </c>
      <c r="I980" t="s">
        <v>161</v>
      </c>
      <c r="J980" t="s">
        <v>161</v>
      </c>
      <c r="K980" t="s">
        <v>2023</v>
      </c>
      <c r="L980" s="172">
        <v>42136</v>
      </c>
      <c r="M980" s="172">
        <v>42139</v>
      </c>
      <c r="N980" t="s">
        <v>132</v>
      </c>
      <c r="O980" t="s">
        <v>109</v>
      </c>
      <c r="P980">
        <v>2</v>
      </c>
      <c r="Q980" t="s">
        <v>1571</v>
      </c>
      <c r="R980" t="s">
        <v>210</v>
      </c>
    </row>
    <row r="981" spans="1:18" x14ac:dyDescent="0.2">
      <c r="A981" t="s">
        <v>2024</v>
      </c>
      <c r="B981" t="s">
        <v>2025</v>
      </c>
      <c r="C981">
        <v>59187</v>
      </c>
      <c r="D981">
        <v>121737</v>
      </c>
      <c r="E981">
        <v>10023896</v>
      </c>
      <c r="F981" t="s">
        <v>1569</v>
      </c>
      <c r="G981" t="s">
        <v>14</v>
      </c>
      <c r="H981" t="s">
        <v>178</v>
      </c>
      <c r="I981" t="s">
        <v>107</v>
      </c>
      <c r="J981" t="s">
        <v>107</v>
      </c>
      <c r="K981" t="s">
        <v>2026</v>
      </c>
      <c r="L981" s="172">
        <v>42171</v>
      </c>
      <c r="M981" s="172">
        <v>42174</v>
      </c>
      <c r="N981" t="s">
        <v>132</v>
      </c>
      <c r="O981" t="s">
        <v>109</v>
      </c>
      <c r="P981">
        <v>3</v>
      </c>
      <c r="Q981" t="s">
        <v>1571</v>
      </c>
      <c r="R981" t="s">
        <v>210</v>
      </c>
    </row>
    <row r="982" spans="1:18" x14ac:dyDescent="0.2">
      <c r="A982" t="s">
        <v>2027</v>
      </c>
      <c r="B982" t="s">
        <v>2028</v>
      </c>
      <c r="C982">
        <v>59189</v>
      </c>
      <c r="D982">
        <v>118484</v>
      </c>
      <c r="E982">
        <v>10019581</v>
      </c>
      <c r="F982" t="s">
        <v>1569</v>
      </c>
      <c r="G982" t="s">
        <v>14</v>
      </c>
      <c r="H982" t="s">
        <v>785</v>
      </c>
      <c r="I982" t="s">
        <v>107</v>
      </c>
      <c r="J982" t="s">
        <v>107</v>
      </c>
      <c r="K982" t="s">
        <v>2029</v>
      </c>
      <c r="L982" s="172">
        <v>42129</v>
      </c>
      <c r="M982" s="172">
        <v>42131</v>
      </c>
      <c r="N982" t="s">
        <v>132</v>
      </c>
      <c r="O982" t="s">
        <v>109</v>
      </c>
      <c r="P982">
        <v>3</v>
      </c>
      <c r="Q982" t="s">
        <v>1571</v>
      </c>
      <c r="R982" t="s">
        <v>210</v>
      </c>
    </row>
    <row r="983" spans="1:18" x14ac:dyDescent="0.2">
      <c r="A983" t="s">
        <v>2030</v>
      </c>
      <c r="B983" t="s">
        <v>1258</v>
      </c>
      <c r="C983">
        <v>59190</v>
      </c>
      <c r="D983">
        <v>124393</v>
      </c>
      <c r="E983">
        <v>10039882</v>
      </c>
      <c r="F983" t="s">
        <v>1651</v>
      </c>
      <c r="G983" t="s">
        <v>14</v>
      </c>
      <c r="H983" t="s">
        <v>731</v>
      </c>
      <c r="I983" t="s">
        <v>161</v>
      </c>
      <c r="J983" t="s">
        <v>161</v>
      </c>
      <c r="K983" t="s">
        <v>2031</v>
      </c>
      <c r="L983" s="172">
        <v>42017</v>
      </c>
      <c r="M983" s="172">
        <v>42020</v>
      </c>
      <c r="N983" t="s">
        <v>132</v>
      </c>
      <c r="O983" t="s">
        <v>109</v>
      </c>
      <c r="P983">
        <v>3</v>
      </c>
      <c r="Q983" t="s">
        <v>1571</v>
      </c>
      <c r="R983" t="s">
        <v>210</v>
      </c>
    </row>
    <row r="984" spans="1:18" x14ac:dyDescent="0.2">
      <c r="A984" t="s">
        <v>2032</v>
      </c>
      <c r="B984" t="s">
        <v>2033</v>
      </c>
      <c r="C984">
        <v>59191</v>
      </c>
      <c r="D984">
        <v>121596</v>
      </c>
      <c r="E984">
        <v>10029823</v>
      </c>
      <c r="F984" t="s">
        <v>1569</v>
      </c>
      <c r="G984" t="s">
        <v>14</v>
      </c>
      <c r="H984" t="s">
        <v>261</v>
      </c>
      <c r="I984" t="s">
        <v>190</v>
      </c>
      <c r="J984" t="s">
        <v>190</v>
      </c>
      <c r="K984" t="s">
        <v>2034</v>
      </c>
      <c r="L984" s="172">
        <v>42115</v>
      </c>
      <c r="M984" s="172">
        <v>42118</v>
      </c>
      <c r="N984" t="s">
        <v>132</v>
      </c>
      <c r="O984" t="s">
        <v>109</v>
      </c>
      <c r="P984">
        <v>3</v>
      </c>
      <c r="Q984" t="s">
        <v>1571</v>
      </c>
      <c r="R984" t="s">
        <v>210</v>
      </c>
    </row>
    <row r="985" spans="1:18" x14ac:dyDescent="0.2">
      <c r="A985" t="s">
        <v>2035</v>
      </c>
      <c r="B985" t="s">
        <v>2036</v>
      </c>
      <c r="C985">
        <v>59193</v>
      </c>
      <c r="D985">
        <v>123194</v>
      </c>
      <c r="E985">
        <v>10038231</v>
      </c>
      <c r="F985" t="s">
        <v>1597</v>
      </c>
      <c r="G985" t="s">
        <v>15</v>
      </c>
      <c r="H985" t="s">
        <v>2037</v>
      </c>
      <c r="I985" t="s">
        <v>1162</v>
      </c>
      <c r="J985" t="s">
        <v>190</v>
      </c>
      <c r="K985" t="s">
        <v>2038</v>
      </c>
      <c r="L985" s="172">
        <v>42137</v>
      </c>
      <c r="M985" s="172">
        <v>42139</v>
      </c>
      <c r="N985" t="s">
        <v>374</v>
      </c>
      <c r="O985" t="s">
        <v>109</v>
      </c>
      <c r="P985">
        <v>3</v>
      </c>
      <c r="Q985" t="s">
        <v>1571</v>
      </c>
      <c r="R985" t="s">
        <v>210</v>
      </c>
    </row>
    <row r="986" spans="1:18" x14ac:dyDescent="0.2">
      <c r="A986" t="s">
        <v>2039</v>
      </c>
      <c r="B986" t="s">
        <v>2040</v>
      </c>
      <c r="C986">
        <v>59194</v>
      </c>
      <c r="D986">
        <v>124985</v>
      </c>
      <c r="E986">
        <v>10038913</v>
      </c>
      <c r="F986" t="s">
        <v>1569</v>
      </c>
      <c r="G986" t="s">
        <v>14</v>
      </c>
      <c r="H986" t="s">
        <v>413</v>
      </c>
      <c r="I986" t="s">
        <v>161</v>
      </c>
      <c r="J986" t="s">
        <v>161</v>
      </c>
      <c r="K986" t="s">
        <v>2041</v>
      </c>
      <c r="L986" s="172">
        <v>42072</v>
      </c>
      <c r="M986" s="172">
        <v>42076</v>
      </c>
      <c r="N986" t="s">
        <v>102</v>
      </c>
      <c r="O986" t="s">
        <v>109</v>
      </c>
      <c r="P986">
        <v>2</v>
      </c>
      <c r="Q986" t="s">
        <v>1571</v>
      </c>
      <c r="R986" t="s">
        <v>210</v>
      </c>
    </row>
    <row r="987" spans="1:18" x14ac:dyDescent="0.2">
      <c r="A987" t="s">
        <v>2042</v>
      </c>
      <c r="B987" t="s">
        <v>2043</v>
      </c>
      <c r="C987">
        <v>59195</v>
      </c>
      <c r="D987">
        <v>124800</v>
      </c>
      <c r="E987">
        <v>10041332</v>
      </c>
      <c r="F987" t="s">
        <v>1569</v>
      </c>
      <c r="G987" t="s">
        <v>14</v>
      </c>
      <c r="H987" t="s">
        <v>473</v>
      </c>
      <c r="I987" t="s">
        <v>94</v>
      </c>
      <c r="J987" t="s">
        <v>95</v>
      </c>
      <c r="K987" t="s">
        <v>2044</v>
      </c>
      <c r="L987" s="172">
        <v>42079</v>
      </c>
      <c r="M987" s="172">
        <v>42082</v>
      </c>
      <c r="N987" t="s">
        <v>132</v>
      </c>
      <c r="O987" t="s">
        <v>109</v>
      </c>
      <c r="P987">
        <v>2</v>
      </c>
      <c r="Q987" t="s">
        <v>1571</v>
      </c>
      <c r="R987" t="s">
        <v>210</v>
      </c>
    </row>
    <row r="988" spans="1:18" x14ac:dyDescent="0.2">
      <c r="A988" t="s">
        <v>2045</v>
      </c>
      <c r="B988" t="s">
        <v>2046</v>
      </c>
      <c r="C988">
        <v>59196</v>
      </c>
      <c r="D988">
        <v>129468</v>
      </c>
      <c r="E988">
        <v>10044028</v>
      </c>
      <c r="F988" t="s">
        <v>1569</v>
      </c>
      <c r="G988" t="s">
        <v>14</v>
      </c>
      <c r="H988" t="s">
        <v>1383</v>
      </c>
      <c r="I988" t="s">
        <v>140</v>
      </c>
      <c r="J988" t="s">
        <v>140</v>
      </c>
      <c r="K988" t="s">
        <v>2047</v>
      </c>
      <c r="L988" s="172">
        <v>42184</v>
      </c>
      <c r="M988" s="172">
        <v>42188</v>
      </c>
      <c r="N988" t="s">
        <v>102</v>
      </c>
      <c r="O988" t="s">
        <v>109</v>
      </c>
      <c r="P988">
        <v>3</v>
      </c>
      <c r="Q988" t="s">
        <v>1571</v>
      </c>
      <c r="R988" t="s">
        <v>210</v>
      </c>
    </row>
    <row r="989" spans="1:18" x14ac:dyDescent="0.2">
      <c r="A989" t="s">
        <v>2048</v>
      </c>
      <c r="B989" t="s">
        <v>2049</v>
      </c>
      <c r="C989">
        <v>59216</v>
      </c>
      <c r="D989">
        <v>131271</v>
      </c>
      <c r="E989">
        <v>10010905</v>
      </c>
      <c r="F989" t="s">
        <v>1569</v>
      </c>
      <c r="G989" t="s">
        <v>14</v>
      </c>
      <c r="H989" t="s">
        <v>198</v>
      </c>
      <c r="I989" t="s">
        <v>199</v>
      </c>
      <c r="J989" t="s">
        <v>95</v>
      </c>
      <c r="K989" t="s">
        <v>2050</v>
      </c>
      <c r="L989" s="172">
        <v>42184</v>
      </c>
      <c r="M989" s="172">
        <v>42188</v>
      </c>
      <c r="N989" t="s">
        <v>132</v>
      </c>
      <c r="O989" t="s">
        <v>109</v>
      </c>
      <c r="P989">
        <v>3</v>
      </c>
      <c r="Q989" t="s">
        <v>1571</v>
      </c>
      <c r="R989" t="s">
        <v>210</v>
      </c>
    </row>
    <row r="990" spans="1:18" x14ac:dyDescent="0.2">
      <c r="A990" t="s">
        <v>2051</v>
      </c>
      <c r="B990" t="s">
        <v>2052</v>
      </c>
      <c r="C990">
        <v>121777</v>
      </c>
      <c r="D990">
        <v>114857</v>
      </c>
      <c r="E990">
        <v>10012814</v>
      </c>
      <c r="F990" t="s">
        <v>2053</v>
      </c>
      <c r="G990" t="s">
        <v>13</v>
      </c>
      <c r="H990" t="s">
        <v>602</v>
      </c>
      <c r="I990" t="s">
        <v>2054</v>
      </c>
      <c r="J990" t="s">
        <v>95</v>
      </c>
      <c r="K990" t="s">
        <v>2055</v>
      </c>
      <c r="L990" s="172">
        <v>42136</v>
      </c>
      <c r="M990" s="172">
        <v>42138</v>
      </c>
      <c r="N990" t="s">
        <v>136</v>
      </c>
      <c r="O990" t="s">
        <v>109</v>
      </c>
      <c r="P990">
        <v>3</v>
      </c>
      <c r="Q990" t="s">
        <v>1571</v>
      </c>
      <c r="R990">
        <v>2</v>
      </c>
    </row>
    <row r="991" spans="1:18" x14ac:dyDescent="0.2">
      <c r="A991" t="s">
        <v>2056</v>
      </c>
      <c r="B991" t="s">
        <v>566</v>
      </c>
      <c r="C991">
        <v>129383</v>
      </c>
      <c r="D991">
        <v>117454</v>
      </c>
      <c r="E991">
        <v>10001744</v>
      </c>
      <c r="F991" t="s">
        <v>113</v>
      </c>
      <c r="G991" t="s">
        <v>12</v>
      </c>
      <c r="H991" t="s">
        <v>274</v>
      </c>
      <c r="I991" t="s">
        <v>190</v>
      </c>
      <c r="J991" t="s">
        <v>190</v>
      </c>
      <c r="K991" t="s">
        <v>567</v>
      </c>
      <c r="L991" s="172">
        <v>41932</v>
      </c>
      <c r="M991" s="172">
        <v>41936</v>
      </c>
      <c r="N991" t="s">
        <v>155</v>
      </c>
      <c r="O991" t="s">
        <v>109</v>
      </c>
      <c r="P991">
        <v>3</v>
      </c>
      <c r="Q991" t="s">
        <v>1571</v>
      </c>
      <c r="R991">
        <v>3</v>
      </c>
    </row>
    <row r="992" spans="1:18" x14ac:dyDescent="0.2">
      <c r="A992" t="s">
        <v>2057</v>
      </c>
      <c r="B992" t="s">
        <v>2058</v>
      </c>
      <c r="C992">
        <v>130404</v>
      </c>
      <c r="D992">
        <v>108351</v>
      </c>
      <c r="E992">
        <v>10007875</v>
      </c>
      <c r="F992" t="s">
        <v>2059</v>
      </c>
      <c r="G992" t="s">
        <v>15</v>
      </c>
      <c r="H992" t="s">
        <v>121</v>
      </c>
      <c r="I992" t="s">
        <v>122</v>
      </c>
      <c r="J992" t="s">
        <v>122</v>
      </c>
      <c r="K992" t="s">
        <v>2060</v>
      </c>
      <c r="L992" s="172">
        <v>42023</v>
      </c>
      <c r="M992" s="172">
        <v>42027</v>
      </c>
      <c r="N992" t="s">
        <v>152</v>
      </c>
      <c r="O992" t="s">
        <v>109</v>
      </c>
      <c r="P992">
        <v>2</v>
      </c>
      <c r="Q992" t="s">
        <v>1571</v>
      </c>
      <c r="R992">
        <v>2</v>
      </c>
    </row>
    <row r="993" spans="1:18" x14ac:dyDescent="0.2">
      <c r="A993" t="s">
        <v>2061</v>
      </c>
      <c r="B993" t="s">
        <v>1281</v>
      </c>
      <c r="C993">
        <v>130405</v>
      </c>
      <c r="D993">
        <v>108473</v>
      </c>
      <c r="E993">
        <v>10002780</v>
      </c>
      <c r="F993" t="s">
        <v>113</v>
      </c>
      <c r="G993" t="s">
        <v>12</v>
      </c>
      <c r="H993" t="s">
        <v>717</v>
      </c>
      <c r="I993" t="s">
        <v>122</v>
      </c>
      <c r="J993" t="s">
        <v>122</v>
      </c>
      <c r="K993" t="s">
        <v>2062</v>
      </c>
      <c r="L993" s="172">
        <v>41953</v>
      </c>
      <c r="M993" s="172">
        <v>41957</v>
      </c>
      <c r="N993" t="s">
        <v>155</v>
      </c>
      <c r="O993" t="s">
        <v>109</v>
      </c>
      <c r="P993">
        <v>4</v>
      </c>
      <c r="Q993" t="s">
        <v>1571</v>
      </c>
      <c r="R993">
        <v>3</v>
      </c>
    </row>
    <row r="994" spans="1:18" x14ac:dyDescent="0.2">
      <c r="A994" t="s">
        <v>2063</v>
      </c>
      <c r="B994" t="s">
        <v>218</v>
      </c>
      <c r="C994">
        <v>130410</v>
      </c>
      <c r="D994">
        <v>108322</v>
      </c>
      <c r="E994">
        <v>10003564</v>
      </c>
      <c r="F994" t="s">
        <v>113</v>
      </c>
      <c r="G994" t="s">
        <v>12</v>
      </c>
      <c r="H994" t="s">
        <v>219</v>
      </c>
      <c r="I994" t="s">
        <v>122</v>
      </c>
      <c r="J994" t="s">
        <v>122</v>
      </c>
      <c r="K994" t="s">
        <v>220</v>
      </c>
      <c r="L994" s="172">
        <v>42157</v>
      </c>
      <c r="M994" s="172">
        <v>42160</v>
      </c>
      <c r="N994" t="s">
        <v>155</v>
      </c>
      <c r="O994" t="s">
        <v>109</v>
      </c>
      <c r="P994">
        <v>3</v>
      </c>
      <c r="Q994" t="s">
        <v>1571</v>
      </c>
      <c r="R994">
        <v>3</v>
      </c>
    </row>
    <row r="995" spans="1:18" x14ac:dyDescent="0.2">
      <c r="A995" t="s">
        <v>2064</v>
      </c>
      <c r="B995" t="s">
        <v>492</v>
      </c>
      <c r="C995">
        <v>130413</v>
      </c>
      <c r="D995">
        <v>106790</v>
      </c>
      <c r="E995">
        <v>10003755</v>
      </c>
      <c r="F995" t="s">
        <v>113</v>
      </c>
      <c r="G995" t="s">
        <v>12</v>
      </c>
      <c r="H995" t="s">
        <v>493</v>
      </c>
      <c r="I995" t="s">
        <v>122</v>
      </c>
      <c r="J995" t="s">
        <v>122</v>
      </c>
      <c r="K995" t="s">
        <v>494</v>
      </c>
      <c r="L995" s="172">
        <v>41981</v>
      </c>
      <c r="M995" s="172">
        <v>41985</v>
      </c>
      <c r="N995" t="s">
        <v>155</v>
      </c>
      <c r="O995" t="s">
        <v>109</v>
      </c>
      <c r="P995">
        <v>3</v>
      </c>
      <c r="Q995" t="s">
        <v>1571</v>
      </c>
      <c r="R995">
        <v>3</v>
      </c>
    </row>
    <row r="996" spans="1:18" x14ac:dyDescent="0.2">
      <c r="A996" t="s">
        <v>2065</v>
      </c>
      <c r="B996" t="s">
        <v>1290</v>
      </c>
      <c r="C996">
        <v>130414</v>
      </c>
      <c r="D996">
        <v>108352</v>
      </c>
      <c r="E996">
        <v>10004204</v>
      </c>
      <c r="F996" t="s">
        <v>2059</v>
      </c>
      <c r="G996" t="s">
        <v>15</v>
      </c>
      <c r="H996" t="s">
        <v>493</v>
      </c>
      <c r="I996" t="s">
        <v>122</v>
      </c>
      <c r="J996" t="s">
        <v>122</v>
      </c>
      <c r="K996" t="s">
        <v>2066</v>
      </c>
      <c r="L996" s="172">
        <v>41920</v>
      </c>
      <c r="M996" s="172">
        <v>41922</v>
      </c>
      <c r="N996" t="s">
        <v>152</v>
      </c>
      <c r="O996" t="s">
        <v>109</v>
      </c>
      <c r="P996">
        <v>4</v>
      </c>
      <c r="Q996" t="s">
        <v>1571</v>
      </c>
      <c r="R996">
        <v>2</v>
      </c>
    </row>
    <row r="997" spans="1:18" x14ac:dyDescent="0.2">
      <c r="A997" t="s">
        <v>2067</v>
      </c>
      <c r="B997" t="s">
        <v>2068</v>
      </c>
      <c r="C997">
        <v>130415</v>
      </c>
      <c r="D997">
        <v>105674</v>
      </c>
      <c r="E997">
        <v>10003894</v>
      </c>
      <c r="F997" t="s">
        <v>113</v>
      </c>
      <c r="G997" t="s">
        <v>12</v>
      </c>
      <c r="H997" t="s">
        <v>1294</v>
      </c>
      <c r="I997" t="s">
        <v>122</v>
      </c>
      <c r="J997" t="s">
        <v>122</v>
      </c>
      <c r="K997" t="s">
        <v>2069</v>
      </c>
      <c r="L997" s="172">
        <v>42037</v>
      </c>
      <c r="M997" s="172">
        <v>42041</v>
      </c>
      <c r="N997" t="s">
        <v>232</v>
      </c>
      <c r="O997" t="s">
        <v>109</v>
      </c>
      <c r="P997">
        <v>4</v>
      </c>
      <c r="Q997" t="s">
        <v>1571</v>
      </c>
      <c r="R997">
        <v>4</v>
      </c>
    </row>
    <row r="998" spans="1:18" x14ac:dyDescent="0.2">
      <c r="A998" t="s">
        <v>2070</v>
      </c>
      <c r="B998" t="s">
        <v>1315</v>
      </c>
      <c r="C998">
        <v>130452</v>
      </c>
      <c r="D998">
        <v>108407</v>
      </c>
      <c r="E998">
        <v>10004608</v>
      </c>
      <c r="F998" t="s">
        <v>105</v>
      </c>
      <c r="G998" t="s">
        <v>12</v>
      </c>
      <c r="H998" t="s">
        <v>481</v>
      </c>
      <c r="I998" t="s">
        <v>122</v>
      </c>
      <c r="J998" t="s">
        <v>122</v>
      </c>
      <c r="K998" t="s">
        <v>2071</v>
      </c>
      <c r="L998" s="172">
        <v>41897</v>
      </c>
      <c r="M998" s="172">
        <v>41901</v>
      </c>
      <c r="N998" t="s">
        <v>108</v>
      </c>
      <c r="O998" t="s">
        <v>109</v>
      </c>
      <c r="P998">
        <v>3</v>
      </c>
      <c r="Q998" t="s">
        <v>1571</v>
      </c>
      <c r="R998">
        <v>2</v>
      </c>
    </row>
    <row r="999" spans="1:18" x14ac:dyDescent="0.2">
      <c r="A999" t="s">
        <v>2072</v>
      </c>
      <c r="B999" t="s">
        <v>429</v>
      </c>
      <c r="C999">
        <v>130456</v>
      </c>
      <c r="D999">
        <v>108478</v>
      </c>
      <c r="E999">
        <v>10007321</v>
      </c>
      <c r="F999" t="s">
        <v>113</v>
      </c>
      <c r="G999" t="s">
        <v>12</v>
      </c>
      <c r="H999" t="s">
        <v>430</v>
      </c>
      <c r="I999" t="s">
        <v>122</v>
      </c>
      <c r="J999" t="s">
        <v>122</v>
      </c>
      <c r="K999" t="s">
        <v>431</v>
      </c>
      <c r="L999" s="172">
        <v>41925</v>
      </c>
      <c r="M999" s="172">
        <v>41929</v>
      </c>
      <c r="N999" t="s">
        <v>155</v>
      </c>
      <c r="O999" t="s">
        <v>109</v>
      </c>
      <c r="P999">
        <v>3</v>
      </c>
      <c r="Q999" t="s">
        <v>1571</v>
      </c>
      <c r="R999">
        <v>3</v>
      </c>
    </row>
    <row r="1000" spans="1:18" x14ac:dyDescent="0.2">
      <c r="A1000" t="s">
        <v>2073</v>
      </c>
      <c r="B1000" t="s">
        <v>185</v>
      </c>
      <c r="C1000">
        <v>130466</v>
      </c>
      <c r="D1000">
        <v>106368</v>
      </c>
      <c r="E1000">
        <v>10006442</v>
      </c>
      <c r="F1000" t="s">
        <v>113</v>
      </c>
      <c r="G1000" t="s">
        <v>12</v>
      </c>
      <c r="H1000" t="s">
        <v>186</v>
      </c>
      <c r="I1000" t="s">
        <v>172</v>
      </c>
      <c r="J1000" t="s">
        <v>172</v>
      </c>
      <c r="K1000" t="s">
        <v>187</v>
      </c>
      <c r="L1000" s="172">
        <v>42142</v>
      </c>
      <c r="M1000" s="172">
        <v>42146</v>
      </c>
      <c r="N1000" t="s">
        <v>115</v>
      </c>
      <c r="O1000" t="s">
        <v>109</v>
      </c>
      <c r="P1000">
        <v>3</v>
      </c>
      <c r="Q1000" t="s">
        <v>1571</v>
      </c>
      <c r="R1000">
        <v>2</v>
      </c>
    </row>
    <row r="1001" spans="1:18" x14ac:dyDescent="0.2">
      <c r="A1001" t="s">
        <v>2074</v>
      </c>
      <c r="B1001" t="s">
        <v>2075</v>
      </c>
      <c r="C1001">
        <v>130468</v>
      </c>
      <c r="D1001">
        <v>108413</v>
      </c>
      <c r="E1001">
        <v>10003511</v>
      </c>
      <c r="F1001" t="s">
        <v>105</v>
      </c>
      <c r="G1001" t="s">
        <v>12</v>
      </c>
      <c r="H1001" t="s">
        <v>186</v>
      </c>
      <c r="I1001" t="s">
        <v>172</v>
      </c>
      <c r="J1001" t="s">
        <v>172</v>
      </c>
      <c r="K1001" t="s">
        <v>2076</v>
      </c>
      <c r="L1001" s="172">
        <v>41898</v>
      </c>
      <c r="M1001" s="172">
        <v>41901</v>
      </c>
      <c r="N1001" t="s">
        <v>155</v>
      </c>
      <c r="O1001" t="s">
        <v>109</v>
      </c>
      <c r="P1001">
        <v>2</v>
      </c>
      <c r="Q1001" t="s">
        <v>1571</v>
      </c>
      <c r="R1001">
        <v>3</v>
      </c>
    </row>
    <row r="1002" spans="1:18" x14ac:dyDescent="0.2">
      <c r="A1002" t="s">
        <v>2077</v>
      </c>
      <c r="B1002" t="s">
        <v>366</v>
      </c>
      <c r="C1002">
        <v>130474</v>
      </c>
      <c r="D1002">
        <v>108472</v>
      </c>
      <c r="E1002">
        <v>10003029</v>
      </c>
      <c r="F1002" t="s">
        <v>113</v>
      </c>
      <c r="G1002" t="s">
        <v>12</v>
      </c>
      <c r="H1002" t="s">
        <v>291</v>
      </c>
      <c r="I1002" t="s">
        <v>172</v>
      </c>
      <c r="J1002" t="s">
        <v>172</v>
      </c>
      <c r="K1002" t="s">
        <v>572</v>
      </c>
      <c r="L1002" s="172">
        <v>42031</v>
      </c>
      <c r="M1002" s="172">
        <v>42034</v>
      </c>
      <c r="N1002" t="s">
        <v>155</v>
      </c>
      <c r="O1002" t="s">
        <v>109</v>
      </c>
      <c r="P1002">
        <v>2</v>
      </c>
      <c r="Q1002" t="s">
        <v>1571</v>
      </c>
      <c r="R1002">
        <v>3</v>
      </c>
    </row>
    <row r="1003" spans="1:18" x14ac:dyDescent="0.2">
      <c r="A1003" t="s">
        <v>2078</v>
      </c>
      <c r="B1003" t="s">
        <v>497</v>
      </c>
      <c r="C1003">
        <v>130481</v>
      </c>
      <c r="D1003">
        <v>106366</v>
      </c>
      <c r="E1003">
        <v>10005946</v>
      </c>
      <c r="F1003" t="s">
        <v>113</v>
      </c>
      <c r="G1003" t="s">
        <v>12</v>
      </c>
      <c r="H1003" t="s">
        <v>498</v>
      </c>
      <c r="I1003" t="s">
        <v>172</v>
      </c>
      <c r="J1003" t="s">
        <v>172</v>
      </c>
      <c r="K1003" t="s">
        <v>499</v>
      </c>
      <c r="L1003" s="172">
        <v>42072</v>
      </c>
      <c r="M1003" s="172">
        <v>42076</v>
      </c>
      <c r="N1003" t="s">
        <v>115</v>
      </c>
      <c r="O1003" t="s">
        <v>109</v>
      </c>
      <c r="P1003">
        <v>3</v>
      </c>
      <c r="Q1003" t="s">
        <v>1571</v>
      </c>
      <c r="R1003">
        <v>2</v>
      </c>
    </row>
    <row r="1004" spans="1:18" x14ac:dyDescent="0.2">
      <c r="A1004" t="s">
        <v>2079</v>
      </c>
      <c r="B1004" t="s">
        <v>2080</v>
      </c>
      <c r="C1004">
        <v>130484</v>
      </c>
      <c r="D1004">
        <v>106388</v>
      </c>
      <c r="E1004">
        <v>10007578</v>
      </c>
      <c r="F1004" t="s">
        <v>113</v>
      </c>
      <c r="G1004" t="s">
        <v>12</v>
      </c>
      <c r="H1004" t="s">
        <v>1838</v>
      </c>
      <c r="I1004" t="s">
        <v>172</v>
      </c>
      <c r="J1004" t="s">
        <v>172</v>
      </c>
      <c r="K1004" t="s">
        <v>2081</v>
      </c>
      <c r="L1004" s="172">
        <v>41932</v>
      </c>
      <c r="M1004" s="172">
        <v>41936</v>
      </c>
      <c r="N1004" t="s">
        <v>155</v>
      </c>
      <c r="O1004" t="s">
        <v>109</v>
      </c>
      <c r="P1004">
        <v>2</v>
      </c>
      <c r="Q1004" t="s">
        <v>1571</v>
      </c>
      <c r="R1004">
        <v>3</v>
      </c>
    </row>
    <row r="1005" spans="1:18" x14ac:dyDescent="0.2">
      <c r="A1005" t="s">
        <v>2082</v>
      </c>
      <c r="B1005" t="s">
        <v>2083</v>
      </c>
      <c r="C1005">
        <v>130490</v>
      </c>
      <c r="D1005">
        <v>106900</v>
      </c>
      <c r="E1005">
        <v>10003193</v>
      </c>
      <c r="F1005" t="s">
        <v>113</v>
      </c>
      <c r="G1005" t="s">
        <v>12</v>
      </c>
      <c r="H1005" t="s">
        <v>790</v>
      </c>
      <c r="I1005" t="s">
        <v>140</v>
      </c>
      <c r="J1005" t="s">
        <v>140</v>
      </c>
      <c r="K1005" t="s">
        <v>2084</v>
      </c>
      <c r="L1005" s="172">
        <v>42037</v>
      </c>
      <c r="M1005" s="172">
        <v>42041</v>
      </c>
      <c r="N1005" t="s">
        <v>115</v>
      </c>
      <c r="O1005" t="s">
        <v>109</v>
      </c>
      <c r="P1005">
        <v>2</v>
      </c>
      <c r="Q1005" t="s">
        <v>1571</v>
      </c>
      <c r="R1005">
        <v>2</v>
      </c>
    </row>
    <row r="1006" spans="1:18" x14ac:dyDescent="0.2">
      <c r="A1006" t="s">
        <v>2085</v>
      </c>
      <c r="B1006" t="s">
        <v>1334</v>
      </c>
      <c r="C1006">
        <v>130492</v>
      </c>
      <c r="D1006">
        <v>109307</v>
      </c>
      <c r="E1006">
        <v>10003640</v>
      </c>
      <c r="F1006" t="s">
        <v>105</v>
      </c>
      <c r="G1006" t="s">
        <v>12</v>
      </c>
      <c r="H1006" t="s">
        <v>790</v>
      </c>
      <c r="I1006" t="s">
        <v>140</v>
      </c>
      <c r="J1006" t="s">
        <v>140</v>
      </c>
      <c r="K1006" t="s">
        <v>2086</v>
      </c>
      <c r="L1006" s="172">
        <v>41898</v>
      </c>
      <c r="M1006" s="172">
        <v>41901</v>
      </c>
      <c r="N1006" t="s">
        <v>108</v>
      </c>
      <c r="O1006" t="s">
        <v>109</v>
      </c>
      <c r="P1006">
        <v>4</v>
      </c>
      <c r="Q1006" t="s">
        <v>1571</v>
      </c>
      <c r="R1006">
        <v>2</v>
      </c>
    </row>
    <row r="1007" spans="1:18" x14ac:dyDescent="0.2">
      <c r="A1007" t="s">
        <v>2087</v>
      </c>
      <c r="B1007" t="s">
        <v>201</v>
      </c>
      <c r="C1007">
        <v>130495</v>
      </c>
      <c r="D1007">
        <v>106815</v>
      </c>
      <c r="E1007">
        <v>10000794</v>
      </c>
      <c r="F1007" t="s">
        <v>113</v>
      </c>
      <c r="G1007" t="s">
        <v>12</v>
      </c>
      <c r="H1007" t="s">
        <v>202</v>
      </c>
      <c r="I1007" t="s">
        <v>140</v>
      </c>
      <c r="J1007" t="s">
        <v>140</v>
      </c>
      <c r="K1007" t="s">
        <v>203</v>
      </c>
      <c r="L1007" s="172">
        <v>42079</v>
      </c>
      <c r="M1007" s="172">
        <v>42083</v>
      </c>
      <c r="N1007" t="s">
        <v>115</v>
      </c>
      <c r="O1007" t="s">
        <v>109</v>
      </c>
      <c r="P1007">
        <v>3</v>
      </c>
      <c r="Q1007" t="s">
        <v>1571</v>
      </c>
      <c r="R1007">
        <v>2</v>
      </c>
    </row>
    <row r="1008" spans="1:18" x14ac:dyDescent="0.2">
      <c r="A1008" t="s">
        <v>2088</v>
      </c>
      <c r="B1008" t="s">
        <v>282</v>
      </c>
      <c r="C1008">
        <v>130505</v>
      </c>
      <c r="D1008">
        <v>110734</v>
      </c>
      <c r="E1008">
        <v>10006770</v>
      </c>
      <c r="F1008" t="s">
        <v>113</v>
      </c>
      <c r="G1008" t="s">
        <v>12</v>
      </c>
      <c r="H1008" t="s">
        <v>283</v>
      </c>
      <c r="I1008" t="s">
        <v>140</v>
      </c>
      <c r="J1008" t="s">
        <v>140</v>
      </c>
      <c r="K1008" t="s">
        <v>284</v>
      </c>
      <c r="L1008" s="172">
        <v>42135</v>
      </c>
      <c r="M1008" s="172">
        <v>42139</v>
      </c>
      <c r="N1008" t="s">
        <v>115</v>
      </c>
      <c r="O1008" t="s">
        <v>109</v>
      </c>
      <c r="P1008">
        <v>3</v>
      </c>
      <c r="Q1008" t="s">
        <v>1571</v>
      </c>
      <c r="R1008">
        <v>1</v>
      </c>
    </row>
    <row r="1009" spans="1:18" x14ac:dyDescent="0.2">
      <c r="A1009" t="s">
        <v>2089</v>
      </c>
      <c r="B1009" t="s">
        <v>350</v>
      </c>
      <c r="C1009">
        <v>130512</v>
      </c>
      <c r="D1009">
        <v>106863</v>
      </c>
      <c r="E1009">
        <v>10006331</v>
      </c>
      <c r="F1009" t="s">
        <v>113</v>
      </c>
      <c r="G1009" t="s">
        <v>12</v>
      </c>
      <c r="H1009" t="s">
        <v>320</v>
      </c>
      <c r="I1009" t="s">
        <v>140</v>
      </c>
      <c r="J1009" t="s">
        <v>140</v>
      </c>
      <c r="K1009" t="s">
        <v>560</v>
      </c>
      <c r="L1009" s="172">
        <v>41981</v>
      </c>
      <c r="M1009" s="172">
        <v>41985</v>
      </c>
      <c r="N1009" t="s">
        <v>232</v>
      </c>
      <c r="O1009" t="s">
        <v>109</v>
      </c>
      <c r="P1009">
        <v>3</v>
      </c>
      <c r="Q1009" t="s">
        <v>1571</v>
      </c>
      <c r="R1009">
        <v>4</v>
      </c>
    </row>
    <row r="1010" spans="1:18" x14ac:dyDescent="0.2">
      <c r="A1010" t="s">
        <v>2090</v>
      </c>
      <c r="B1010" t="s">
        <v>153</v>
      </c>
      <c r="C1010">
        <v>130516</v>
      </c>
      <c r="D1010">
        <v>106868</v>
      </c>
      <c r="E1010">
        <v>10006494</v>
      </c>
      <c r="F1010" t="s">
        <v>113</v>
      </c>
      <c r="G1010" t="s">
        <v>12</v>
      </c>
      <c r="H1010" t="s">
        <v>154</v>
      </c>
      <c r="I1010" t="s">
        <v>140</v>
      </c>
      <c r="J1010" t="s">
        <v>140</v>
      </c>
      <c r="K1010" t="s">
        <v>156</v>
      </c>
      <c r="L1010" s="172">
        <v>42065</v>
      </c>
      <c r="M1010" s="172">
        <v>42069</v>
      </c>
      <c r="N1010" t="s">
        <v>115</v>
      </c>
      <c r="O1010" t="s">
        <v>109</v>
      </c>
      <c r="P1010">
        <v>3</v>
      </c>
      <c r="Q1010" t="s">
        <v>1571</v>
      </c>
      <c r="R1010">
        <v>2</v>
      </c>
    </row>
    <row r="1011" spans="1:18" x14ac:dyDescent="0.2">
      <c r="A1011" t="s">
        <v>2091</v>
      </c>
      <c r="B1011" t="s">
        <v>2092</v>
      </c>
      <c r="C1011">
        <v>130519</v>
      </c>
      <c r="D1011">
        <v>108484</v>
      </c>
      <c r="E1011">
        <v>10005998</v>
      </c>
      <c r="F1011" t="s">
        <v>113</v>
      </c>
      <c r="G1011" t="s">
        <v>12</v>
      </c>
      <c r="H1011" t="s">
        <v>1059</v>
      </c>
      <c r="I1011" t="s">
        <v>140</v>
      </c>
      <c r="J1011" t="s">
        <v>140</v>
      </c>
      <c r="K1011" t="s">
        <v>2093</v>
      </c>
      <c r="L1011" s="172">
        <v>42023</v>
      </c>
      <c r="M1011" s="172">
        <v>42027</v>
      </c>
      <c r="N1011" t="s">
        <v>115</v>
      </c>
      <c r="O1011" t="s">
        <v>109</v>
      </c>
      <c r="P1011">
        <v>2</v>
      </c>
      <c r="Q1011" t="s">
        <v>1571</v>
      </c>
      <c r="R1011">
        <v>1</v>
      </c>
    </row>
    <row r="1012" spans="1:18" x14ac:dyDescent="0.2">
      <c r="A1012" t="s">
        <v>2094</v>
      </c>
      <c r="B1012" t="s">
        <v>500</v>
      </c>
      <c r="C1012">
        <v>130521</v>
      </c>
      <c r="D1012">
        <v>107785</v>
      </c>
      <c r="E1012">
        <v>10007500</v>
      </c>
      <c r="F1012" t="s">
        <v>113</v>
      </c>
      <c r="G1012" t="s">
        <v>12</v>
      </c>
      <c r="H1012" t="s">
        <v>158</v>
      </c>
      <c r="I1012" t="s">
        <v>140</v>
      </c>
      <c r="J1012" t="s">
        <v>140</v>
      </c>
      <c r="K1012" t="s">
        <v>501</v>
      </c>
      <c r="L1012" s="172">
        <v>42072</v>
      </c>
      <c r="M1012" s="172">
        <v>42076</v>
      </c>
      <c r="N1012" t="s">
        <v>115</v>
      </c>
      <c r="O1012" t="s">
        <v>109</v>
      </c>
      <c r="P1012">
        <v>3</v>
      </c>
      <c r="Q1012" t="s">
        <v>1571</v>
      </c>
      <c r="R1012">
        <v>2</v>
      </c>
    </row>
    <row r="1013" spans="1:18" x14ac:dyDescent="0.2">
      <c r="A1013" t="s">
        <v>2095</v>
      </c>
      <c r="B1013" t="s">
        <v>2096</v>
      </c>
      <c r="C1013">
        <v>130532</v>
      </c>
      <c r="D1013">
        <v>108311</v>
      </c>
      <c r="E1013">
        <v>10000840</v>
      </c>
      <c r="F1013" t="s">
        <v>113</v>
      </c>
      <c r="G1013" t="s">
        <v>12</v>
      </c>
      <c r="H1013" t="s">
        <v>380</v>
      </c>
      <c r="I1013" t="s">
        <v>2054</v>
      </c>
      <c r="J1013" t="s">
        <v>95</v>
      </c>
      <c r="K1013" t="s">
        <v>2097</v>
      </c>
      <c r="L1013" s="172">
        <v>41904</v>
      </c>
      <c r="M1013" s="172">
        <v>41908</v>
      </c>
      <c r="N1013" t="s">
        <v>115</v>
      </c>
      <c r="O1013" t="s">
        <v>109</v>
      </c>
      <c r="P1013">
        <v>2</v>
      </c>
      <c r="Q1013" t="s">
        <v>1571</v>
      </c>
      <c r="R1013">
        <v>2</v>
      </c>
    </row>
    <row r="1014" spans="1:18" x14ac:dyDescent="0.2">
      <c r="A1014" t="s">
        <v>2098</v>
      </c>
      <c r="B1014" t="s">
        <v>2099</v>
      </c>
      <c r="C1014">
        <v>130551</v>
      </c>
      <c r="D1014">
        <v>108458</v>
      </c>
      <c r="E1014">
        <v>10002638</v>
      </c>
      <c r="F1014" t="s">
        <v>113</v>
      </c>
      <c r="G1014" t="s">
        <v>12</v>
      </c>
      <c r="H1014" t="s">
        <v>93</v>
      </c>
      <c r="I1014" t="s">
        <v>94</v>
      </c>
      <c r="J1014" t="s">
        <v>95</v>
      </c>
      <c r="K1014" t="s">
        <v>2100</v>
      </c>
      <c r="L1014" s="172">
        <v>42163</v>
      </c>
      <c r="M1014" s="172">
        <v>42167</v>
      </c>
      <c r="N1014" t="s">
        <v>155</v>
      </c>
      <c r="O1014" t="s">
        <v>109</v>
      </c>
      <c r="P1014">
        <v>1</v>
      </c>
      <c r="Q1014" t="s">
        <v>1571</v>
      </c>
      <c r="R1014">
        <v>3</v>
      </c>
    </row>
    <row r="1015" spans="1:18" x14ac:dyDescent="0.2">
      <c r="A1015" t="s">
        <v>2101</v>
      </c>
      <c r="B1015" t="s">
        <v>1355</v>
      </c>
      <c r="C1015">
        <v>130568</v>
      </c>
      <c r="D1015">
        <v>108423</v>
      </c>
      <c r="E1015">
        <v>10002918</v>
      </c>
      <c r="F1015" t="s">
        <v>105</v>
      </c>
      <c r="G1015" t="s">
        <v>12</v>
      </c>
      <c r="H1015" t="s">
        <v>1356</v>
      </c>
      <c r="I1015" t="s">
        <v>94</v>
      </c>
      <c r="J1015" t="s">
        <v>95</v>
      </c>
      <c r="K1015" t="s">
        <v>2102</v>
      </c>
      <c r="L1015" s="172">
        <v>41905</v>
      </c>
      <c r="M1015" s="172">
        <v>41908</v>
      </c>
      <c r="N1015" t="s">
        <v>108</v>
      </c>
      <c r="O1015" t="s">
        <v>109</v>
      </c>
      <c r="P1015">
        <v>4</v>
      </c>
      <c r="Q1015" t="s">
        <v>1571</v>
      </c>
      <c r="R1015">
        <v>2</v>
      </c>
    </row>
    <row r="1016" spans="1:18" x14ac:dyDescent="0.2">
      <c r="A1016" t="s">
        <v>2103</v>
      </c>
      <c r="B1016" t="s">
        <v>2104</v>
      </c>
      <c r="C1016">
        <v>130575</v>
      </c>
      <c r="D1016">
        <v>108403</v>
      </c>
      <c r="E1016">
        <v>10005220</v>
      </c>
      <c r="F1016" t="s">
        <v>105</v>
      </c>
      <c r="G1016" t="s">
        <v>12</v>
      </c>
      <c r="H1016" t="s">
        <v>1359</v>
      </c>
      <c r="I1016" t="s">
        <v>94</v>
      </c>
      <c r="J1016" t="s">
        <v>95</v>
      </c>
      <c r="K1016" t="s">
        <v>2105</v>
      </c>
      <c r="L1016" s="172">
        <v>42066</v>
      </c>
      <c r="M1016" s="172">
        <v>42069</v>
      </c>
      <c r="N1016" t="s">
        <v>559</v>
      </c>
      <c r="O1016" t="s">
        <v>109</v>
      </c>
      <c r="P1016">
        <v>2</v>
      </c>
      <c r="Q1016" t="s">
        <v>1571</v>
      </c>
      <c r="R1016">
        <v>4</v>
      </c>
    </row>
    <row r="1017" spans="1:18" x14ac:dyDescent="0.2">
      <c r="A1017" t="s">
        <v>2106</v>
      </c>
      <c r="B1017" t="s">
        <v>2107</v>
      </c>
      <c r="C1017">
        <v>130580</v>
      </c>
      <c r="D1017">
        <v>108321</v>
      </c>
      <c r="E1017">
        <v>10007503</v>
      </c>
      <c r="F1017" t="s">
        <v>105</v>
      </c>
      <c r="G1017" t="s">
        <v>12</v>
      </c>
      <c r="H1017" t="s">
        <v>404</v>
      </c>
      <c r="I1017" t="s">
        <v>2054</v>
      </c>
      <c r="J1017" t="s">
        <v>95</v>
      </c>
      <c r="K1017" t="s">
        <v>2108</v>
      </c>
      <c r="L1017" s="172">
        <v>42122</v>
      </c>
      <c r="M1017" s="172">
        <v>42125</v>
      </c>
      <c r="N1017" t="s">
        <v>268</v>
      </c>
      <c r="O1017" t="s">
        <v>109</v>
      </c>
      <c r="P1017">
        <v>2</v>
      </c>
      <c r="Q1017" t="s">
        <v>1571</v>
      </c>
      <c r="R1017">
        <v>3</v>
      </c>
    </row>
    <row r="1018" spans="1:18" x14ac:dyDescent="0.2">
      <c r="A1018" t="s">
        <v>2109</v>
      </c>
      <c r="B1018" t="s">
        <v>1369</v>
      </c>
      <c r="C1018">
        <v>130599</v>
      </c>
      <c r="D1018">
        <v>105000</v>
      </c>
      <c r="E1018">
        <v>10000534</v>
      </c>
      <c r="F1018" t="s">
        <v>113</v>
      </c>
      <c r="G1018" t="s">
        <v>12</v>
      </c>
      <c r="H1018" t="s">
        <v>1119</v>
      </c>
      <c r="I1018" t="s">
        <v>107</v>
      </c>
      <c r="J1018" t="s">
        <v>107</v>
      </c>
      <c r="K1018" t="s">
        <v>2110</v>
      </c>
      <c r="L1018" s="172">
        <v>41960</v>
      </c>
      <c r="M1018" s="172">
        <v>41964</v>
      </c>
      <c r="N1018" t="s">
        <v>115</v>
      </c>
      <c r="O1018" t="s">
        <v>109</v>
      </c>
      <c r="P1018">
        <v>4</v>
      </c>
      <c r="Q1018" t="s">
        <v>1571</v>
      </c>
      <c r="R1018">
        <v>3</v>
      </c>
    </row>
    <row r="1019" spans="1:18" x14ac:dyDescent="0.2">
      <c r="A1019" t="s">
        <v>2111</v>
      </c>
      <c r="B1019" t="s">
        <v>2112</v>
      </c>
      <c r="C1019">
        <v>130602</v>
      </c>
      <c r="D1019">
        <v>110221</v>
      </c>
      <c r="E1019">
        <v>10004596</v>
      </c>
      <c r="F1019" t="s">
        <v>113</v>
      </c>
      <c r="G1019" t="s">
        <v>12</v>
      </c>
      <c r="H1019" t="s">
        <v>348</v>
      </c>
      <c r="I1019" t="s">
        <v>190</v>
      </c>
      <c r="J1019" t="s">
        <v>190</v>
      </c>
      <c r="K1019" t="s">
        <v>2113</v>
      </c>
      <c r="L1019" s="172">
        <v>42031</v>
      </c>
      <c r="M1019" s="172">
        <v>42034</v>
      </c>
      <c r="N1019" t="s">
        <v>115</v>
      </c>
      <c r="O1019" t="s">
        <v>109</v>
      </c>
      <c r="P1019">
        <v>2</v>
      </c>
      <c r="Q1019" t="s">
        <v>1571</v>
      </c>
      <c r="R1019">
        <v>2</v>
      </c>
    </row>
    <row r="1020" spans="1:18" x14ac:dyDescent="0.2">
      <c r="A1020" t="s">
        <v>2114</v>
      </c>
      <c r="B1020" t="s">
        <v>2115</v>
      </c>
      <c r="C1020">
        <v>130606</v>
      </c>
      <c r="D1020">
        <v>105023</v>
      </c>
      <c r="E1020">
        <v>10000654</v>
      </c>
      <c r="F1020" t="s">
        <v>293</v>
      </c>
      <c r="G1020" t="s">
        <v>12</v>
      </c>
      <c r="H1020" t="s">
        <v>2116</v>
      </c>
      <c r="I1020" t="s">
        <v>190</v>
      </c>
      <c r="J1020" t="s">
        <v>190</v>
      </c>
      <c r="K1020" t="s">
        <v>2117</v>
      </c>
      <c r="L1020" s="172">
        <v>42164</v>
      </c>
      <c r="M1020" s="172">
        <v>42167</v>
      </c>
      <c r="N1020" t="s">
        <v>155</v>
      </c>
      <c r="O1020" t="s">
        <v>109</v>
      </c>
      <c r="P1020">
        <v>2</v>
      </c>
      <c r="Q1020" t="s">
        <v>1571</v>
      </c>
      <c r="R1020">
        <v>3</v>
      </c>
    </row>
    <row r="1021" spans="1:18" x14ac:dyDescent="0.2">
      <c r="A1021" t="s">
        <v>2118</v>
      </c>
      <c r="B1021" t="s">
        <v>188</v>
      </c>
      <c r="C1021">
        <v>130608</v>
      </c>
      <c r="D1021">
        <v>105019</v>
      </c>
      <c r="E1021">
        <v>10000275</v>
      </c>
      <c r="F1021" t="s">
        <v>113</v>
      </c>
      <c r="G1021" t="s">
        <v>12</v>
      </c>
      <c r="H1021" t="s">
        <v>189</v>
      </c>
      <c r="I1021" t="s">
        <v>190</v>
      </c>
      <c r="J1021" t="s">
        <v>190</v>
      </c>
      <c r="K1021" t="s">
        <v>2119</v>
      </c>
      <c r="L1021" s="172">
        <v>41946</v>
      </c>
      <c r="M1021" s="172">
        <v>41950</v>
      </c>
      <c r="N1021" t="s">
        <v>155</v>
      </c>
      <c r="O1021" t="s">
        <v>109</v>
      </c>
      <c r="P1021">
        <v>3</v>
      </c>
      <c r="Q1021" t="s">
        <v>1571</v>
      </c>
      <c r="R1021">
        <v>3</v>
      </c>
    </row>
    <row r="1022" spans="1:18" x14ac:dyDescent="0.2">
      <c r="A1022" t="s">
        <v>2120</v>
      </c>
      <c r="B1022" t="s">
        <v>2121</v>
      </c>
      <c r="C1022">
        <v>130609</v>
      </c>
      <c r="D1022">
        <v>108653</v>
      </c>
      <c r="E1022">
        <v>10004375</v>
      </c>
      <c r="F1022" t="s">
        <v>113</v>
      </c>
      <c r="G1022" t="s">
        <v>12</v>
      </c>
      <c r="H1022" t="s">
        <v>644</v>
      </c>
      <c r="I1022" t="s">
        <v>190</v>
      </c>
      <c r="J1022" t="s">
        <v>190</v>
      </c>
      <c r="K1022" t="s">
        <v>2122</v>
      </c>
      <c r="L1022" s="172">
        <v>42163</v>
      </c>
      <c r="M1022" s="172">
        <v>42167</v>
      </c>
      <c r="N1022" t="s">
        <v>155</v>
      </c>
      <c r="O1022" t="s">
        <v>109</v>
      </c>
      <c r="P1022">
        <v>3</v>
      </c>
      <c r="Q1022" t="s">
        <v>1571</v>
      </c>
      <c r="R1022">
        <v>3</v>
      </c>
    </row>
    <row r="1023" spans="1:18" x14ac:dyDescent="0.2">
      <c r="A1023" t="s">
        <v>2123</v>
      </c>
      <c r="B1023" t="s">
        <v>575</v>
      </c>
      <c r="C1023">
        <v>130612</v>
      </c>
      <c r="D1023">
        <v>106402</v>
      </c>
      <c r="E1023">
        <v>10007949</v>
      </c>
      <c r="F1023" t="s">
        <v>113</v>
      </c>
      <c r="G1023" t="s">
        <v>12</v>
      </c>
      <c r="H1023" t="s">
        <v>106</v>
      </c>
      <c r="I1023" t="s">
        <v>107</v>
      </c>
      <c r="J1023" t="s">
        <v>107</v>
      </c>
      <c r="K1023" t="s">
        <v>576</v>
      </c>
      <c r="L1023" s="172">
        <v>41960</v>
      </c>
      <c r="M1023" s="172">
        <v>41964</v>
      </c>
      <c r="N1023" t="s">
        <v>155</v>
      </c>
      <c r="O1023" t="s">
        <v>109</v>
      </c>
      <c r="P1023">
        <v>3</v>
      </c>
      <c r="Q1023" t="s">
        <v>1571</v>
      </c>
      <c r="R1023">
        <v>3</v>
      </c>
    </row>
    <row r="1024" spans="1:18" x14ac:dyDescent="0.2">
      <c r="A1024" t="s">
        <v>2124</v>
      </c>
      <c r="B1024" t="s">
        <v>1372</v>
      </c>
      <c r="C1024">
        <v>130617</v>
      </c>
      <c r="D1024">
        <v>106427</v>
      </c>
      <c r="E1024">
        <v>10007339</v>
      </c>
      <c r="F1024" t="s">
        <v>113</v>
      </c>
      <c r="G1024" t="s">
        <v>12</v>
      </c>
      <c r="H1024" t="s">
        <v>1373</v>
      </c>
      <c r="I1024" t="s">
        <v>140</v>
      </c>
      <c r="J1024" t="s">
        <v>140</v>
      </c>
      <c r="K1024" t="s">
        <v>2125</v>
      </c>
      <c r="L1024" s="172">
        <v>41932</v>
      </c>
      <c r="M1024" s="172">
        <v>41936</v>
      </c>
      <c r="N1024" t="s">
        <v>115</v>
      </c>
      <c r="O1024" t="s">
        <v>109</v>
      </c>
      <c r="P1024">
        <v>3</v>
      </c>
      <c r="Q1024" t="s">
        <v>1571</v>
      </c>
      <c r="R1024">
        <v>2</v>
      </c>
    </row>
    <row r="1025" spans="1:18" x14ac:dyDescent="0.2">
      <c r="A1025" t="s">
        <v>2126</v>
      </c>
      <c r="B1025" t="s">
        <v>2127</v>
      </c>
      <c r="C1025">
        <v>130633</v>
      </c>
      <c r="D1025">
        <v>106457</v>
      </c>
      <c r="E1025">
        <v>10002599</v>
      </c>
      <c r="F1025" t="s">
        <v>113</v>
      </c>
      <c r="G1025" t="s">
        <v>12</v>
      </c>
      <c r="H1025" t="s">
        <v>532</v>
      </c>
      <c r="I1025" t="s">
        <v>140</v>
      </c>
      <c r="J1025" t="s">
        <v>140</v>
      </c>
      <c r="K1025" t="s">
        <v>2128</v>
      </c>
      <c r="L1025" s="172">
        <v>42087</v>
      </c>
      <c r="M1025" s="172">
        <v>42090</v>
      </c>
      <c r="N1025" t="s">
        <v>115</v>
      </c>
      <c r="O1025" t="s">
        <v>109</v>
      </c>
      <c r="P1025">
        <v>2</v>
      </c>
      <c r="Q1025" t="s">
        <v>1571</v>
      </c>
      <c r="R1025">
        <v>2</v>
      </c>
    </row>
    <row r="1026" spans="1:18" x14ac:dyDescent="0.2">
      <c r="A1026" t="s">
        <v>2129</v>
      </c>
      <c r="B1026" t="s">
        <v>2130</v>
      </c>
      <c r="C1026">
        <v>130637</v>
      </c>
      <c r="D1026">
        <v>108438</v>
      </c>
      <c r="E1026">
        <v>10000546</v>
      </c>
      <c r="F1026" t="s">
        <v>105</v>
      </c>
      <c r="G1026" t="s">
        <v>12</v>
      </c>
      <c r="H1026" t="s">
        <v>532</v>
      </c>
      <c r="I1026" t="s">
        <v>140</v>
      </c>
      <c r="J1026" t="s">
        <v>140</v>
      </c>
      <c r="K1026" t="s">
        <v>2131</v>
      </c>
      <c r="L1026" s="172">
        <v>42108</v>
      </c>
      <c r="M1026" s="172">
        <v>42111</v>
      </c>
      <c r="N1026" t="s">
        <v>268</v>
      </c>
      <c r="O1026" t="s">
        <v>109</v>
      </c>
      <c r="P1026">
        <v>2</v>
      </c>
      <c r="Q1026" t="s">
        <v>1571</v>
      </c>
      <c r="R1026">
        <v>3</v>
      </c>
    </row>
    <row r="1027" spans="1:18" x14ac:dyDescent="0.2">
      <c r="A1027" t="s">
        <v>2132</v>
      </c>
      <c r="B1027" t="s">
        <v>1399</v>
      </c>
      <c r="C1027">
        <v>130653</v>
      </c>
      <c r="D1027">
        <v>106540</v>
      </c>
      <c r="E1027">
        <v>10007469</v>
      </c>
      <c r="F1027" t="s">
        <v>113</v>
      </c>
      <c r="G1027" t="s">
        <v>12</v>
      </c>
      <c r="H1027" t="s">
        <v>597</v>
      </c>
      <c r="I1027" t="s">
        <v>166</v>
      </c>
      <c r="J1027" t="s">
        <v>166</v>
      </c>
      <c r="K1027" t="s">
        <v>2133</v>
      </c>
      <c r="L1027" s="172">
        <v>42017</v>
      </c>
      <c r="M1027" s="172">
        <v>42020</v>
      </c>
      <c r="N1027" t="s">
        <v>155</v>
      </c>
      <c r="O1027" t="s">
        <v>109</v>
      </c>
      <c r="P1027">
        <v>4</v>
      </c>
      <c r="Q1027" t="s">
        <v>1571</v>
      </c>
      <c r="R1027">
        <v>3</v>
      </c>
    </row>
    <row r="1028" spans="1:18" x14ac:dyDescent="0.2">
      <c r="A1028" t="s">
        <v>2134</v>
      </c>
      <c r="B1028" t="s">
        <v>2135</v>
      </c>
      <c r="C1028">
        <v>130655</v>
      </c>
      <c r="D1028">
        <v>106536</v>
      </c>
      <c r="E1028">
        <v>10003676</v>
      </c>
      <c r="F1028" t="s">
        <v>293</v>
      </c>
      <c r="G1028" t="s">
        <v>12</v>
      </c>
      <c r="H1028" t="s">
        <v>597</v>
      </c>
      <c r="I1028" t="s">
        <v>166</v>
      </c>
      <c r="J1028" t="s">
        <v>166</v>
      </c>
      <c r="K1028" t="s">
        <v>2136</v>
      </c>
      <c r="L1028" s="172">
        <v>41912</v>
      </c>
      <c r="M1028" s="172">
        <v>41915</v>
      </c>
      <c r="N1028" t="s">
        <v>155</v>
      </c>
      <c r="O1028" t="s">
        <v>109</v>
      </c>
      <c r="P1028">
        <v>2</v>
      </c>
      <c r="Q1028" t="s">
        <v>1571</v>
      </c>
      <c r="R1028">
        <v>3</v>
      </c>
    </row>
    <row r="1029" spans="1:18" x14ac:dyDescent="0.2">
      <c r="A1029" t="s">
        <v>2137</v>
      </c>
      <c r="B1029" t="s">
        <v>1401</v>
      </c>
      <c r="C1029">
        <v>130656</v>
      </c>
      <c r="D1029">
        <v>105941</v>
      </c>
      <c r="E1029">
        <v>10001850</v>
      </c>
      <c r="F1029" t="s">
        <v>113</v>
      </c>
      <c r="G1029" t="s">
        <v>12</v>
      </c>
      <c r="H1029" t="s">
        <v>525</v>
      </c>
      <c r="I1029" t="s">
        <v>94</v>
      </c>
      <c r="J1029" t="s">
        <v>95</v>
      </c>
      <c r="K1029" t="s">
        <v>2138</v>
      </c>
      <c r="L1029" s="172">
        <v>42044</v>
      </c>
      <c r="M1029" s="172">
        <v>42048</v>
      </c>
      <c r="N1029" t="s">
        <v>115</v>
      </c>
      <c r="O1029" t="s">
        <v>109</v>
      </c>
      <c r="P1029">
        <v>4</v>
      </c>
      <c r="Q1029" t="s">
        <v>1571</v>
      </c>
      <c r="R1029">
        <v>1</v>
      </c>
    </row>
    <row r="1030" spans="1:18" x14ac:dyDescent="0.2">
      <c r="A1030" t="s">
        <v>2139</v>
      </c>
      <c r="B1030" t="s">
        <v>2140</v>
      </c>
      <c r="C1030">
        <v>130672</v>
      </c>
      <c r="D1030">
        <v>106569</v>
      </c>
      <c r="E1030">
        <v>10005981</v>
      </c>
      <c r="F1030" t="s">
        <v>113</v>
      </c>
      <c r="G1030" t="s">
        <v>12</v>
      </c>
      <c r="H1030" t="s">
        <v>523</v>
      </c>
      <c r="I1030" t="s">
        <v>107</v>
      </c>
      <c r="J1030" t="s">
        <v>107</v>
      </c>
      <c r="K1030" t="s">
        <v>2141</v>
      </c>
      <c r="L1030" s="172">
        <v>42135</v>
      </c>
      <c r="M1030" s="172">
        <v>42139</v>
      </c>
      <c r="N1030" t="s">
        <v>155</v>
      </c>
      <c r="O1030" t="s">
        <v>109</v>
      </c>
      <c r="P1030">
        <v>3</v>
      </c>
      <c r="Q1030" t="s">
        <v>1571</v>
      </c>
      <c r="R1030">
        <v>3</v>
      </c>
    </row>
    <row r="1031" spans="1:18" x14ac:dyDescent="0.2">
      <c r="A1031" t="s">
        <v>2142</v>
      </c>
      <c r="B1031" t="s">
        <v>177</v>
      </c>
      <c r="C1031">
        <v>130677</v>
      </c>
      <c r="D1031">
        <v>108461</v>
      </c>
      <c r="E1031">
        <v>10002297</v>
      </c>
      <c r="F1031" t="s">
        <v>113</v>
      </c>
      <c r="G1031" t="s">
        <v>12</v>
      </c>
      <c r="H1031" t="s">
        <v>178</v>
      </c>
      <c r="I1031" t="s">
        <v>107</v>
      </c>
      <c r="J1031" t="s">
        <v>107</v>
      </c>
      <c r="K1031" t="s">
        <v>444</v>
      </c>
      <c r="L1031" s="172">
        <v>41932</v>
      </c>
      <c r="M1031" s="172">
        <v>41936</v>
      </c>
      <c r="N1031" t="s">
        <v>155</v>
      </c>
      <c r="O1031" t="s">
        <v>109</v>
      </c>
      <c r="P1031">
        <v>3</v>
      </c>
      <c r="Q1031" t="s">
        <v>1571</v>
      </c>
      <c r="R1031">
        <v>3</v>
      </c>
    </row>
    <row r="1032" spans="1:18" x14ac:dyDescent="0.2">
      <c r="A1032" t="s">
        <v>2143</v>
      </c>
      <c r="B1032" t="s">
        <v>342</v>
      </c>
      <c r="C1032">
        <v>130681</v>
      </c>
      <c r="D1032">
        <v>108340</v>
      </c>
      <c r="E1032">
        <v>10005736</v>
      </c>
      <c r="F1032" t="s">
        <v>113</v>
      </c>
      <c r="G1032" t="s">
        <v>12</v>
      </c>
      <c r="H1032" t="s">
        <v>178</v>
      </c>
      <c r="I1032" t="s">
        <v>107</v>
      </c>
      <c r="J1032" t="s">
        <v>107</v>
      </c>
      <c r="K1032" t="s">
        <v>343</v>
      </c>
      <c r="L1032" s="172">
        <v>41911</v>
      </c>
      <c r="M1032" s="172">
        <v>41915</v>
      </c>
      <c r="N1032" t="s">
        <v>155</v>
      </c>
      <c r="O1032" t="s">
        <v>109</v>
      </c>
      <c r="P1032">
        <v>3</v>
      </c>
      <c r="Q1032" t="s">
        <v>1571</v>
      </c>
      <c r="R1032">
        <v>3</v>
      </c>
    </row>
    <row r="1033" spans="1:18" x14ac:dyDescent="0.2">
      <c r="A1033" t="s">
        <v>2144</v>
      </c>
      <c r="B1033" t="s">
        <v>2145</v>
      </c>
      <c r="C1033">
        <v>130687</v>
      </c>
      <c r="D1033">
        <v>106586</v>
      </c>
      <c r="E1033">
        <v>10002919</v>
      </c>
      <c r="F1033" t="s">
        <v>293</v>
      </c>
      <c r="G1033" t="s">
        <v>12</v>
      </c>
      <c r="H1033" t="s">
        <v>362</v>
      </c>
      <c r="I1033" t="s">
        <v>166</v>
      </c>
      <c r="J1033" t="s">
        <v>166</v>
      </c>
      <c r="K1033" t="s">
        <v>2146</v>
      </c>
      <c r="L1033" s="172">
        <v>42080</v>
      </c>
      <c r="M1033" s="172">
        <v>42083</v>
      </c>
      <c r="N1033" t="s">
        <v>115</v>
      </c>
      <c r="O1033" t="s">
        <v>109</v>
      </c>
      <c r="P1033">
        <v>2</v>
      </c>
      <c r="Q1033" t="s">
        <v>1571</v>
      </c>
      <c r="R1033">
        <v>1</v>
      </c>
    </row>
    <row r="1034" spans="1:18" x14ac:dyDescent="0.2">
      <c r="A1034" t="s">
        <v>2147</v>
      </c>
      <c r="B1034" t="s">
        <v>2148</v>
      </c>
      <c r="C1034">
        <v>130699</v>
      </c>
      <c r="D1034">
        <v>108382</v>
      </c>
      <c r="E1034">
        <v>10006958</v>
      </c>
      <c r="F1034" t="s">
        <v>105</v>
      </c>
      <c r="G1034" t="s">
        <v>12</v>
      </c>
      <c r="H1034" t="s">
        <v>234</v>
      </c>
      <c r="I1034" t="s">
        <v>190</v>
      </c>
      <c r="J1034" t="s">
        <v>190</v>
      </c>
      <c r="K1034" t="s">
        <v>2149</v>
      </c>
      <c r="L1034" s="172">
        <v>42122</v>
      </c>
      <c r="M1034" s="172">
        <v>42125</v>
      </c>
      <c r="N1034" t="s">
        <v>1430</v>
      </c>
      <c r="O1034" t="s">
        <v>109</v>
      </c>
      <c r="P1034">
        <v>4</v>
      </c>
      <c r="Q1034" t="s">
        <v>1571</v>
      </c>
      <c r="R1034">
        <v>3</v>
      </c>
    </row>
    <row r="1035" spans="1:18" x14ac:dyDescent="0.2">
      <c r="A1035" t="s">
        <v>2150</v>
      </c>
      <c r="B1035" t="s">
        <v>243</v>
      </c>
      <c r="C1035">
        <v>130726</v>
      </c>
      <c r="D1035">
        <v>106733</v>
      </c>
      <c r="E1035">
        <v>10004340</v>
      </c>
      <c r="F1035" t="s">
        <v>113</v>
      </c>
      <c r="G1035" t="s">
        <v>12</v>
      </c>
      <c r="H1035" t="s">
        <v>244</v>
      </c>
      <c r="I1035" t="s">
        <v>190</v>
      </c>
      <c r="J1035" t="s">
        <v>190</v>
      </c>
      <c r="K1035" t="s">
        <v>245</v>
      </c>
      <c r="L1035" s="172">
        <v>42065</v>
      </c>
      <c r="M1035" s="172">
        <v>42069</v>
      </c>
      <c r="N1035" t="s">
        <v>115</v>
      </c>
      <c r="O1035" t="s">
        <v>109</v>
      </c>
      <c r="P1035">
        <v>3</v>
      </c>
      <c r="Q1035" t="s">
        <v>1571</v>
      </c>
      <c r="R1035">
        <v>2</v>
      </c>
    </row>
    <row r="1036" spans="1:18" x14ac:dyDescent="0.2">
      <c r="A1036" t="s">
        <v>2151</v>
      </c>
      <c r="B1036" t="s">
        <v>2152</v>
      </c>
      <c r="C1036">
        <v>130730</v>
      </c>
      <c r="D1036">
        <v>106717</v>
      </c>
      <c r="E1036">
        <v>10001144</v>
      </c>
      <c r="F1036" t="s">
        <v>113</v>
      </c>
      <c r="G1036" t="s">
        <v>12</v>
      </c>
      <c r="H1036" t="s">
        <v>237</v>
      </c>
      <c r="I1036" t="s">
        <v>190</v>
      </c>
      <c r="J1036" t="s">
        <v>190</v>
      </c>
      <c r="K1036" t="s">
        <v>2153</v>
      </c>
      <c r="L1036" s="172">
        <v>42135</v>
      </c>
      <c r="M1036" s="172">
        <v>42139</v>
      </c>
      <c r="N1036" t="s">
        <v>155</v>
      </c>
      <c r="O1036" t="s">
        <v>109</v>
      </c>
      <c r="P1036">
        <v>3</v>
      </c>
      <c r="Q1036" t="s">
        <v>1571</v>
      </c>
      <c r="R1036">
        <v>3</v>
      </c>
    </row>
    <row r="1037" spans="1:18" x14ac:dyDescent="0.2">
      <c r="A1037" t="s">
        <v>2154</v>
      </c>
      <c r="B1037" t="s">
        <v>2155</v>
      </c>
      <c r="C1037">
        <v>130750</v>
      </c>
      <c r="D1037">
        <v>106775</v>
      </c>
      <c r="E1037">
        <v>10005989</v>
      </c>
      <c r="F1037" t="s">
        <v>113</v>
      </c>
      <c r="G1037" t="s">
        <v>12</v>
      </c>
      <c r="H1037" t="s">
        <v>413</v>
      </c>
      <c r="I1037" t="s">
        <v>161</v>
      </c>
      <c r="J1037" t="s">
        <v>161</v>
      </c>
      <c r="K1037" t="s">
        <v>2156</v>
      </c>
      <c r="L1037" s="172">
        <v>41967</v>
      </c>
      <c r="M1037" s="172">
        <v>41971</v>
      </c>
      <c r="N1037" t="s">
        <v>155</v>
      </c>
      <c r="O1037" t="s">
        <v>109</v>
      </c>
      <c r="P1037">
        <v>2</v>
      </c>
      <c r="Q1037" t="s">
        <v>1571</v>
      </c>
      <c r="R1037">
        <v>3</v>
      </c>
    </row>
    <row r="1038" spans="1:18" x14ac:dyDescent="0.2">
      <c r="A1038" t="s">
        <v>2157</v>
      </c>
      <c r="B1038" t="s">
        <v>2158</v>
      </c>
      <c r="C1038">
        <v>130760</v>
      </c>
      <c r="D1038">
        <v>107722</v>
      </c>
      <c r="E1038">
        <v>10006303</v>
      </c>
      <c r="F1038" t="s">
        <v>113</v>
      </c>
      <c r="G1038" t="s">
        <v>12</v>
      </c>
      <c r="H1038" t="s">
        <v>239</v>
      </c>
      <c r="I1038" t="s">
        <v>161</v>
      </c>
      <c r="J1038" t="s">
        <v>161</v>
      </c>
      <c r="K1038" t="s">
        <v>2159</v>
      </c>
      <c r="L1038" s="172">
        <v>42087</v>
      </c>
      <c r="M1038" s="172">
        <v>42090</v>
      </c>
      <c r="N1038" t="s">
        <v>115</v>
      </c>
      <c r="O1038" t="s">
        <v>109</v>
      </c>
      <c r="P1038">
        <v>3</v>
      </c>
      <c r="Q1038" t="s">
        <v>1571</v>
      </c>
      <c r="R1038">
        <v>2</v>
      </c>
    </row>
    <row r="1039" spans="1:18" x14ac:dyDescent="0.2">
      <c r="A1039" t="s">
        <v>2160</v>
      </c>
      <c r="B1039" t="s">
        <v>1463</v>
      </c>
      <c r="C1039">
        <v>130783</v>
      </c>
      <c r="D1039">
        <v>108485</v>
      </c>
      <c r="E1039">
        <v>10005991</v>
      </c>
      <c r="F1039" t="s">
        <v>113</v>
      </c>
      <c r="G1039" t="s">
        <v>12</v>
      </c>
      <c r="H1039" t="s">
        <v>160</v>
      </c>
      <c r="I1039" t="s">
        <v>161</v>
      </c>
      <c r="J1039" t="s">
        <v>161</v>
      </c>
      <c r="K1039" t="s">
        <v>2161</v>
      </c>
      <c r="L1039" s="172">
        <v>41953</v>
      </c>
      <c r="M1039" s="172">
        <v>41957</v>
      </c>
      <c r="N1039" t="s">
        <v>155</v>
      </c>
      <c r="O1039" t="s">
        <v>109</v>
      </c>
      <c r="P1039">
        <v>3</v>
      </c>
      <c r="Q1039" t="s">
        <v>1571</v>
      </c>
      <c r="R1039">
        <v>3</v>
      </c>
    </row>
    <row r="1040" spans="1:18" x14ac:dyDescent="0.2">
      <c r="A1040" t="s">
        <v>2162</v>
      </c>
      <c r="B1040" t="s">
        <v>615</v>
      </c>
      <c r="C1040">
        <v>130787</v>
      </c>
      <c r="D1040">
        <v>108326</v>
      </c>
      <c r="E1040">
        <v>10000695</v>
      </c>
      <c r="F1040" t="s">
        <v>105</v>
      </c>
      <c r="G1040" t="s">
        <v>12</v>
      </c>
      <c r="H1040" t="s">
        <v>217</v>
      </c>
      <c r="I1040" t="s">
        <v>161</v>
      </c>
      <c r="J1040" t="s">
        <v>161</v>
      </c>
      <c r="K1040" t="s">
        <v>616</v>
      </c>
      <c r="L1040" s="172">
        <v>42024</v>
      </c>
      <c r="M1040" s="172">
        <v>42027</v>
      </c>
      <c r="N1040" t="s">
        <v>108</v>
      </c>
      <c r="O1040" t="s">
        <v>109</v>
      </c>
      <c r="P1040">
        <v>3</v>
      </c>
      <c r="Q1040" t="s">
        <v>1571</v>
      </c>
      <c r="R1040">
        <v>2</v>
      </c>
    </row>
    <row r="1041" spans="1:18" x14ac:dyDescent="0.2">
      <c r="A1041" t="s">
        <v>2163</v>
      </c>
      <c r="B1041" t="s">
        <v>424</v>
      </c>
      <c r="C1041">
        <v>130797</v>
      </c>
      <c r="D1041">
        <v>108452</v>
      </c>
      <c r="E1041">
        <v>10007299</v>
      </c>
      <c r="F1041" t="s">
        <v>113</v>
      </c>
      <c r="G1041" t="s">
        <v>12</v>
      </c>
      <c r="H1041" t="s">
        <v>425</v>
      </c>
      <c r="I1041" t="s">
        <v>172</v>
      </c>
      <c r="J1041" t="s">
        <v>172</v>
      </c>
      <c r="K1041" t="s">
        <v>2164</v>
      </c>
      <c r="L1041" s="172">
        <v>41926</v>
      </c>
      <c r="M1041" s="172">
        <v>41929</v>
      </c>
      <c r="N1041" t="s">
        <v>155</v>
      </c>
      <c r="O1041" t="s">
        <v>109</v>
      </c>
      <c r="P1041">
        <v>3</v>
      </c>
      <c r="Q1041" t="s">
        <v>1571</v>
      </c>
      <c r="R1041">
        <v>3</v>
      </c>
    </row>
    <row r="1042" spans="1:18" x14ac:dyDescent="0.2">
      <c r="A1042" t="s">
        <v>2165</v>
      </c>
      <c r="B1042" t="s">
        <v>394</v>
      </c>
      <c r="C1042">
        <v>130801</v>
      </c>
      <c r="D1042">
        <v>108408</v>
      </c>
      <c r="E1042">
        <v>10004580</v>
      </c>
      <c r="F1042" t="s">
        <v>105</v>
      </c>
      <c r="G1042" t="s">
        <v>12</v>
      </c>
      <c r="H1042" t="s">
        <v>352</v>
      </c>
      <c r="I1042" t="s">
        <v>172</v>
      </c>
      <c r="J1042" t="s">
        <v>172</v>
      </c>
      <c r="K1042" t="s">
        <v>395</v>
      </c>
      <c r="L1042" s="172">
        <v>42045</v>
      </c>
      <c r="M1042" s="172">
        <v>42048</v>
      </c>
      <c r="N1042" t="s">
        <v>108</v>
      </c>
      <c r="O1042" t="s">
        <v>109</v>
      </c>
      <c r="P1042">
        <v>3</v>
      </c>
      <c r="Q1042" t="s">
        <v>1571</v>
      </c>
      <c r="R1042">
        <v>2</v>
      </c>
    </row>
    <row r="1043" spans="1:18" x14ac:dyDescent="0.2">
      <c r="A1043" t="s">
        <v>2166</v>
      </c>
      <c r="B1043" t="s">
        <v>2167</v>
      </c>
      <c r="C1043">
        <v>130806</v>
      </c>
      <c r="D1043">
        <v>107542</v>
      </c>
      <c r="E1043">
        <v>10006378</v>
      </c>
      <c r="F1043" t="s">
        <v>113</v>
      </c>
      <c r="G1043" t="s">
        <v>12</v>
      </c>
      <c r="H1043" t="s">
        <v>469</v>
      </c>
      <c r="I1043" t="s">
        <v>166</v>
      </c>
      <c r="J1043" t="s">
        <v>166</v>
      </c>
      <c r="K1043" t="s">
        <v>2168</v>
      </c>
      <c r="L1043" s="172">
        <v>41905</v>
      </c>
      <c r="M1043" s="172">
        <v>41908</v>
      </c>
      <c r="N1043" t="s">
        <v>115</v>
      </c>
      <c r="O1043" t="s">
        <v>109</v>
      </c>
      <c r="P1043">
        <v>1</v>
      </c>
      <c r="Q1043" t="s">
        <v>1571</v>
      </c>
      <c r="R1043">
        <v>2</v>
      </c>
    </row>
    <row r="1044" spans="1:18" x14ac:dyDescent="0.2">
      <c r="A1044" t="s">
        <v>2169</v>
      </c>
      <c r="B1044" t="s">
        <v>1472</v>
      </c>
      <c r="C1044">
        <v>130813</v>
      </c>
      <c r="D1044">
        <v>105114</v>
      </c>
      <c r="E1044">
        <v>10006293</v>
      </c>
      <c r="F1044" t="s">
        <v>113</v>
      </c>
      <c r="G1044" t="s">
        <v>12</v>
      </c>
      <c r="H1044" t="s">
        <v>171</v>
      </c>
      <c r="I1044" t="s">
        <v>172</v>
      </c>
      <c r="J1044" t="s">
        <v>172</v>
      </c>
      <c r="K1044" t="s">
        <v>2170</v>
      </c>
      <c r="L1044" s="172">
        <v>41918</v>
      </c>
      <c r="M1044" s="172">
        <v>41922</v>
      </c>
      <c r="N1044" t="s">
        <v>155</v>
      </c>
      <c r="O1044" t="s">
        <v>109</v>
      </c>
      <c r="P1044">
        <v>3</v>
      </c>
      <c r="Q1044" t="s">
        <v>1571</v>
      </c>
      <c r="R1044">
        <v>3</v>
      </c>
    </row>
    <row r="1045" spans="1:18" x14ac:dyDescent="0.2">
      <c r="A1045" t="s">
        <v>2171</v>
      </c>
      <c r="B1045" t="s">
        <v>2172</v>
      </c>
      <c r="C1045">
        <v>130817</v>
      </c>
      <c r="D1045">
        <v>108338</v>
      </c>
      <c r="E1045">
        <v>10001474</v>
      </c>
      <c r="F1045" t="s">
        <v>105</v>
      </c>
      <c r="G1045" t="s">
        <v>12</v>
      </c>
      <c r="H1045" t="s">
        <v>585</v>
      </c>
      <c r="I1045" t="s">
        <v>172</v>
      </c>
      <c r="J1045" t="s">
        <v>172</v>
      </c>
      <c r="K1045" t="s">
        <v>2173</v>
      </c>
      <c r="L1045" s="172">
        <v>42115</v>
      </c>
      <c r="M1045" s="172">
        <v>42118</v>
      </c>
      <c r="N1045" t="s">
        <v>1430</v>
      </c>
      <c r="O1045" t="s">
        <v>109</v>
      </c>
      <c r="P1045">
        <v>2</v>
      </c>
      <c r="Q1045" t="s">
        <v>1571</v>
      </c>
      <c r="R1045">
        <v>3</v>
      </c>
    </row>
    <row r="1046" spans="1:18" x14ac:dyDescent="0.2">
      <c r="A1046" t="s">
        <v>2174</v>
      </c>
      <c r="B1046" t="s">
        <v>1476</v>
      </c>
      <c r="C1046">
        <v>130819</v>
      </c>
      <c r="D1046">
        <v>107462</v>
      </c>
      <c r="E1046">
        <v>10004116</v>
      </c>
      <c r="F1046" t="s">
        <v>113</v>
      </c>
      <c r="G1046" t="s">
        <v>12</v>
      </c>
      <c r="H1046" t="s">
        <v>854</v>
      </c>
      <c r="I1046" t="s">
        <v>107</v>
      </c>
      <c r="J1046" t="s">
        <v>107</v>
      </c>
      <c r="K1046" t="s">
        <v>2175</v>
      </c>
      <c r="L1046" s="172">
        <v>41975</v>
      </c>
      <c r="M1046" s="172">
        <v>41978</v>
      </c>
      <c r="N1046" t="s">
        <v>155</v>
      </c>
      <c r="O1046" t="s">
        <v>109</v>
      </c>
      <c r="P1046">
        <v>3</v>
      </c>
      <c r="Q1046" t="s">
        <v>1571</v>
      </c>
      <c r="R1046">
        <v>3</v>
      </c>
    </row>
    <row r="1047" spans="1:18" x14ac:dyDescent="0.2">
      <c r="A1047" t="s">
        <v>2176</v>
      </c>
      <c r="B1047" t="s">
        <v>2177</v>
      </c>
      <c r="C1047">
        <v>130823</v>
      </c>
      <c r="D1047">
        <v>107909</v>
      </c>
      <c r="E1047">
        <v>10002815</v>
      </c>
      <c r="F1047" t="s">
        <v>113</v>
      </c>
      <c r="G1047" t="s">
        <v>12</v>
      </c>
      <c r="H1047" t="s">
        <v>399</v>
      </c>
      <c r="I1047" t="s">
        <v>190</v>
      </c>
      <c r="J1047" t="s">
        <v>190</v>
      </c>
      <c r="K1047" t="s">
        <v>2178</v>
      </c>
      <c r="L1047" s="172">
        <v>42156</v>
      </c>
      <c r="M1047" s="172">
        <v>42160</v>
      </c>
      <c r="N1047" t="s">
        <v>115</v>
      </c>
      <c r="O1047" t="s">
        <v>109</v>
      </c>
      <c r="P1047">
        <v>3</v>
      </c>
      <c r="Q1047" t="s">
        <v>1571</v>
      </c>
      <c r="R1047">
        <v>2</v>
      </c>
    </row>
    <row r="1048" spans="1:18" x14ac:dyDescent="0.2">
      <c r="A1048" t="s">
        <v>2179</v>
      </c>
      <c r="B1048" t="s">
        <v>2180</v>
      </c>
      <c r="C1048">
        <v>130824</v>
      </c>
      <c r="D1048">
        <v>110214</v>
      </c>
      <c r="E1048">
        <v>10002130</v>
      </c>
      <c r="F1048" t="s">
        <v>113</v>
      </c>
      <c r="G1048" t="s">
        <v>12</v>
      </c>
      <c r="H1048" t="s">
        <v>399</v>
      </c>
      <c r="I1048" t="s">
        <v>190</v>
      </c>
      <c r="J1048" t="s">
        <v>190</v>
      </c>
      <c r="K1048" t="s">
        <v>2181</v>
      </c>
      <c r="L1048" s="172">
        <v>41982</v>
      </c>
      <c r="M1048" s="172">
        <v>41985</v>
      </c>
      <c r="N1048" t="s">
        <v>115</v>
      </c>
      <c r="O1048" t="s">
        <v>109</v>
      </c>
      <c r="P1048">
        <v>2</v>
      </c>
      <c r="Q1048" t="s">
        <v>1571</v>
      </c>
      <c r="R1048">
        <v>2</v>
      </c>
    </row>
    <row r="1049" spans="1:18" x14ac:dyDescent="0.2">
      <c r="A1049" t="s">
        <v>2182</v>
      </c>
      <c r="B1049" t="s">
        <v>398</v>
      </c>
      <c r="C1049">
        <v>130833</v>
      </c>
      <c r="D1049">
        <v>108385</v>
      </c>
      <c r="E1049">
        <v>10006379</v>
      </c>
      <c r="F1049" t="s">
        <v>105</v>
      </c>
      <c r="G1049" t="s">
        <v>12</v>
      </c>
      <c r="H1049" t="s">
        <v>399</v>
      </c>
      <c r="I1049" t="s">
        <v>190</v>
      </c>
      <c r="J1049" t="s">
        <v>190</v>
      </c>
      <c r="K1049" t="s">
        <v>400</v>
      </c>
      <c r="L1049" s="172">
        <v>42073</v>
      </c>
      <c r="M1049" s="172">
        <v>42076</v>
      </c>
      <c r="N1049" t="s">
        <v>108</v>
      </c>
      <c r="O1049" t="s">
        <v>109</v>
      </c>
      <c r="P1049">
        <v>3</v>
      </c>
      <c r="Q1049" t="s">
        <v>1571</v>
      </c>
      <c r="R1049">
        <v>2</v>
      </c>
    </row>
    <row r="1050" spans="1:18" x14ac:dyDescent="0.2">
      <c r="A1050" t="s">
        <v>2183</v>
      </c>
      <c r="B1050" t="s">
        <v>2184</v>
      </c>
      <c r="C1050">
        <v>130835</v>
      </c>
      <c r="D1050">
        <v>106448</v>
      </c>
      <c r="E1050">
        <v>10007859</v>
      </c>
      <c r="F1050" t="s">
        <v>113</v>
      </c>
      <c r="G1050" t="s">
        <v>12</v>
      </c>
      <c r="H1050" t="s">
        <v>337</v>
      </c>
      <c r="I1050" t="s">
        <v>172</v>
      </c>
      <c r="J1050" t="s">
        <v>172</v>
      </c>
      <c r="K1050" t="s">
        <v>2185</v>
      </c>
      <c r="L1050" s="172">
        <v>42072</v>
      </c>
      <c r="M1050" s="172">
        <v>42076</v>
      </c>
      <c r="N1050" t="s">
        <v>115</v>
      </c>
      <c r="O1050" t="s">
        <v>109</v>
      </c>
      <c r="P1050">
        <v>2</v>
      </c>
      <c r="Q1050" t="s">
        <v>1571</v>
      </c>
      <c r="R1050">
        <v>1</v>
      </c>
    </row>
    <row r="1051" spans="1:18" x14ac:dyDescent="0.2">
      <c r="A1051" t="s">
        <v>2186</v>
      </c>
      <c r="B1051" t="s">
        <v>2187</v>
      </c>
      <c r="C1051">
        <v>130837</v>
      </c>
      <c r="D1051">
        <v>106445</v>
      </c>
      <c r="E1051">
        <v>10006002</v>
      </c>
      <c r="F1051" t="s">
        <v>113</v>
      </c>
      <c r="G1051" t="s">
        <v>12</v>
      </c>
      <c r="H1051" t="s">
        <v>337</v>
      </c>
      <c r="I1051" t="s">
        <v>172</v>
      </c>
      <c r="J1051" t="s">
        <v>172</v>
      </c>
      <c r="K1051" t="s">
        <v>2188</v>
      </c>
      <c r="L1051" s="172">
        <v>42080</v>
      </c>
      <c r="M1051" s="172">
        <v>42083</v>
      </c>
      <c r="N1051" t="s">
        <v>155</v>
      </c>
      <c r="O1051" t="s">
        <v>109</v>
      </c>
      <c r="P1051">
        <v>2</v>
      </c>
      <c r="Q1051" t="s">
        <v>1571</v>
      </c>
      <c r="R1051">
        <v>3</v>
      </c>
    </row>
    <row r="1052" spans="1:18" x14ac:dyDescent="0.2">
      <c r="A1052" t="s">
        <v>2189</v>
      </c>
      <c r="B1052" t="s">
        <v>2190</v>
      </c>
      <c r="C1052">
        <v>130840</v>
      </c>
      <c r="D1052">
        <v>108366</v>
      </c>
      <c r="E1052">
        <v>10003624</v>
      </c>
      <c r="F1052" t="s">
        <v>105</v>
      </c>
      <c r="G1052" t="s">
        <v>12</v>
      </c>
      <c r="H1052" t="s">
        <v>337</v>
      </c>
      <c r="I1052" t="s">
        <v>172</v>
      </c>
      <c r="J1052" t="s">
        <v>172</v>
      </c>
      <c r="K1052" t="s">
        <v>2191</v>
      </c>
      <c r="L1052" s="172">
        <v>42122</v>
      </c>
      <c r="M1052" s="172">
        <v>42125</v>
      </c>
      <c r="N1052" t="s">
        <v>268</v>
      </c>
      <c r="O1052" t="s">
        <v>109</v>
      </c>
      <c r="P1052">
        <v>2</v>
      </c>
      <c r="Q1052" t="s">
        <v>1571</v>
      </c>
      <c r="R1052">
        <v>3</v>
      </c>
    </row>
    <row r="1053" spans="1:18" x14ac:dyDescent="0.2">
      <c r="A1053" t="s">
        <v>2192</v>
      </c>
      <c r="B1053" t="s">
        <v>1484</v>
      </c>
      <c r="C1053">
        <v>130845</v>
      </c>
      <c r="D1053">
        <v>108375</v>
      </c>
      <c r="E1053">
        <v>10007643</v>
      </c>
      <c r="F1053" t="s">
        <v>113</v>
      </c>
      <c r="G1053" t="s">
        <v>12</v>
      </c>
      <c r="H1053" t="s">
        <v>274</v>
      </c>
      <c r="I1053" t="s">
        <v>190</v>
      </c>
      <c r="J1053" t="s">
        <v>190</v>
      </c>
      <c r="K1053" t="s">
        <v>2193</v>
      </c>
      <c r="L1053" s="172">
        <v>41919</v>
      </c>
      <c r="M1053" s="172">
        <v>41922</v>
      </c>
      <c r="N1053" t="s">
        <v>155</v>
      </c>
      <c r="O1053" t="s">
        <v>109</v>
      </c>
      <c r="P1053">
        <v>3</v>
      </c>
      <c r="Q1053" t="s">
        <v>1571</v>
      </c>
      <c r="R1053">
        <v>3</v>
      </c>
    </row>
    <row r="1054" spans="1:18" x14ac:dyDescent="0.2">
      <c r="A1054" t="s">
        <v>2194</v>
      </c>
      <c r="B1054" t="s">
        <v>2195</v>
      </c>
      <c r="C1054">
        <v>130851</v>
      </c>
      <c r="D1054">
        <v>107178</v>
      </c>
      <c r="E1054">
        <v>10004579</v>
      </c>
      <c r="F1054" t="s">
        <v>113</v>
      </c>
      <c r="G1054" t="s">
        <v>12</v>
      </c>
      <c r="H1054" t="s">
        <v>460</v>
      </c>
      <c r="I1054" t="s">
        <v>166</v>
      </c>
      <c r="J1054" t="s">
        <v>166</v>
      </c>
      <c r="K1054" t="s">
        <v>2196</v>
      </c>
      <c r="L1054" s="172">
        <v>41974</v>
      </c>
      <c r="M1054" s="172">
        <v>41978</v>
      </c>
      <c r="N1054" t="s">
        <v>115</v>
      </c>
      <c r="O1054" t="s">
        <v>109</v>
      </c>
      <c r="P1054">
        <v>2</v>
      </c>
      <c r="Q1054" t="s">
        <v>1571</v>
      </c>
      <c r="R1054">
        <v>2</v>
      </c>
    </row>
    <row r="1055" spans="1:18" x14ac:dyDescent="0.2">
      <c r="A1055" t="s">
        <v>2197</v>
      </c>
      <c r="B1055" t="s">
        <v>2198</v>
      </c>
      <c r="C1055">
        <v>131095</v>
      </c>
      <c r="D1055">
        <v>108330</v>
      </c>
      <c r="E1055">
        <v>10005466</v>
      </c>
      <c r="F1055" t="s">
        <v>113</v>
      </c>
      <c r="G1055" t="s">
        <v>12</v>
      </c>
      <c r="H1055" t="s">
        <v>543</v>
      </c>
      <c r="I1055" t="s">
        <v>122</v>
      </c>
      <c r="J1055" t="s">
        <v>122</v>
      </c>
      <c r="K1055" t="s">
        <v>2199</v>
      </c>
      <c r="L1055" s="172">
        <v>42143</v>
      </c>
      <c r="M1055" s="172">
        <v>42146</v>
      </c>
      <c r="N1055" t="s">
        <v>155</v>
      </c>
      <c r="O1055" t="s">
        <v>109</v>
      </c>
      <c r="P1055">
        <v>2</v>
      </c>
      <c r="Q1055" t="s">
        <v>1571</v>
      </c>
      <c r="R1055">
        <v>3</v>
      </c>
    </row>
    <row r="1056" spans="1:18" x14ac:dyDescent="0.2">
      <c r="A1056" t="s">
        <v>2200</v>
      </c>
      <c r="B1056" t="s">
        <v>2201</v>
      </c>
      <c r="C1056">
        <v>131869</v>
      </c>
      <c r="D1056">
        <v>114849</v>
      </c>
      <c r="E1056">
        <v>10002006</v>
      </c>
      <c r="F1056" t="s">
        <v>2053</v>
      </c>
      <c r="G1056" t="s">
        <v>13</v>
      </c>
      <c r="H1056" t="s">
        <v>316</v>
      </c>
      <c r="I1056" t="s">
        <v>2054</v>
      </c>
      <c r="J1056" t="s">
        <v>95</v>
      </c>
      <c r="K1056" t="s">
        <v>2202</v>
      </c>
      <c r="L1056" s="172">
        <v>41954</v>
      </c>
      <c r="M1056" s="172">
        <v>41956</v>
      </c>
      <c r="N1056" t="s">
        <v>136</v>
      </c>
      <c r="O1056" t="s">
        <v>109</v>
      </c>
      <c r="P1056">
        <v>2</v>
      </c>
      <c r="Q1056" t="s">
        <v>1571</v>
      </c>
      <c r="R1056">
        <v>2</v>
      </c>
    </row>
    <row r="1057" spans="1:18" x14ac:dyDescent="0.2">
      <c r="A1057" t="s">
        <v>2203</v>
      </c>
      <c r="B1057" t="s">
        <v>1510</v>
      </c>
      <c r="C1057">
        <v>131950</v>
      </c>
      <c r="D1057">
        <v>116088</v>
      </c>
      <c r="E1057">
        <v>10009111</v>
      </c>
      <c r="F1057" t="s">
        <v>2053</v>
      </c>
      <c r="G1057" t="s">
        <v>13</v>
      </c>
      <c r="H1057" t="s">
        <v>399</v>
      </c>
      <c r="I1057" t="s">
        <v>190</v>
      </c>
      <c r="J1057" t="s">
        <v>190</v>
      </c>
      <c r="K1057" t="s">
        <v>2204</v>
      </c>
      <c r="L1057" s="172">
        <v>41933</v>
      </c>
      <c r="M1057" s="172">
        <v>41934</v>
      </c>
      <c r="N1057" t="s">
        <v>136</v>
      </c>
      <c r="O1057" t="s">
        <v>109</v>
      </c>
      <c r="P1057">
        <v>3</v>
      </c>
      <c r="Q1057" t="s">
        <v>1571</v>
      </c>
      <c r="R1057">
        <v>4</v>
      </c>
    </row>
    <row r="1058" spans="1:18" x14ac:dyDescent="0.2">
      <c r="A1058" t="s">
        <v>2205</v>
      </c>
      <c r="B1058" t="s">
        <v>2206</v>
      </c>
      <c r="C1058">
        <v>132021</v>
      </c>
      <c r="D1058">
        <v>114880</v>
      </c>
      <c r="E1058">
        <v>10006374</v>
      </c>
      <c r="F1058" t="s">
        <v>2053</v>
      </c>
      <c r="G1058" t="s">
        <v>13</v>
      </c>
      <c r="H1058" t="s">
        <v>585</v>
      </c>
      <c r="I1058" t="s">
        <v>172</v>
      </c>
      <c r="J1058" t="s">
        <v>172</v>
      </c>
      <c r="K1058" t="s">
        <v>2207</v>
      </c>
      <c r="L1058" s="172">
        <v>42088</v>
      </c>
      <c r="M1058" s="172">
        <v>42090</v>
      </c>
      <c r="N1058" t="s">
        <v>588</v>
      </c>
      <c r="O1058" t="s">
        <v>109</v>
      </c>
      <c r="P1058">
        <v>2</v>
      </c>
      <c r="Q1058" t="s">
        <v>1571</v>
      </c>
      <c r="R1058">
        <v>3</v>
      </c>
    </row>
    <row r="1059" spans="1:18" x14ac:dyDescent="0.2">
      <c r="A1059" t="s">
        <v>2208</v>
      </c>
      <c r="B1059" t="s">
        <v>2209</v>
      </c>
      <c r="C1059">
        <v>132779</v>
      </c>
      <c r="D1059">
        <v>109912</v>
      </c>
      <c r="E1059">
        <v>10007527</v>
      </c>
      <c r="F1059" t="s">
        <v>113</v>
      </c>
      <c r="G1059" t="s">
        <v>12</v>
      </c>
      <c r="H1059" t="s">
        <v>209</v>
      </c>
      <c r="I1059" t="s">
        <v>166</v>
      </c>
      <c r="J1059" t="s">
        <v>166</v>
      </c>
      <c r="K1059" t="s">
        <v>2210</v>
      </c>
      <c r="L1059" s="172">
        <v>42163</v>
      </c>
      <c r="M1059" s="172">
        <v>42167</v>
      </c>
      <c r="N1059" t="s">
        <v>155</v>
      </c>
      <c r="O1059" t="s">
        <v>109</v>
      </c>
      <c r="P1059">
        <v>2</v>
      </c>
      <c r="Q1059" t="s">
        <v>1571</v>
      </c>
      <c r="R1059">
        <v>3</v>
      </c>
    </row>
    <row r="1060" spans="1:18" x14ac:dyDescent="0.2">
      <c r="A1060" t="s">
        <v>2211</v>
      </c>
      <c r="B1060" t="s">
        <v>2212</v>
      </c>
      <c r="C1060">
        <v>133036</v>
      </c>
      <c r="D1060">
        <v>114875</v>
      </c>
      <c r="E1060">
        <v>10009031</v>
      </c>
      <c r="F1060" t="s">
        <v>2053</v>
      </c>
      <c r="G1060" t="s">
        <v>13</v>
      </c>
      <c r="H1060" t="s">
        <v>362</v>
      </c>
      <c r="I1060" t="s">
        <v>166</v>
      </c>
      <c r="J1060" t="s">
        <v>166</v>
      </c>
      <c r="K1060" t="s">
        <v>2213</v>
      </c>
      <c r="L1060" s="172">
        <v>42142</v>
      </c>
      <c r="M1060" s="172">
        <v>42144</v>
      </c>
      <c r="N1060" t="s">
        <v>384</v>
      </c>
      <c r="O1060" t="s">
        <v>109</v>
      </c>
      <c r="P1060">
        <v>2</v>
      </c>
      <c r="Q1060" t="s">
        <v>1571</v>
      </c>
      <c r="R1060">
        <v>4</v>
      </c>
    </row>
    <row r="1061" spans="1:18" x14ac:dyDescent="0.2">
      <c r="A1061" t="s">
        <v>2214</v>
      </c>
      <c r="B1061" t="s">
        <v>2215</v>
      </c>
      <c r="C1061">
        <v>133825</v>
      </c>
      <c r="D1061">
        <v>108267</v>
      </c>
      <c r="E1061">
        <v>10003678</v>
      </c>
      <c r="F1061" t="s">
        <v>2216</v>
      </c>
      <c r="G1061" t="s">
        <v>18</v>
      </c>
      <c r="H1061" t="s">
        <v>1311</v>
      </c>
      <c r="I1061" t="s">
        <v>122</v>
      </c>
      <c r="J1061" t="s">
        <v>122</v>
      </c>
      <c r="K1061" t="s">
        <v>2217</v>
      </c>
      <c r="L1061" s="172">
        <v>42024</v>
      </c>
      <c r="M1061" s="172">
        <v>42027</v>
      </c>
      <c r="N1061" t="s">
        <v>618</v>
      </c>
      <c r="O1061" t="s">
        <v>109</v>
      </c>
      <c r="P1061">
        <v>1</v>
      </c>
      <c r="Q1061" t="s">
        <v>1571</v>
      </c>
      <c r="R1061" t="s">
        <v>210</v>
      </c>
    </row>
    <row r="1062" spans="1:18" x14ac:dyDescent="0.2">
      <c r="A1062" t="s">
        <v>2218</v>
      </c>
      <c r="B1062" t="s">
        <v>2219</v>
      </c>
      <c r="C1062">
        <v>133840</v>
      </c>
      <c r="D1062">
        <v>108246</v>
      </c>
      <c r="E1062">
        <v>10008816</v>
      </c>
      <c r="F1062" t="s">
        <v>2216</v>
      </c>
      <c r="G1062" t="s">
        <v>18</v>
      </c>
      <c r="H1062" t="s">
        <v>222</v>
      </c>
      <c r="I1062" t="s">
        <v>2054</v>
      </c>
      <c r="J1062" t="s">
        <v>95</v>
      </c>
      <c r="K1062" t="s">
        <v>2220</v>
      </c>
      <c r="L1062" s="172">
        <v>41954</v>
      </c>
      <c r="M1062" s="172">
        <v>41957</v>
      </c>
      <c r="N1062" t="s">
        <v>618</v>
      </c>
      <c r="O1062" t="s">
        <v>109</v>
      </c>
      <c r="P1062">
        <v>1</v>
      </c>
      <c r="Q1062" t="s">
        <v>1571</v>
      </c>
      <c r="R1062" t="s">
        <v>210</v>
      </c>
    </row>
    <row r="1063" spans="1:18" x14ac:dyDescent="0.2">
      <c r="A1063" t="s">
        <v>2221</v>
      </c>
      <c r="B1063" t="s">
        <v>2222</v>
      </c>
      <c r="C1063">
        <v>136255</v>
      </c>
      <c r="D1063">
        <v>119690</v>
      </c>
      <c r="E1063">
        <v>10029916</v>
      </c>
      <c r="F1063" t="s">
        <v>105</v>
      </c>
      <c r="G1063" t="s">
        <v>12</v>
      </c>
      <c r="H1063" t="s">
        <v>854</v>
      </c>
      <c r="I1063" t="s">
        <v>107</v>
      </c>
      <c r="J1063" t="s">
        <v>107</v>
      </c>
      <c r="K1063" t="s">
        <v>2223</v>
      </c>
      <c r="L1063" s="172">
        <v>42122</v>
      </c>
      <c r="M1063" s="172">
        <v>42125</v>
      </c>
      <c r="N1063" t="s">
        <v>268</v>
      </c>
      <c r="O1063" t="s">
        <v>109</v>
      </c>
      <c r="P1063">
        <v>2</v>
      </c>
      <c r="Q1063" t="s">
        <v>1571</v>
      </c>
      <c r="R1063">
        <v>3</v>
      </c>
    </row>
    <row r="1064" spans="1:18" x14ac:dyDescent="0.2">
      <c r="A1064" t="s">
        <v>2224</v>
      </c>
      <c r="B1064" t="s">
        <v>2225</v>
      </c>
      <c r="C1064">
        <v>139238</v>
      </c>
      <c r="D1064">
        <v>121223</v>
      </c>
      <c r="E1064">
        <v>10036143</v>
      </c>
      <c r="F1064" t="s">
        <v>113</v>
      </c>
      <c r="G1064" t="s">
        <v>12</v>
      </c>
      <c r="H1064" t="s">
        <v>741</v>
      </c>
      <c r="I1064" t="s">
        <v>166</v>
      </c>
      <c r="J1064" t="s">
        <v>166</v>
      </c>
      <c r="K1064" t="s">
        <v>2226</v>
      </c>
      <c r="L1064" s="172">
        <v>41960</v>
      </c>
      <c r="M1064" s="172">
        <v>41964</v>
      </c>
      <c r="N1064" t="s">
        <v>115</v>
      </c>
      <c r="O1064" t="s">
        <v>109</v>
      </c>
      <c r="P1064">
        <v>2</v>
      </c>
      <c r="Q1064" t="s">
        <v>1571</v>
      </c>
      <c r="R1064" t="s">
        <v>210</v>
      </c>
    </row>
    <row r="1065" spans="1:18" x14ac:dyDescent="0.2">
      <c r="A1065" t="s">
        <v>2227</v>
      </c>
      <c r="B1065" t="s">
        <v>587</v>
      </c>
      <c r="C1065">
        <v>139243</v>
      </c>
      <c r="D1065">
        <v>123034</v>
      </c>
      <c r="E1065">
        <v>10024163</v>
      </c>
      <c r="F1065" t="s">
        <v>2053</v>
      </c>
      <c r="G1065" t="s">
        <v>13</v>
      </c>
      <c r="H1065" t="s">
        <v>517</v>
      </c>
      <c r="I1065" t="s">
        <v>122</v>
      </c>
      <c r="J1065" t="s">
        <v>122</v>
      </c>
      <c r="K1065" t="s">
        <v>589</v>
      </c>
      <c r="L1065" s="172">
        <v>41955</v>
      </c>
      <c r="M1065" s="172">
        <v>41957</v>
      </c>
      <c r="N1065" t="s">
        <v>136</v>
      </c>
      <c r="O1065" t="s">
        <v>109</v>
      </c>
      <c r="P1065">
        <v>3</v>
      </c>
      <c r="Q1065" t="s">
        <v>1571</v>
      </c>
      <c r="R1065" t="s">
        <v>210</v>
      </c>
    </row>
    <row r="1066" spans="1:18" x14ac:dyDescent="0.2">
      <c r="A1066" t="s">
        <v>2228</v>
      </c>
      <c r="B1066" t="s">
        <v>2229</v>
      </c>
      <c r="C1066">
        <v>139245</v>
      </c>
      <c r="D1066">
        <v>123035</v>
      </c>
      <c r="E1066">
        <v>10020990</v>
      </c>
      <c r="F1066" t="s">
        <v>2053</v>
      </c>
      <c r="G1066" t="s">
        <v>13</v>
      </c>
      <c r="H1066" t="s">
        <v>422</v>
      </c>
      <c r="I1066" t="s">
        <v>140</v>
      </c>
      <c r="J1066" t="s">
        <v>140</v>
      </c>
      <c r="K1066" t="s">
        <v>2230</v>
      </c>
      <c r="L1066" s="172">
        <v>41898</v>
      </c>
      <c r="M1066" s="172">
        <v>41900</v>
      </c>
      <c r="N1066" t="s">
        <v>136</v>
      </c>
      <c r="O1066" t="s">
        <v>109</v>
      </c>
      <c r="P1066">
        <v>4</v>
      </c>
      <c r="Q1066" t="s">
        <v>1571</v>
      </c>
      <c r="R1066" t="s">
        <v>210</v>
      </c>
    </row>
    <row r="1067" spans="1:18" x14ac:dyDescent="0.2">
      <c r="A1067" t="s">
        <v>2231</v>
      </c>
      <c r="B1067" t="s">
        <v>2232</v>
      </c>
      <c r="C1067">
        <v>139249</v>
      </c>
      <c r="D1067">
        <v>124210</v>
      </c>
      <c r="E1067">
        <v>10038981</v>
      </c>
      <c r="F1067" t="s">
        <v>2053</v>
      </c>
      <c r="G1067" t="s">
        <v>13</v>
      </c>
      <c r="H1067" t="s">
        <v>597</v>
      </c>
      <c r="I1067" t="s">
        <v>166</v>
      </c>
      <c r="J1067" t="s">
        <v>166</v>
      </c>
      <c r="K1067" t="s">
        <v>2233</v>
      </c>
      <c r="L1067" s="172">
        <v>41975</v>
      </c>
      <c r="M1067" s="172">
        <v>41976</v>
      </c>
      <c r="N1067" t="s">
        <v>136</v>
      </c>
      <c r="O1067" t="s">
        <v>109</v>
      </c>
      <c r="P1067">
        <v>2</v>
      </c>
      <c r="Q1067" t="s">
        <v>1571</v>
      </c>
      <c r="R1067" t="s">
        <v>210</v>
      </c>
    </row>
    <row r="1068" spans="1:18" x14ac:dyDescent="0.2">
      <c r="A1068" t="s">
        <v>2234</v>
      </c>
      <c r="B1068" t="s">
        <v>1554</v>
      </c>
      <c r="C1068">
        <v>139433</v>
      </c>
      <c r="D1068">
        <v>123356</v>
      </c>
      <c r="E1068">
        <v>10041654</v>
      </c>
      <c r="F1068" t="s">
        <v>2235</v>
      </c>
      <c r="G1068" t="s">
        <v>16</v>
      </c>
      <c r="H1068" t="s">
        <v>832</v>
      </c>
      <c r="I1068" t="s">
        <v>2054</v>
      </c>
      <c r="J1068" t="s">
        <v>95</v>
      </c>
      <c r="K1068" t="s">
        <v>2236</v>
      </c>
      <c r="L1068" s="172">
        <v>42017</v>
      </c>
      <c r="M1068" s="172">
        <v>42020</v>
      </c>
      <c r="N1068" t="s">
        <v>196</v>
      </c>
      <c r="O1068" t="s">
        <v>109</v>
      </c>
      <c r="P1068">
        <v>4</v>
      </c>
      <c r="Q1068" t="s">
        <v>1571</v>
      </c>
      <c r="R1068" t="s">
        <v>210</v>
      </c>
    </row>
    <row r="1069" spans="1:18" x14ac:dyDescent="0.2">
      <c r="A1069" t="s">
        <v>2237</v>
      </c>
      <c r="B1069" t="s">
        <v>354</v>
      </c>
      <c r="C1069">
        <v>139730</v>
      </c>
      <c r="D1069">
        <v>123351</v>
      </c>
      <c r="E1069">
        <v>10042041</v>
      </c>
      <c r="F1069" t="s">
        <v>2235</v>
      </c>
      <c r="G1069" t="s">
        <v>16</v>
      </c>
      <c r="H1069" t="s">
        <v>285</v>
      </c>
      <c r="I1069" t="s">
        <v>140</v>
      </c>
      <c r="J1069" t="s">
        <v>140</v>
      </c>
      <c r="K1069" t="s">
        <v>355</v>
      </c>
      <c r="L1069" s="172">
        <v>42031</v>
      </c>
      <c r="M1069" s="172">
        <v>42034</v>
      </c>
      <c r="N1069" t="s">
        <v>196</v>
      </c>
      <c r="O1069" t="s">
        <v>109</v>
      </c>
      <c r="P1069">
        <v>3</v>
      </c>
      <c r="Q1069" t="s">
        <v>1571</v>
      </c>
      <c r="R1069" t="s">
        <v>210</v>
      </c>
    </row>
    <row r="1070" spans="1:18" x14ac:dyDescent="0.2">
      <c r="A1070" t="s">
        <v>2238</v>
      </c>
      <c r="B1070" t="s">
        <v>511</v>
      </c>
      <c r="C1070">
        <v>139793</v>
      </c>
      <c r="D1070">
        <v>123347</v>
      </c>
      <c r="E1070">
        <v>10042051</v>
      </c>
      <c r="F1070" t="s">
        <v>2235</v>
      </c>
      <c r="G1070" t="s">
        <v>16</v>
      </c>
      <c r="H1070" t="s">
        <v>150</v>
      </c>
      <c r="I1070" t="s">
        <v>122</v>
      </c>
      <c r="J1070" t="s">
        <v>122</v>
      </c>
      <c r="K1070" t="s">
        <v>2239</v>
      </c>
      <c r="L1070" s="172">
        <v>42031</v>
      </c>
      <c r="M1070" s="172">
        <v>42034</v>
      </c>
      <c r="N1070" t="s">
        <v>196</v>
      </c>
      <c r="O1070" t="s">
        <v>109</v>
      </c>
      <c r="P1070">
        <v>4</v>
      </c>
      <c r="Q1070" t="s">
        <v>1571</v>
      </c>
      <c r="R1070" t="s">
        <v>210</v>
      </c>
    </row>
    <row r="1071" spans="1:18" x14ac:dyDescent="0.2">
      <c r="A1071" t="s">
        <v>2240</v>
      </c>
      <c r="B1071" t="s">
        <v>191</v>
      </c>
      <c r="C1071">
        <v>139798</v>
      </c>
      <c r="D1071">
        <v>123318</v>
      </c>
      <c r="E1071">
        <v>10042040</v>
      </c>
      <c r="F1071" t="s">
        <v>2235</v>
      </c>
      <c r="G1071" t="s">
        <v>16</v>
      </c>
      <c r="H1071" t="s">
        <v>193</v>
      </c>
      <c r="I1071" t="s">
        <v>107</v>
      </c>
      <c r="J1071" t="s">
        <v>107</v>
      </c>
      <c r="K1071" t="s">
        <v>195</v>
      </c>
      <c r="L1071" s="172">
        <v>42073</v>
      </c>
      <c r="M1071" s="172">
        <v>42076</v>
      </c>
      <c r="N1071" t="s">
        <v>196</v>
      </c>
      <c r="O1071" t="s">
        <v>109</v>
      </c>
      <c r="P1071">
        <v>3</v>
      </c>
      <c r="Q1071" t="s">
        <v>1571</v>
      </c>
      <c r="R1071" t="s">
        <v>210</v>
      </c>
    </row>
    <row r="1072" spans="1:18" x14ac:dyDescent="0.2">
      <c r="A1072" t="s">
        <v>2241</v>
      </c>
      <c r="B1072" t="s">
        <v>2242</v>
      </c>
      <c r="C1072">
        <v>139896</v>
      </c>
      <c r="D1072">
        <v>123337</v>
      </c>
      <c r="E1072">
        <v>10042335</v>
      </c>
      <c r="F1072" t="s">
        <v>2235</v>
      </c>
      <c r="G1072" t="s">
        <v>16</v>
      </c>
      <c r="H1072" t="s">
        <v>114</v>
      </c>
      <c r="I1072" t="s">
        <v>107</v>
      </c>
      <c r="J1072" t="s">
        <v>107</v>
      </c>
      <c r="K1072" t="s">
        <v>2243</v>
      </c>
      <c r="L1072" s="172">
        <v>42066</v>
      </c>
      <c r="M1072" s="172">
        <v>42069</v>
      </c>
      <c r="N1072" t="s">
        <v>196</v>
      </c>
      <c r="O1072" t="s">
        <v>109</v>
      </c>
      <c r="P1072">
        <v>2</v>
      </c>
      <c r="Q1072" t="s">
        <v>1571</v>
      </c>
      <c r="R1072" t="s">
        <v>210</v>
      </c>
    </row>
    <row r="1073" spans="1:18" x14ac:dyDescent="0.2">
      <c r="A1073" t="s">
        <v>2244</v>
      </c>
      <c r="B1073" t="s">
        <v>2245</v>
      </c>
      <c r="C1073">
        <v>141435</v>
      </c>
      <c r="D1073">
        <v>131292</v>
      </c>
      <c r="E1073">
        <v>10046840</v>
      </c>
      <c r="F1073" t="s">
        <v>2053</v>
      </c>
      <c r="G1073" t="s">
        <v>13</v>
      </c>
      <c r="H1073" t="s">
        <v>186</v>
      </c>
      <c r="I1073" t="s">
        <v>172</v>
      </c>
      <c r="J1073" t="s">
        <v>172</v>
      </c>
      <c r="K1073" t="s">
        <v>2246</v>
      </c>
      <c r="L1073" s="172">
        <v>42114</v>
      </c>
      <c r="M1073" s="172">
        <v>42116</v>
      </c>
      <c r="N1073" t="s">
        <v>136</v>
      </c>
      <c r="O1073" t="s">
        <v>109</v>
      </c>
      <c r="P1073">
        <v>2</v>
      </c>
      <c r="Q1073" t="s">
        <v>1571</v>
      </c>
      <c r="R1073" t="s">
        <v>210</v>
      </c>
    </row>
    <row r="1074" spans="1:18" x14ac:dyDescent="0.2">
      <c r="A1074" t="s">
        <v>2247</v>
      </c>
      <c r="B1074" t="s">
        <v>506</v>
      </c>
      <c r="C1074">
        <v>141491</v>
      </c>
      <c r="D1074">
        <v>131642</v>
      </c>
      <c r="E1074">
        <v>10044606</v>
      </c>
      <c r="F1074" t="s">
        <v>2248</v>
      </c>
      <c r="G1074" t="s">
        <v>16</v>
      </c>
      <c r="H1074" t="s">
        <v>171</v>
      </c>
      <c r="I1074" t="s">
        <v>172</v>
      </c>
      <c r="J1074" t="s">
        <v>172</v>
      </c>
      <c r="K1074" t="s">
        <v>508</v>
      </c>
      <c r="L1074" s="172">
        <v>42115</v>
      </c>
      <c r="M1074" s="172">
        <v>42118</v>
      </c>
      <c r="N1074" t="s">
        <v>196</v>
      </c>
      <c r="O1074" t="s">
        <v>109</v>
      </c>
      <c r="P1074">
        <v>3</v>
      </c>
      <c r="Q1074" t="s">
        <v>1571</v>
      </c>
      <c r="R1074" t="s">
        <v>210</v>
      </c>
    </row>
    <row r="1075" spans="1:18" x14ac:dyDescent="0.2">
      <c r="A1075" t="s">
        <v>2249</v>
      </c>
      <c r="B1075" t="s">
        <v>2250</v>
      </c>
      <c r="C1075">
        <v>141492</v>
      </c>
      <c r="D1075">
        <v>131030</v>
      </c>
      <c r="E1075">
        <v>10043564</v>
      </c>
      <c r="F1075" t="s">
        <v>2053</v>
      </c>
      <c r="G1075" t="s">
        <v>13</v>
      </c>
      <c r="H1075" t="s">
        <v>854</v>
      </c>
      <c r="I1075" t="s">
        <v>107</v>
      </c>
      <c r="J1075" t="s">
        <v>107</v>
      </c>
      <c r="K1075" t="s">
        <v>2251</v>
      </c>
      <c r="L1075" s="172">
        <v>42130</v>
      </c>
      <c r="M1075" s="172">
        <v>42132</v>
      </c>
      <c r="N1075" t="s">
        <v>136</v>
      </c>
      <c r="O1075" t="s">
        <v>109</v>
      </c>
      <c r="P1075">
        <v>4</v>
      </c>
      <c r="Q1075" t="s">
        <v>1571</v>
      </c>
      <c r="R1075" t="s">
        <v>210</v>
      </c>
    </row>
    <row r="1076" spans="1:18" x14ac:dyDescent="0.2">
      <c r="A1076" t="s">
        <v>2252</v>
      </c>
      <c r="B1076" t="s">
        <v>2253</v>
      </c>
      <c r="C1076">
        <v>141503</v>
      </c>
      <c r="D1076">
        <v>126185</v>
      </c>
      <c r="E1076">
        <v>10021185</v>
      </c>
      <c r="F1076" t="s">
        <v>2053</v>
      </c>
      <c r="G1076" t="s">
        <v>13</v>
      </c>
      <c r="H1076" t="s">
        <v>241</v>
      </c>
      <c r="I1076" t="s">
        <v>94</v>
      </c>
      <c r="J1076" t="s">
        <v>95</v>
      </c>
      <c r="K1076" t="s">
        <v>2254</v>
      </c>
      <c r="L1076" s="172">
        <v>42179</v>
      </c>
      <c r="M1076" s="172">
        <v>42181</v>
      </c>
      <c r="N1076" t="s">
        <v>136</v>
      </c>
      <c r="O1076" t="s">
        <v>109</v>
      </c>
      <c r="P1076">
        <v>3</v>
      </c>
      <c r="Q1076" t="s">
        <v>1571</v>
      </c>
      <c r="R1076" t="s">
        <v>210</v>
      </c>
    </row>
    <row r="1077" spans="1:18" x14ac:dyDescent="0.2">
      <c r="A1077" t="s">
        <v>2255</v>
      </c>
      <c r="B1077" t="s">
        <v>1568</v>
      </c>
      <c r="C1077">
        <v>50083</v>
      </c>
      <c r="D1077">
        <v>105987</v>
      </c>
      <c r="E1077">
        <v>10000115</v>
      </c>
      <c r="F1077" t="s">
        <v>1569</v>
      </c>
      <c r="G1077" t="s">
        <v>14</v>
      </c>
      <c r="H1077" t="s">
        <v>198</v>
      </c>
      <c r="I1077" t="s">
        <v>199</v>
      </c>
      <c r="J1077" t="s">
        <v>95</v>
      </c>
      <c r="K1077" t="s">
        <v>2256</v>
      </c>
      <c r="L1077" s="172">
        <v>41688</v>
      </c>
      <c r="M1077" s="172">
        <v>41691</v>
      </c>
      <c r="N1077" t="s">
        <v>1895</v>
      </c>
      <c r="O1077" t="s">
        <v>109</v>
      </c>
      <c r="P1077">
        <v>3</v>
      </c>
      <c r="Q1077" t="s">
        <v>2257</v>
      </c>
      <c r="R1077">
        <v>4</v>
      </c>
    </row>
    <row r="1078" spans="1:18" x14ac:dyDescent="0.2">
      <c r="A1078" t="s">
        <v>2258</v>
      </c>
      <c r="B1078" t="s">
        <v>1575</v>
      </c>
      <c r="C1078">
        <v>50100</v>
      </c>
      <c r="D1078">
        <v>105769</v>
      </c>
      <c r="E1078">
        <v>10000984</v>
      </c>
      <c r="F1078" t="s">
        <v>1569</v>
      </c>
      <c r="G1078" t="s">
        <v>14</v>
      </c>
      <c r="H1078" t="s">
        <v>189</v>
      </c>
      <c r="I1078" t="s">
        <v>190</v>
      </c>
      <c r="J1078" t="s">
        <v>190</v>
      </c>
      <c r="K1078" t="s">
        <v>2259</v>
      </c>
      <c r="L1078" s="172">
        <v>41708</v>
      </c>
      <c r="M1078" s="172">
        <v>41712</v>
      </c>
      <c r="N1078" t="s">
        <v>102</v>
      </c>
      <c r="O1078" t="s">
        <v>109</v>
      </c>
      <c r="P1078">
        <v>3</v>
      </c>
      <c r="Q1078" t="s">
        <v>2257</v>
      </c>
      <c r="R1078">
        <v>3</v>
      </c>
    </row>
    <row r="1079" spans="1:18" x14ac:dyDescent="0.2">
      <c r="A1079" t="s">
        <v>2260</v>
      </c>
      <c r="B1079" t="s">
        <v>2261</v>
      </c>
      <c r="C1079">
        <v>50112</v>
      </c>
      <c r="D1079">
        <v>108109</v>
      </c>
      <c r="E1079">
        <v>10001492</v>
      </c>
      <c r="F1079" t="s">
        <v>1569</v>
      </c>
      <c r="G1079" t="s">
        <v>14</v>
      </c>
      <c r="H1079" t="s">
        <v>1410</v>
      </c>
      <c r="I1079" t="s">
        <v>190</v>
      </c>
      <c r="J1079" t="s">
        <v>190</v>
      </c>
      <c r="K1079" t="s">
        <v>2262</v>
      </c>
      <c r="L1079" s="172">
        <v>41815</v>
      </c>
      <c r="M1079" s="172">
        <v>41817</v>
      </c>
      <c r="N1079" t="s">
        <v>302</v>
      </c>
      <c r="O1079" t="s">
        <v>109</v>
      </c>
      <c r="P1079">
        <v>2</v>
      </c>
      <c r="Q1079" t="s">
        <v>2257</v>
      </c>
      <c r="R1079">
        <v>3</v>
      </c>
    </row>
    <row r="1080" spans="1:18" x14ac:dyDescent="0.2">
      <c r="A1080" t="s">
        <v>2263</v>
      </c>
      <c r="B1080" t="s">
        <v>2264</v>
      </c>
      <c r="C1080">
        <v>50116</v>
      </c>
      <c r="D1080">
        <v>116831</v>
      </c>
      <c r="E1080">
        <v>10001927</v>
      </c>
      <c r="F1080" t="s">
        <v>1569</v>
      </c>
      <c r="G1080" t="s">
        <v>14</v>
      </c>
      <c r="H1080" t="s">
        <v>731</v>
      </c>
      <c r="I1080" t="s">
        <v>161</v>
      </c>
      <c r="J1080" t="s">
        <v>161</v>
      </c>
      <c r="K1080" t="s">
        <v>2265</v>
      </c>
      <c r="L1080" s="172">
        <v>41869</v>
      </c>
      <c r="M1080" s="172">
        <v>41873</v>
      </c>
      <c r="N1080" t="s">
        <v>102</v>
      </c>
      <c r="O1080" t="s">
        <v>109</v>
      </c>
      <c r="P1080">
        <v>2</v>
      </c>
      <c r="Q1080" t="s">
        <v>2257</v>
      </c>
      <c r="R1080">
        <v>2</v>
      </c>
    </row>
    <row r="1081" spans="1:18" x14ac:dyDescent="0.2">
      <c r="A1081" t="s">
        <v>2266</v>
      </c>
      <c r="B1081" t="s">
        <v>2267</v>
      </c>
      <c r="C1081">
        <v>50124</v>
      </c>
      <c r="D1081">
        <v>117618</v>
      </c>
      <c r="E1081">
        <v>10008920</v>
      </c>
      <c r="F1081" t="s">
        <v>1597</v>
      </c>
      <c r="G1081" t="s">
        <v>15</v>
      </c>
      <c r="H1081" t="s">
        <v>234</v>
      </c>
      <c r="I1081" t="s">
        <v>190</v>
      </c>
      <c r="J1081" t="s">
        <v>190</v>
      </c>
      <c r="K1081" t="s">
        <v>2268</v>
      </c>
      <c r="L1081" s="172">
        <v>41828</v>
      </c>
      <c r="M1081" s="172">
        <v>41831</v>
      </c>
      <c r="N1081" t="s">
        <v>147</v>
      </c>
      <c r="O1081" t="s">
        <v>109</v>
      </c>
      <c r="P1081">
        <v>2</v>
      </c>
      <c r="Q1081" t="s">
        <v>2257</v>
      </c>
      <c r="R1081">
        <v>3</v>
      </c>
    </row>
    <row r="1082" spans="1:18" x14ac:dyDescent="0.2">
      <c r="A1082" t="s">
        <v>2269</v>
      </c>
      <c r="B1082" t="s">
        <v>2270</v>
      </c>
      <c r="C1082">
        <v>50128</v>
      </c>
      <c r="D1082">
        <v>105505</v>
      </c>
      <c r="E1082">
        <v>10002697</v>
      </c>
      <c r="F1082" t="s">
        <v>1573</v>
      </c>
      <c r="G1082" t="s">
        <v>15</v>
      </c>
      <c r="H1082" t="s">
        <v>362</v>
      </c>
      <c r="I1082" t="s">
        <v>166</v>
      </c>
      <c r="J1082" t="s">
        <v>166</v>
      </c>
      <c r="K1082" t="s">
        <v>2271</v>
      </c>
      <c r="L1082" s="172">
        <v>41666</v>
      </c>
      <c r="M1082" s="172">
        <v>41670</v>
      </c>
      <c r="N1082" t="s">
        <v>152</v>
      </c>
      <c r="O1082" t="s">
        <v>109</v>
      </c>
      <c r="P1082">
        <v>2</v>
      </c>
      <c r="Q1082" t="s">
        <v>2257</v>
      </c>
      <c r="R1082">
        <v>3</v>
      </c>
    </row>
    <row r="1083" spans="1:18" x14ac:dyDescent="0.2">
      <c r="A1083" t="s">
        <v>2272</v>
      </c>
      <c r="B1083" t="s">
        <v>1585</v>
      </c>
      <c r="C1083">
        <v>50132</v>
      </c>
      <c r="D1083">
        <v>106898</v>
      </c>
      <c r="E1083">
        <v>10003019</v>
      </c>
      <c r="F1083" t="s">
        <v>1569</v>
      </c>
      <c r="G1083" t="s">
        <v>14</v>
      </c>
      <c r="H1083" t="s">
        <v>139</v>
      </c>
      <c r="I1083" t="s">
        <v>140</v>
      </c>
      <c r="J1083" t="s">
        <v>140</v>
      </c>
      <c r="K1083" t="s">
        <v>2273</v>
      </c>
      <c r="L1083" s="172">
        <v>41568</v>
      </c>
      <c r="M1083" s="172">
        <v>41572</v>
      </c>
      <c r="N1083" t="s">
        <v>132</v>
      </c>
      <c r="O1083" t="s">
        <v>109</v>
      </c>
      <c r="P1083">
        <v>3</v>
      </c>
      <c r="Q1083" t="s">
        <v>2257</v>
      </c>
      <c r="R1083">
        <v>2</v>
      </c>
    </row>
    <row r="1084" spans="1:18" x14ac:dyDescent="0.2">
      <c r="A1084" t="s">
        <v>2274</v>
      </c>
      <c r="B1084" t="s">
        <v>2275</v>
      </c>
      <c r="C1084">
        <v>50150</v>
      </c>
      <c r="D1084">
        <v>117814</v>
      </c>
      <c r="E1084">
        <v>10007911</v>
      </c>
      <c r="F1084" t="s">
        <v>1569</v>
      </c>
      <c r="G1084" t="s">
        <v>14</v>
      </c>
      <c r="H1084" t="s">
        <v>498</v>
      </c>
      <c r="I1084" t="s">
        <v>172</v>
      </c>
      <c r="J1084" t="s">
        <v>172</v>
      </c>
      <c r="K1084" t="s">
        <v>2276</v>
      </c>
      <c r="L1084" s="172">
        <v>41667</v>
      </c>
      <c r="M1084" s="172">
        <v>41670</v>
      </c>
      <c r="N1084" t="s">
        <v>132</v>
      </c>
      <c r="O1084" t="s">
        <v>109</v>
      </c>
      <c r="P1084">
        <v>4</v>
      </c>
      <c r="Q1084" t="s">
        <v>2257</v>
      </c>
      <c r="R1084">
        <v>3</v>
      </c>
    </row>
    <row r="1085" spans="1:18" x14ac:dyDescent="0.2">
      <c r="A1085" t="s">
        <v>2277</v>
      </c>
      <c r="B1085" t="s">
        <v>2278</v>
      </c>
      <c r="C1085">
        <v>50170</v>
      </c>
      <c r="D1085">
        <v>105008</v>
      </c>
      <c r="E1085">
        <v>10004486</v>
      </c>
      <c r="F1085" t="s">
        <v>1597</v>
      </c>
      <c r="G1085" t="s">
        <v>15</v>
      </c>
      <c r="H1085" t="s">
        <v>493</v>
      </c>
      <c r="I1085" t="s">
        <v>122</v>
      </c>
      <c r="J1085" t="s">
        <v>122</v>
      </c>
      <c r="K1085" t="s">
        <v>2279</v>
      </c>
      <c r="L1085" s="172">
        <v>41757</v>
      </c>
      <c r="M1085" s="172">
        <v>41761</v>
      </c>
      <c r="N1085" t="s">
        <v>1895</v>
      </c>
      <c r="O1085" t="s">
        <v>109</v>
      </c>
      <c r="P1085">
        <v>2</v>
      </c>
      <c r="Q1085" t="s">
        <v>2257</v>
      </c>
      <c r="R1085">
        <v>4</v>
      </c>
    </row>
    <row r="1086" spans="1:18" x14ac:dyDescent="0.2">
      <c r="A1086" t="s">
        <v>2280</v>
      </c>
      <c r="B1086" t="s">
        <v>2281</v>
      </c>
      <c r="C1086">
        <v>50193</v>
      </c>
      <c r="D1086">
        <v>105498</v>
      </c>
      <c r="E1086">
        <v>10005735</v>
      </c>
      <c r="F1086" t="s">
        <v>1569</v>
      </c>
      <c r="G1086" t="s">
        <v>14</v>
      </c>
      <c r="H1086" t="s">
        <v>178</v>
      </c>
      <c r="I1086" t="s">
        <v>107</v>
      </c>
      <c r="J1086" t="s">
        <v>107</v>
      </c>
      <c r="K1086" t="s">
        <v>2282</v>
      </c>
      <c r="L1086" s="172">
        <v>41673</v>
      </c>
      <c r="M1086" s="172">
        <v>41677</v>
      </c>
      <c r="N1086" t="s">
        <v>102</v>
      </c>
      <c r="O1086" t="s">
        <v>109</v>
      </c>
      <c r="P1086">
        <v>2</v>
      </c>
      <c r="Q1086" t="s">
        <v>2257</v>
      </c>
      <c r="R1086">
        <v>3</v>
      </c>
    </row>
    <row r="1087" spans="1:18" x14ac:dyDescent="0.2">
      <c r="A1087" t="s">
        <v>2283</v>
      </c>
      <c r="B1087" t="s">
        <v>2284</v>
      </c>
      <c r="C1087">
        <v>50213</v>
      </c>
      <c r="D1087">
        <v>108141</v>
      </c>
      <c r="E1087">
        <v>10000703</v>
      </c>
      <c r="F1087" t="s">
        <v>1573</v>
      </c>
      <c r="G1087" t="s">
        <v>15</v>
      </c>
      <c r="H1087" t="s">
        <v>186</v>
      </c>
      <c r="I1087" t="s">
        <v>172</v>
      </c>
      <c r="J1087" t="s">
        <v>172</v>
      </c>
      <c r="K1087" t="s">
        <v>2285</v>
      </c>
      <c r="L1087" s="172">
        <v>41694</v>
      </c>
      <c r="M1087" s="172">
        <v>41698</v>
      </c>
      <c r="N1087" t="s">
        <v>152</v>
      </c>
      <c r="O1087" t="s">
        <v>109</v>
      </c>
      <c r="P1087">
        <v>2</v>
      </c>
      <c r="Q1087" t="s">
        <v>2257</v>
      </c>
      <c r="R1087">
        <v>3</v>
      </c>
    </row>
    <row r="1088" spans="1:18" x14ac:dyDescent="0.2">
      <c r="A1088" t="s">
        <v>2286</v>
      </c>
      <c r="B1088" t="s">
        <v>2287</v>
      </c>
      <c r="C1088">
        <v>50215</v>
      </c>
      <c r="D1088">
        <v>107150</v>
      </c>
      <c r="E1088">
        <v>10001230</v>
      </c>
      <c r="F1088" t="s">
        <v>1597</v>
      </c>
      <c r="G1088" t="s">
        <v>15</v>
      </c>
      <c r="H1088" t="s">
        <v>380</v>
      </c>
      <c r="I1088" t="s">
        <v>199</v>
      </c>
      <c r="J1088" t="s">
        <v>95</v>
      </c>
      <c r="K1088" t="s">
        <v>2288</v>
      </c>
      <c r="L1088" s="172">
        <v>41674</v>
      </c>
      <c r="M1088" s="172">
        <v>41677</v>
      </c>
      <c r="N1088" t="s">
        <v>152</v>
      </c>
      <c r="O1088" t="s">
        <v>109</v>
      </c>
      <c r="P1088">
        <v>2</v>
      </c>
      <c r="Q1088" t="s">
        <v>2257</v>
      </c>
      <c r="R1088">
        <v>3</v>
      </c>
    </row>
    <row r="1089" spans="1:18" x14ac:dyDescent="0.2">
      <c r="A1089" t="s">
        <v>2289</v>
      </c>
      <c r="B1089" t="s">
        <v>1600</v>
      </c>
      <c r="C1089">
        <v>50219</v>
      </c>
      <c r="D1089">
        <v>108668</v>
      </c>
      <c r="E1089">
        <v>10002064</v>
      </c>
      <c r="F1089" t="s">
        <v>1573</v>
      </c>
      <c r="G1089" t="s">
        <v>15</v>
      </c>
      <c r="H1089" t="s">
        <v>475</v>
      </c>
      <c r="I1089" t="s">
        <v>94</v>
      </c>
      <c r="J1089" t="s">
        <v>95</v>
      </c>
      <c r="K1089" t="s">
        <v>2290</v>
      </c>
      <c r="L1089" s="172">
        <v>41554</v>
      </c>
      <c r="M1089" s="172">
        <v>41558</v>
      </c>
      <c r="N1089" t="s">
        <v>152</v>
      </c>
      <c r="O1089" t="s">
        <v>109</v>
      </c>
      <c r="P1089">
        <v>3</v>
      </c>
      <c r="Q1089" t="s">
        <v>2257</v>
      </c>
      <c r="R1089">
        <v>2</v>
      </c>
    </row>
    <row r="1090" spans="1:18" x14ac:dyDescent="0.2">
      <c r="A1090" t="s">
        <v>2291</v>
      </c>
      <c r="B1090" t="s">
        <v>2292</v>
      </c>
      <c r="C1090">
        <v>50227</v>
      </c>
      <c r="D1090">
        <v>115318</v>
      </c>
      <c r="E1090">
        <v>10002910</v>
      </c>
      <c r="F1090" t="s">
        <v>1573</v>
      </c>
      <c r="G1090" t="s">
        <v>15</v>
      </c>
      <c r="H1090" t="s">
        <v>231</v>
      </c>
      <c r="I1090" t="s">
        <v>122</v>
      </c>
      <c r="J1090" t="s">
        <v>122</v>
      </c>
      <c r="K1090" t="s">
        <v>2293</v>
      </c>
      <c r="L1090" s="172">
        <v>41562</v>
      </c>
      <c r="M1090" s="172">
        <v>41565</v>
      </c>
      <c r="N1090" t="s">
        <v>152</v>
      </c>
      <c r="O1090" t="s">
        <v>109</v>
      </c>
      <c r="P1090">
        <v>2</v>
      </c>
      <c r="Q1090" t="s">
        <v>2257</v>
      </c>
      <c r="R1090">
        <v>2</v>
      </c>
    </row>
    <row r="1091" spans="1:18" x14ac:dyDescent="0.2">
      <c r="A1091" t="s">
        <v>2294</v>
      </c>
      <c r="B1091" t="s">
        <v>2295</v>
      </c>
      <c r="C1091">
        <v>50234</v>
      </c>
      <c r="D1091">
        <v>106055</v>
      </c>
      <c r="E1091">
        <v>10005535</v>
      </c>
      <c r="F1091" t="s">
        <v>1573</v>
      </c>
      <c r="G1091" t="s">
        <v>15</v>
      </c>
      <c r="H1091" t="s">
        <v>549</v>
      </c>
      <c r="I1091" t="s">
        <v>199</v>
      </c>
      <c r="J1091" t="s">
        <v>95</v>
      </c>
      <c r="K1091" t="s">
        <v>2296</v>
      </c>
      <c r="L1091" s="172">
        <v>41793</v>
      </c>
      <c r="M1091" s="172">
        <v>41796</v>
      </c>
      <c r="N1091" t="s">
        <v>302</v>
      </c>
      <c r="O1091" t="s">
        <v>109</v>
      </c>
      <c r="P1091">
        <v>2</v>
      </c>
      <c r="Q1091" t="s">
        <v>2257</v>
      </c>
      <c r="R1091">
        <v>3</v>
      </c>
    </row>
    <row r="1092" spans="1:18" x14ac:dyDescent="0.2">
      <c r="A1092" t="s">
        <v>2297</v>
      </c>
      <c r="B1092" t="s">
        <v>2298</v>
      </c>
      <c r="C1092">
        <v>50241</v>
      </c>
      <c r="D1092">
        <v>109781</v>
      </c>
      <c r="E1092">
        <v>10006514</v>
      </c>
      <c r="F1092" t="s">
        <v>1569</v>
      </c>
      <c r="G1092" t="s">
        <v>14</v>
      </c>
      <c r="H1092" t="s">
        <v>186</v>
      </c>
      <c r="I1092" t="s">
        <v>172</v>
      </c>
      <c r="J1092" t="s">
        <v>172</v>
      </c>
      <c r="K1092" t="s">
        <v>2299</v>
      </c>
      <c r="L1092" s="172">
        <v>41547</v>
      </c>
      <c r="M1092" s="172">
        <v>41551</v>
      </c>
      <c r="N1092" t="s">
        <v>102</v>
      </c>
      <c r="O1092" t="s">
        <v>109</v>
      </c>
      <c r="P1092">
        <v>4</v>
      </c>
      <c r="Q1092" t="s">
        <v>2257</v>
      </c>
      <c r="R1092">
        <v>2</v>
      </c>
    </row>
    <row r="1093" spans="1:18" x14ac:dyDescent="0.2">
      <c r="A1093" t="s">
        <v>2300</v>
      </c>
      <c r="B1093" t="s">
        <v>765</v>
      </c>
      <c r="C1093">
        <v>50243</v>
      </c>
      <c r="D1093">
        <v>105809</v>
      </c>
      <c r="E1093">
        <v>10007002</v>
      </c>
      <c r="F1093" t="s">
        <v>1569</v>
      </c>
      <c r="G1093" t="s">
        <v>14</v>
      </c>
      <c r="H1093" t="s">
        <v>202</v>
      </c>
      <c r="I1093" t="s">
        <v>140</v>
      </c>
      <c r="J1093" t="s">
        <v>140</v>
      </c>
      <c r="K1093" t="s">
        <v>2301</v>
      </c>
      <c r="L1093" s="172">
        <v>41771</v>
      </c>
      <c r="M1093" s="172">
        <v>41775</v>
      </c>
      <c r="N1093" t="s">
        <v>147</v>
      </c>
      <c r="O1093" t="s">
        <v>109</v>
      </c>
      <c r="P1093">
        <v>2</v>
      </c>
      <c r="Q1093" t="s">
        <v>2257</v>
      </c>
      <c r="R1093">
        <v>3</v>
      </c>
    </row>
    <row r="1094" spans="1:18" x14ac:dyDescent="0.2">
      <c r="A1094" t="s">
        <v>2302</v>
      </c>
      <c r="B1094" t="s">
        <v>2303</v>
      </c>
      <c r="C1094">
        <v>50257</v>
      </c>
      <c r="D1094">
        <v>108801</v>
      </c>
      <c r="E1094">
        <v>10000020</v>
      </c>
      <c r="F1094" t="s">
        <v>1569</v>
      </c>
      <c r="G1094" t="s">
        <v>14</v>
      </c>
      <c r="H1094" t="s">
        <v>517</v>
      </c>
      <c r="I1094" t="s">
        <v>122</v>
      </c>
      <c r="J1094" t="s">
        <v>122</v>
      </c>
      <c r="K1094" t="s">
        <v>2304</v>
      </c>
      <c r="L1094" s="172">
        <v>41855</v>
      </c>
      <c r="M1094" s="172">
        <v>41859</v>
      </c>
      <c r="N1094" t="s">
        <v>102</v>
      </c>
      <c r="O1094" t="s">
        <v>109</v>
      </c>
      <c r="P1094">
        <v>2</v>
      </c>
      <c r="Q1094" t="s">
        <v>2257</v>
      </c>
      <c r="R1094">
        <v>1</v>
      </c>
    </row>
    <row r="1095" spans="1:18" x14ac:dyDescent="0.2">
      <c r="A1095" t="s">
        <v>2305</v>
      </c>
      <c r="B1095" t="s">
        <v>2306</v>
      </c>
      <c r="C1095">
        <v>50303</v>
      </c>
      <c r="D1095">
        <v>106486</v>
      </c>
      <c r="E1095">
        <v>10000060</v>
      </c>
      <c r="F1095" t="s">
        <v>1569</v>
      </c>
      <c r="G1095" t="s">
        <v>14</v>
      </c>
      <c r="H1095" t="s">
        <v>780</v>
      </c>
      <c r="I1095" t="s">
        <v>166</v>
      </c>
      <c r="J1095" t="s">
        <v>166</v>
      </c>
      <c r="K1095" t="s">
        <v>2307</v>
      </c>
      <c r="L1095" s="172">
        <v>41813</v>
      </c>
      <c r="M1095" s="172">
        <v>41817</v>
      </c>
      <c r="N1095" t="s">
        <v>132</v>
      </c>
      <c r="O1095" t="s">
        <v>109</v>
      </c>
      <c r="P1095">
        <v>2</v>
      </c>
      <c r="Q1095" t="s">
        <v>2257</v>
      </c>
      <c r="R1095">
        <v>2</v>
      </c>
    </row>
    <row r="1096" spans="1:18" x14ac:dyDescent="0.2">
      <c r="A1096" t="s">
        <v>2308</v>
      </c>
      <c r="B1096" t="s">
        <v>2309</v>
      </c>
      <c r="C1096">
        <v>50305</v>
      </c>
      <c r="D1096">
        <v>109348</v>
      </c>
      <c r="E1096">
        <v>10000191</v>
      </c>
      <c r="F1096" t="s">
        <v>1569</v>
      </c>
      <c r="G1096" t="s">
        <v>14</v>
      </c>
      <c r="H1096" t="s">
        <v>388</v>
      </c>
      <c r="I1096" t="s">
        <v>122</v>
      </c>
      <c r="J1096" t="s">
        <v>122</v>
      </c>
      <c r="K1096" t="s">
        <v>2310</v>
      </c>
      <c r="L1096" s="172">
        <v>41849</v>
      </c>
      <c r="M1096" s="172">
        <v>41852</v>
      </c>
      <c r="N1096" t="s">
        <v>147</v>
      </c>
      <c r="O1096" t="s">
        <v>109</v>
      </c>
      <c r="P1096">
        <v>2</v>
      </c>
      <c r="Q1096" t="s">
        <v>2257</v>
      </c>
      <c r="R1096">
        <v>3</v>
      </c>
    </row>
    <row r="1097" spans="1:18" x14ac:dyDescent="0.2">
      <c r="A1097" t="s">
        <v>2311</v>
      </c>
      <c r="B1097" t="s">
        <v>2312</v>
      </c>
      <c r="C1097">
        <v>50349</v>
      </c>
      <c r="D1097">
        <v>107975</v>
      </c>
      <c r="E1097">
        <v>10007111</v>
      </c>
      <c r="F1097" t="s">
        <v>1569</v>
      </c>
      <c r="G1097" t="s">
        <v>14</v>
      </c>
      <c r="H1097" t="s">
        <v>1410</v>
      </c>
      <c r="I1097" t="s">
        <v>190</v>
      </c>
      <c r="J1097" t="s">
        <v>190</v>
      </c>
      <c r="K1097" t="s">
        <v>2313</v>
      </c>
      <c r="L1097" s="172">
        <v>41772</v>
      </c>
      <c r="M1097" s="172">
        <v>41774</v>
      </c>
      <c r="N1097" t="s">
        <v>302</v>
      </c>
      <c r="O1097" t="s">
        <v>109</v>
      </c>
      <c r="P1097">
        <v>2</v>
      </c>
      <c r="Q1097" t="s">
        <v>2257</v>
      </c>
      <c r="R1097">
        <v>3</v>
      </c>
    </row>
    <row r="1098" spans="1:18" x14ac:dyDescent="0.2">
      <c r="A1098" t="s">
        <v>2314</v>
      </c>
      <c r="B1098" t="s">
        <v>1617</v>
      </c>
      <c r="C1098">
        <v>50442</v>
      </c>
      <c r="D1098">
        <v>116562</v>
      </c>
      <c r="E1098">
        <v>10000348</v>
      </c>
      <c r="F1098" t="s">
        <v>1569</v>
      </c>
      <c r="G1098" t="s">
        <v>14</v>
      </c>
      <c r="H1098" t="s">
        <v>186</v>
      </c>
      <c r="I1098" t="s">
        <v>172</v>
      </c>
      <c r="J1098" t="s">
        <v>172</v>
      </c>
      <c r="K1098" t="s">
        <v>2315</v>
      </c>
      <c r="L1098" s="172">
        <v>41695</v>
      </c>
      <c r="M1098" s="172">
        <v>41698</v>
      </c>
      <c r="N1098" t="s">
        <v>132</v>
      </c>
      <c r="O1098" t="s">
        <v>109</v>
      </c>
      <c r="P1098">
        <v>3</v>
      </c>
      <c r="Q1098" t="s">
        <v>2257</v>
      </c>
      <c r="R1098">
        <v>2</v>
      </c>
    </row>
    <row r="1099" spans="1:18" x14ac:dyDescent="0.2">
      <c r="A1099" t="s">
        <v>2316</v>
      </c>
      <c r="B1099" t="s">
        <v>2317</v>
      </c>
      <c r="C1099">
        <v>50582</v>
      </c>
      <c r="D1099">
        <v>115824</v>
      </c>
      <c r="E1099">
        <v>10005781</v>
      </c>
      <c r="F1099" t="s">
        <v>1597</v>
      </c>
      <c r="G1099" t="s">
        <v>15</v>
      </c>
      <c r="H1099" t="s">
        <v>1246</v>
      </c>
      <c r="I1099" t="s">
        <v>94</v>
      </c>
      <c r="J1099" t="s">
        <v>95</v>
      </c>
      <c r="K1099" t="s">
        <v>2318</v>
      </c>
      <c r="L1099" s="172">
        <v>41800</v>
      </c>
      <c r="M1099" s="172">
        <v>41802</v>
      </c>
      <c r="N1099" t="s">
        <v>147</v>
      </c>
      <c r="O1099" t="s">
        <v>109</v>
      </c>
      <c r="P1099">
        <v>2</v>
      </c>
      <c r="Q1099" t="s">
        <v>2257</v>
      </c>
      <c r="R1099">
        <v>3</v>
      </c>
    </row>
    <row r="1100" spans="1:18" x14ac:dyDescent="0.2">
      <c r="A1100" t="s">
        <v>2319</v>
      </c>
      <c r="B1100" t="s">
        <v>794</v>
      </c>
      <c r="C1100">
        <v>50585</v>
      </c>
      <c r="D1100">
        <v>107093</v>
      </c>
      <c r="E1100">
        <v>10000488</v>
      </c>
      <c r="F1100" t="s">
        <v>1569</v>
      </c>
      <c r="G1100" t="s">
        <v>14</v>
      </c>
      <c r="H1100" t="s">
        <v>473</v>
      </c>
      <c r="I1100" t="s">
        <v>94</v>
      </c>
      <c r="J1100" t="s">
        <v>95</v>
      </c>
      <c r="K1100" t="s">
        <v>2320</v>
      </c>
      <c r="L1100" s="172">
        <v>41834</v>
      </c>
      <c r="M1100" s="172">
        <v>41838</v>
      </c>
      <c r="N1100" t="s">
        <v>147</v>
      </c>
      <c r="O1100" t="s">
        <v>109</v>
      </c>
      <c r="P1100">
        <v>3</v>
      </c>
      <c r="Q1100" t="s">
        <v>2257</v>
      </c>
      <c r="R1100">
        <v>3</v>
      </c>
    </row>
    <row r="1101" spans="1:18" x14ac:dyDescent="0.2">
      <c r="A1101" t="s">
        <v>2321</v>
      </c>
      <c r="B1101" t="s">
        <v>2322</v>
      </c>
      <c r="C1101">
        <v>50604</v>
      </c>
      <c r="D1101">
        <v>106160</v>
      </c>
      <c r="E1101">
        <v>10000532</v>
      </c>
      <c r="F1101" t="s">
        <v>1569</v>
      </c>
      <c r="G1101" t="s">
        <v>14</v>
      </c>
      <c r="H1101" t="s">
        <v>797</v>
      </c>
      <c r="I1101" t="s">
        <v>122</v>
      </c>
      <c r="J1101" t="s">
        <v>122</v>
      </c>
      <c r="K1101" t="s">
        <v>2323</v>
      </c>
      <c r="L1101" s="172">
        <v>41834</v>
      </c>
      <c r="M1101" s="172">
        <v>41838</v>
      </c>
      <c r="N1101" t="s">
        <v>132</v>
      </c>
      <c r="O1101" t="s">
        <v>109</v>
      </c>
      <c r="P1101">
        <v>3</v>
      </c>
      <c r="Q1101" t="s">
        <v>2257</v>
      </c>
      <c r="R1101">
        <v>3</v>
      </c>
    </row>
    <row r="1102" spans="1:18" x14ac:dyDescent="0.2">
      <c r="A1102" t="s">
        <v>3171</v>
      </c>
      <c r="B1102" t="s">
        <v>263</v>
      </c>
      <c r="C1102">
        <v>50656</v>
      </c>
      <c r="D1102">
        <v>106343</v>
      </c>
      <c r="E1102">
        <v>10000631</v>
      </c>
      <c r="F1102" t="s">
        <v>1569</v>
      </c>
      <c r="G1102" t="s">
        <v>14</v>
      </c>
      <c r="H1102" t="s">
        <v>186</v>
      </c>
      <c r="I1102" t="s">
        <v>172</v>
      </c>
      <c r="J1102" t="s">
        <v>172</v>
      </c>
      <c r="K1102" t="s">
        <v>264</v>
      </c>
      <c r="L1102" s="172">
        <v>41568</v>
      </c>
      <c r="M1102" s="172">
        <v>41571</v>
      </c>
      <c r="N1102" t="s">
        <v>132</v>
      </c>
      <c r="O1102" t="s">
        <v>109</v>
      </c>
      <c r="P1102">
        <v>2</v>
      </c>
      <c r="Q1102" t="s">
        <v>2257</v>
      </c>
      <c r="R1102">
        <v>2</v>
      </c>
    </row>
    <row r="1103" spans="1:18" x14ac:dyDescent="0.2">
      <c r="A1103" t="s">
        <v>2324</v>
      </c>
      <c r="B1103" t="s">
        <v>1626</v>
      </c>
      <c r="C1103">
        <v>50713</v>
      </c>
      <c r="D1103">
        <v>107658</v>
      </c>
      <c r="E1103">
        <v>10000715</v>
      </c>
      <c r="F1103" t="s">
        <v>1569</v>
      </c>
      <c r="G1103" t="s">
        <v>14</v>
      </c>
      <c r="H1103" t="s">
        <v>186</v>
      </c>
      <c r="I1103" t="s">
        <v>172</v>
      </c>
      <c r="J1103" t="s">
        <v>172</v>
      </c>
      <c r="K1103" t="s">
        <v>2325</v>
      </c>
      <c r="L1103" s="172">
        <v>41688</v>
      </c>
      <c r="M1103" s="172">
        <v>41691</v>
      </c>
      <c r="N1103" t="s">
        <v>147</v>
      </c>
      <c r="O1103" t="s">
        <v>109</v>
      </c>
      <c r="P1103">
        <v>3</v>
      </c>
      <c r="Q1103" t="s">
        <v>2257</v>
      </c>
      <c r="R1103">
        <v>3</v>
      </c>
    </row>
    <row r="1104" spans="1:18" x14ac:dyDescent="0.2">
      <c r="A1104" t="s">
        <v>2326</v>
      </c>
      <c r="B1104" t="s">
        <v>804</v>
      </c>
      <c r="C1104">
        <v>50782</v>
      </c>
      <c r="D1104">
        <v>131505</v>
      </c>
      <c r="E1104">
        <v>10047306</v>
      </c>
      <c r="F1104" t="s">
        <v>1597</v>
      </c>
      <c r="G1104" t="s">
        <v>15</v>
      </c>
      <c r="H1104" t="s">
        <v>805</v>
      </c>
      <c r="I1104" t="s">
        <v>122</v>
      </c>
      <c r="J1104" t="s">
        <v>122</v>
      </c>
      <c r="K1104" t="s">
        <v>2327</v>
      </c>
      <c r="L1104" s="172">
        <v>41695</v>
      </c>
      <c r="M1104" s="172">
        <v>41698</v>
      </c>
      <c r="N1104" t="s">
        <v>132</v>
      </c>
      <c r="O1104" t="s">
        <v>109</v>
      </c>
      <c r="P1104">
        <v>3</v>
      </c>
      <c r="Q1104" t="s">
        <v>2257</v>
      </c>
      <c r="R1104">
        <v>2</v>
      </c>
    </row>
    <row r="1105" spans="1:18" x14ac:dyDescent="0.2">
      <c r="A1105" t="s">
        <v>2328</v>
      </c>
      <c r="B1105" t="s">
        <v>2329</v>
      </c>
      <c r="C1105">
        <v>50806</v>
      </c>
      <c r="D1105">
        <v>108791</v>
      </c>
      <c r="E1105">
        <v>10000850</v>
      </c>
      <c r="F1105" t="s">
        <v>1573</v>
      </c>
      <c r="G1105" t="s">
        <v>15</v>
      </c>
      <c r="H1105" t="s">
        <v>380</v>
      </c>
      <c r="I1105" t="s">
        <v>199</v>
      </c>
      <c r="J1105" t="s">
        <v>95</v>
      </c>
      <c r="K1105" t="s">
        <v>2330</v>
      </c>
      <c r="L1105" s="172">
        <v>41723</v>
      </c>
      <c r="M1105" s="172">
        <v>41725</v>
      </c>
      <c r="N1105" t="s">
        <v>152</v>
      </c>
      <c r="O1105" t="s">
        <v>109</v>
      </c>
      <c r="P1105">
        <v>2</v>
      </c>
      <c r="Q1105" t="s">
        <v>2257</v>
      </c>
      <c r="R1105">
        <v>3</v>
      </c>
    </row>
    <row r="1106" spans="1:18" x14ac:dyDescent="0.2">
      <c r="A1106" t="s">
        <v>2331</v>
      </c>
      <c r="B1106" t="s">
        <v>814</v>
      </c>
      <c r="C1106">
        <v>50827</v>
      </c>
      <c r="D1106">
        <v>106578</v>
      </c>
      <c r="E1106">
        <v>10000874</v>
      </c>
      <c r="F1106" t="s">
        <v>1569</v>
      </c>
      <c r="G1106" t="s">
        <v>14</v>
      </c>
      <c r="H1106" t="s">
        <v>362</v>
      </c>
      <c r="I1106" t="s">
        <v>166</v>
      </c>
      <c r="J1106" t="s">
        <v>166</v>
      </c>
      <c r="K1106" t="s">
        <v>2332</v>
      </c>
      <c r="L1106" s="172">
        <v>41653</v>
      </c>
      <c r="M1106" s="172">
        <v>41656</v>
      </c>
      <c r="N1106" t="s">
        <v>132</v>
      </c>
      <c r="O1106" t="s">
        <v>109</v>
      </c>
      <c r="P1106">
        <v>3</v>
      </c>
      <c r="Q1106" t="s">
        <v>2257</v>
      </c>
      <c r="R1106">
        <v>2</v>
      </c>
    </row>
    <row r="1107" spans="1:18" x14ac:dyDescent="0.2">
      <c r="A1107" t="s">
        <v>2333</v>
      </c>
      <c r="B1107" t="s">
        <v>2334</v>
      </c>
      <c r="C1107">
        <v>50888</v>
      </c>
      <c r="D1107">
        <v>108146</v>
      </c>
      <c r="E1107">
        <v>10009063</v>
      </c>
      <c r="F1107" t="s">
        <v>1597</v>
      </c>
      <c r="G1107" t="s">
        <v>15</v>
      </c>
      <c r="H1107" t="s">
        <v>481</v>
      </c>
      <c r="I1107" t="s">
        <v>122</v>
      </c>
      <c r="J1107" t="s">
        <v>122</v>
      </c>
      <c r="K1107" t="s">
        <v>2335</v>
      </c>
      <c r="L1107" s="172">
        <v>41673</v>
      </c>
      <c r="M1107" s="172">
        <v>41675</v>
      </c>
      <c r="N1107" t="s">
        <v>152</v>
      </c>
      <c r="O1107" t="s">
        <v>109</v>
      </c>
      <c r="P1107">
        <v>2</v>
      </c>
      <c r="Q1107" t="s">
        <v>2257</v>
      </c>
      <c r="R1107">
        <v>2</v>
      </c>
    </row>
    <row r="1108" spans="1:18" x14ac:dyDescent="0.2">
      <c r="A1108" t="s">
        <v>2336</v>
      </c>
      <c r="B1108" t="s">
        <v>577</v>
      </c>
      <c r="C1108">
        <v>50992</v>
      </c>
      <c r="D1108">
        <v>108825</v>
      </c>
      <c r="E1108">
        <v>10001145</v>
      </c>
      <c r="F1108" t="s">
        <v>1569</v>
      </c>
      <c r="G1108" t="s">
        <v>14</v>
      </c>
      <c r="H1108" t="s">
        <v>255</v>
      </c>
      <c r="I1108" t="s">
        <v>161</v>
      </c>
      <c r="J1108" t="s">
        <v>161</v>
      </c>
      <c r="K1108" t="s">
        <v>578</v>
      </c>
      <c r="L1108" s="172">
        <v>41828</v>
      </c>
      <c r="M1108" s="172">
        <v>41830</v>
      </c>
      <c r="N1108" t="s">
        <v>147</v>
      </c>
      <c r="O1108" t="s">
        <v>109</v>
      </c>
      <c r="P1108">
        <v>2</v>
      </c>
      <c r="Q1108" t="s">
        <v>2257</v>
      </c>
      <c r="R1108">
        <v>3</v>
      </c>
    </row>
    <row r="1109" spans="1:18" x14ac:dyDescent="0.2">
      <c r="A1109" t="s">
        <v>2337</v>
      </c>
      <c r="B1109" t="s">
        <v>839</v>
      </c>
      <c r="C1109">
        <v>51005</v>
      </c>
      <c r="D1109">
        <v>116671</v>
      </c>
      <c r="E1109">
        <v>10001174</v>
      </c>
      <c r="F1109" t="s">
        <v>1569</v>
      </c>
      <c r="G1109" t="s">
        <v>14</v>
      </c>
      <c r="H1109" t="s">
        <v>217</v>
      </c>
      <c r="I1109" t="s">
        <v>161</v>
      </c>
      <c r="J1109" t="s">
        <v>161</v>
      </c>
      <c r="K1109" t="s">
        <v>2338</v>
      </c>
      <c r="L1109" s="172">
        <v>41722</v>
      </c>
      <c r="M1109" s="172">
        <v>41726</v>
      </c>
      <c r="N1109" t="s">
        <v>102</v>
      </c>
      <c r="O1109" t="s">
        <v>109</v>
      </c>
      <c r="P1109">
        <v>2</v>
      </c>
      <c r="Q1109" t="s">
        <v>2257</v>
      </c>
      <c r="R1109">
        <v>3</v>
      </c>
    </row>
    <row r="1110" spans="1:18" x14ac:dyDescent="0.2">
      <c r="A1110" t="s">
        <v>2339</v>
      </c>
      <c r="B1110" t="s">
        <v>2340</v>
      </c>
      <c r="C1110">
        <v>51013</v>
      </c>
      <c r="D1110">
        <v>116253</v>
      </c>
      <c r="E1110">
        <v>10001177</v>
      </c>
      <c r="F1110" t="s">
        <v>1569</v>
      </c>
      <c r="G1110" t="s">
        <v>14</v>
      </c>
      <c r="H1110" t="s">
        <v>797</v>
      </c>
      <c r="I1110" t="s">
        <v>122</v>
      </c>
      <c r="J1110" t="s">
        <v>122</v>
      </c>
      <c r="K1110" t="s">
        <v>2341</v>
      </c>
      <c r="L1110" s="172">
        <v>41862</v>
      </c>
      <c r="M1110" s="172">
        <v>41866</v>
      </c>
      <c r="N1110" t="s">
        <v>102</v>
      </c>
      <c r="O1110" t="s">
        <v>109</v>
      </c>
      <c r="P1110">
        <v>4</v>
      </c>
      <c r="Q1110" t="s">
        <v>2257</v>
      </c>
      <c r="R1110">
        <v>3</v>
      </c>
    </row>
    <row r="1111" spans="1:18" x14ac:dyDescent="0.2">
      <c r="A1111" t="s">
        <v>2342</v>
      </c>
      <c r="B1111" t="s">
        <v>841</v>
      </c>
      <c r="C1111">
        <v>51025</v>
      </c>
      <c r="D1111">
        <v>115463</v>
      </c>
      <c r="E1111">
        <v>10001182</v>
      </c>
      <c r="F1111" t="s">
        <v>1569</v>
      </c>
      <c r="G1111" t="s">
        <v>14</v>
      </c>
      <c r="H1111" t="s">
        <v>380</v>
      </c>
      <c r="I1111" t="s">
        <v>199</v>
      </c>
      <c r="J1111" t="s">
        <v>95</v>
      </c>
      <c r="K1111" t="s">
        <v>2343</v>
      </c>
      <c r="L1111" s="172">
        <v>41820</v>
      </c>
      <c r="M1111" s="172">
        <v>41824</v>
      </c>
      <c r="N1111" t="s">
        <v>147</v>
      </c>
      <c r="O1111" t="s">
        <v>109</v>
      </c>
      <c r="P1111">
        <v>3</v>
      </c>
      <c r="Q1111" t="s">
        <v>2257</v>
      </c>
      <c r="R1111">
        <v>3</v>
      </c>
    </row>
    <row r="1112" spans="1:18" x14ac:dyDescent="0.2">
      <c r="A1112" t="s">
        <v>2344</v>
      </c>
      <c r="B1112" t="s">
        <v>2345</v>
      </c>
      <c r="C1112">
        <v>51097</v>
      </c>
      <c r="D1112">
        <v>121224</v>
      </c>
      <c r="E1112">
        <v>10032017</v>
      </c>
      <c r="F1112" t="s">
        <v>1597</v>
      </c>
      <c r="G1112" t="s">
        <v>15</v>
      </c>
      <c r="H1112" t="s">
        <v>239</v>
      </c>
      <c r="I1112" t="s">
        <v>161</v>
      </c>
      <c r="J1112" t="s">
        <v>161</v>
      </c>
      <c r="K1112" t="s">
        <v>2346</v>
      </c>
      <c r="L1112" s="172">
        <v>41674</v>
      </c>
      <c r="M1112" s="172">
        <v>41677</v>
      </c>
      <c r="N1112" t="s">
        <v>147</v>
      </c>
      <c r="O1112" t="s">
        <v>109</v>
      </c>
      <c r="P1112">
        <v>2</v>
      </c>
      <c r="Q1112" t="s">
        <v>2257</v>
      </c>
      <c r="R1112">
        <v>3</v>
      </c>
    </row>
    <row r="1113" spans="1:18" x14ac:dyDescent="0.2">
      <c r="A1113" t="s">
        <v>2347</v>
      </c>
      <c r="B1113" t="s">
        <v>2348</v>
      </c>
      <c r="C1113">
        <v>51121</v>
      </c>
      <c r="D1113">
        <v>108832</v>
      </c>
      <c r="E1113">
        <v>10001351</v>
      </c>
      <c r="F1113" t="s">
        <v>1569</v>
      </c>
      <c r="G1113" t="s">
        <v>14</v>
      </c>
      <c r="H1113" t="s">
        <v>266</v>
      </c>
      <c r="I1113" t="s">
        <v>122</v>
      </c>
      <c r="J1113" t="s">
        <v>122</v>
      </c>
      <c r="K1113" t="s">
        <v>2349</v>
      </c>
      <c r="L1113" s="172">
        <v>41820</v>
      </c>
      <c r="M1113" s="172">
        <v>41823</v>
      </c>
      <c r="N1113" t="s">
        <v>132</v>
      </c>
      <c r="O1113" t="s">
        <v>109</v>
      </c>
      <c r="P1113">
        <v>4</v>
      </c>
      <c r="Q1113" t="s">
        <v>2257</v>
      </c>
      <c r="R1113">
        <v>1</v>
      </c>
    </row>
    <row r="1114" spans="1:18" x14ac:dyDescent="0.2">
      <c r="A1114" t="s">
        <v>2350</v>
      </c>
      <c r="B1114" t="s">
        <v>2351</v>
      </c>
      <c r="C1114">
        <v>51142</v>
      </c>
      <c r="D1114">
        <v>108568</v>
      </c>
      <c r="E1114">
        <v>10008159</v>
      </c>
      <c r="F1114" t="s">
        <v>1569</v>
      </c>
      <c r="G1114" t="s">
        <v>14</v>
      </c>
      <c r="H1114" t="s">
        <v>2037</v>
      </c>
      <c r="I1114" t="s">
        <v>1162</v>
      </c>
      <c r="J1114" t="s">
        <v>122</v>
      </c>
      <c r="K1114" t="s">
        <v>2352</v>
      </c>
      <c r="L1114" s="172">
        <v>41869</v>
      </c>
      <c r="M1114" s="172">
        <v>41873</v>
      </c>
      <c r="N1114" t="s">
        <v>147</v>
      </c>
      <c r="O1114" t="s">
        <v>109</v>
      </c>
      <c r="P1114">
        <v>2</v>
      </c>
      <c r="Q1114" t="s">
        <v>2257</v>
      </c>
      <c r="R1114">
        <v>3</v>
      </c>
    </row>
    <row r="1115" spans="1:18" x14ac:dyDescent="0.2">
      <c r="A1115" t="s">
        <v>2353</v>
      </c>
      <c r="B1115" t="s">
        <v>847</v>
      </c>
      <c r="C1115">
        <v>51152</v>
      </c>
      <c r="D1115">
        <v>115598</v>
      </c>
      <c r="E1115">
        <v>10001405</v>
      </c>
      <c r="F1115" t="s">
        <v>1597</v>
      </c>
      <c r="G1115" t="s">
        <v>15</v>
      </c>
      <c r="H1115" t="s">
        <v>231</v>
      </c>
      <c r="I1115" t="s">
        <v>122</v>
      </c>
      <c r="J1115" t="s">
        <v>122</v>
      </c>
      <c r="K1115" t="s">
        <v>2354</v>
      </c>
      <c r="L1115" s="172">
        <v>41856</v>
      </c>
      <c r="M1115" s="172">
        <v>41859</v>
      </c>
      <c r="N1115" t="s">
        <v>132</v>
      </c>
      <c r="O1115" t="s">
        <v>109</v>
      </c>
      <c r="P1115">
        <v>2</v>
      </c>
      <c r="Q1115" t="s">
        <v>2257</v>
      </c>
      <c r="R1115">
        <v>3</v>
      </c>
    </row>
    <row r="1116" spans="1:18" x14ac:dyDescent="0.2">
      <c r="A1116" t="s">
        <v>2355</v>
      </c>
      <c r="B1116" t="s">
        <v>2356</v>
      </c>
      <c r="C1116">
        <v>51385</v>
      </c>
      <c r="D1116">
        <v>108101</v>
      </c>
      <c r="E1116">
        <v>10001723</v>
      </c>
      <c r="F1116" t="s">
        <v>1573</v>
      </c>
      <c r="G1116" t="s">
        <v>15</v>
      </c>
      <c r="H1116" t="s">
        <v>291</v>
      </c>
      <c r="I1116" t="s">
        <v>172</v>
      </c>
      <c r="J1116" t="s">
        <v>172</v>
      </c>
      <c r="K1116" t="s">
        <v>2357</v>
      </c>
      <c r="L1116" s="172">
        <v>41589</v>
      </c>
      <c r="M1116" s="172">
        <v>41593</v>
      </c>
      <c r="N1116" t="s">
        <v>152</v>
      </c>
      <c r="O1116" t="s">
        <v>109</v>
      </c>
      <c r="P1116">
        <v>2</v>
      </c>
      <c r="Q1116" t="s">
        <v>2257</v>
      </c>
      <c r="R1116">
        <v>2</v>
      </c>
    </row>
    <row r="1117" spans="1:18" x14ac:dyDescent="0.2">
      <c r="A1117" t="s">
        <v>2358</v>
      </c>
      <c r="B1117" t="s">
        <v>646</v>
      </c>
      <c r="C1117">
        <v>51433</v>
      </c>
      <c r="D1117">
        <v>116954</v>
      </c>
      <c r="E1117">
        <v>10001786</v>
      </c>
      <c r="F1117" t="s">
        <v>1569</v>
      </c>
      <c r="G1117" t="s">
        <v>14</v>
      </c>
      <c r="H1117" t="s">
        <v>469</v>
      </c>
      <c r="I1117" t="s">
        <v>166</v>
      </c>
      <c r="J1117" t="s">
        <v>166</v>
      </c>
      <c r="K1117" t="s">
        <v>647</v>
      </c>
      <c r="L1117" s="172">
        <v>41715</v>
      </c>
      <c r="M1117" s="172">
        <v>41719</v>
      </c>
      <c r="N1117" t="s">
        <v>102</v>
      </c>
      <c r="O1117" t="s">
        <v>109</v>
      </c>
      <c r="P1117">
        <v>2</v>
      </c>
      <c r="Q1117" t="s">
        <v>2257</v>
      </c>
      <c r="R1117">
        <v>3</v>
      </c>
    </row>
    <row r="1118" spans="1:18" x14ac:dyDescent="0.2">
      <c r="A1118" t="s">
        <v>2359</v>
      </c>
      <c r="B1118" t="s">
        <v>2360</v>
      </c>
      <c r="C1118">
        <v>51436</v>
      </c>
      <c r="D1118">
        <v>112306</v>
      </c>
      <c r="E1118">
        <v>10001788</v>
      </c>
      <c r="F1118" t="s">
        <v>2361</v>
      </c>
      <c r="G1118" t="s">
        <v>19</v>
      </c>
      <c r="H1118" t="s">
        <v>291</v>
      </c>
      <c r="I1118" t="s">
        <v>172</v>
      </c>
      <c r="J1118" t="s">
        <v>172</v>
      </c>
      <c r="K1118" t="s">
        <v>2362</v>
      </c>
      <c r="L1118" s="172">
        <v>41547</v>
      </c>
      <c r="M1118" s="172">
        <v>41551</v>
      </c>
      <c r="N1118" t="s">
        <v>2363</v>
      </c>
      <c r="O1118" t="s">
        <v>109</v>
      </c>
      <c r="P1118">
        <v>2</v>
      </c>
      <c r="Q1118" t="s">
        <v>2257</v>
      </c>
      <c r="R1118">
        <v>3</v>
      </c>
    </row>
    <row r="1119" spans="1:18" x14ac:dyDescent="0.2">
      <c r="A1119" t="s">
        <v>2364</v>
      </c>
      <c r="B1119" t="s">
        <v>1644</v>
      </c>
      <c r="C1119">
        <v>51525</v>
      </c>
      <c r="D1119">
        <v>117534</v>
      </c>
      <c r="E1119">
        <v>10007922</v>
      </c>
      <c r="F1119" t="s">
        <v>1597</v>
      </c>
      <c r="G1119" t="s">
        <v>15</v>
      </c>
      <c r="H1119" t="s">
        <v>325</v>
      </c>
      <c r="I1119" t="s">
        <v>161</v>
      </c>
      <c r="J1119" t="s">
        <v>161</v>
      </c>
      <c r="K1119" t="s">
        <v>2365</v>
      </c>
      <c r="L1119" s="172">
        <v>41569</v>
      </c>
      <c r="M1119" s="172">
        <v>41572</v>
      </c>
      <c r="N1119" t="s">
        <v>132</v>
      </c>
      <c r="O1119" t="s">
        <v>109</v>
      </c>
      <c r="P1119">
        <v>3</v>
      </c>
      <c r="Q1119" t="s">
        <v>2257</v>
      </c>
      <c r="R1119">
        <v>2</v>
      </c>
    </row>
    <row r="1120" spans="1:18" x14ac:dyDescent="0.2">
      <c r="A1120" t="s">
        <v>2366</v>
      </c>
      <c r="B1120" t="s">
        <v>2367</v>
      </c>
      <c r="C1120">
        <v>51535</v>
      </c>
      <c r="D1120">
        <v>108657</v>
      </c>
      <c r="E1120">
        <v>10001944</v>
      </c>
      <c r="F1120" t="s">
        <v>1597</v>
      </c>
      <c r="G1120" t="s">
        <v>15</v>
      </c>
      <c r="H1120" t="s">
        <v>475</v>
      </c>
      <c r="I1120" t="s">
        <v>94</v>
      </c>
      <c r="J1120" t="s">
        <v>95</v>
      </c>
      <c r="K1120" t="s">
        <v>2368</v>
      </c>
      <c r="L1120" s="172">
        <v>41702</v>
      </c>
      <c r="M1120" s="172">
        <v>41705</v>
      </c>
      <c r="N1120" t="s">
        <v>132</v>
      </c>
      <c r="O1120" t="s">
        <v>109</v>
      </c>
      <c r="P1120">
        <v>1</v>
      </c>
      <c r="Q1120" t="s">
        <v>2257</v>
      </c>
      <c r="R1120">
        <v>3</v>
      </c>
    </row>
    <row r="1121" spans="1:18" x14ac:dyDescent="0.2">
      <c r="A1121" t="s">
        <v>2369</v>
      </c>
      <c r="B1121" t="s">
        <v>866</v>
      </c>
      <c r="C1121">
        <v>51551</v>
      </c>
      <c r="D1121">
        <v>106039</v>
      </c>
      <c r="E1121">
        <v>10001971</v>
      </c>
      <c r="F1121" t="s">
        <v>1569</v>
      </c>
      <c r="G1121" t="s">
        <v>14</v>
      </c>
      <c r="H1121" t="s">
        <v>867</v>
      </c>
      <c r="I1121" t="s">
        <v>199</v>
      </c>
      <c r="J1121" t="s">
        <v>95</v>
      </c>
      <c r="K1121" t="s">
        <v>2370</v>
      </c>
      <c r="L1121" s="172">
        <v>41722</v>
      </c>
      <c r="M1121" s="172">
        <v>41726</v>
      </c>
      <c r="N1121" t="s">
        <v>132</v>
      </c>
      <c r="O1121" t="s">
        <v>109</v>
      </c>
      <c r="P1121">
        <v>3</v>
      </c>
      <c r="Q1121" t="s">
        <v>2257</v>
      </c>
      <c r="R1121">
        <v>3</v>
      </c>
    </row>
    <row r="1122" spans="1:18" x14ac:dyDescent="0.2">
      <c r="A1122" t="s">
        <v>2371</v>
      </c>
      <c r="B1122" t="s">
        <v>874</v>
      </c>
      <c r="C1122">
        <v>51653</v>
      </c>
      <c r="D1122">
        <v>108073</v>
      </c>
      <c r="E1122">
        <v>10008919</v>
      </c>
      <c r="F1122" t="s">
        <v>1573</v>
      </c>
      <c r="G1122" t="s">
        <v>15</v>
      </c>
      <c r="H1122" t="s">
        <v>294</v>
      </c>
      <c r="I1122" t="s">
        <v>199</v>
      </c>
      <c r="J1122" t="s">
        <v>95</v>
      </c>
      <c r="K1122" t="s">
        <v>2372</v>
      </c>
      <c r="L1122" s="172">
        <v>41757</v>
      </c>
      <c r="M1122" s="172">
        <v>41761</v>
      </c>
      <c r="N1122" t="s">
        <v>302</v>
      </c>
      <c r="O1122" t="s">
        <v>109</v>
      </c>
      <c r="P1122">
        <v>3</v>
      </c>
      <c r="Q1122" t="s">
        <v>2257</v>
      </c>
      <c r="R1122">
        <v>3</v>
      </c>
    </row>
    <row r="1123" spans="1:18" x14ac:dyDescent="0.2">
      <c r="A1123" t="s">
        <v>2373</v>
      </c>
      <c r="B1123" t="s">
        <v>2374</v>
      </c>
      <c r="C1123">
        <v>51686</v>
      </c>
      <c r="D1123">
        <v>106323</v>
      </c>
      <c r="E1123">
        <v>10000612</v>
      </c>
      <c r="F1123" t="s">
        <v>1569</v>
      </c>
      <c r="G1123" t="s">
        <v>14</v>
      </c>
      <c r="H1123" t="s">
        <v>1237</v>
      </c>
      <c r="I1123" t="s">
        <v>107</v>
      </c>
      <c r="J1123" t="s">
        <v>107</v>
      </c>
      <c r="K1123" t="s">
        <v>2375</v>
      </c>
      <c r="L1123" s="172">
        <v>41659</v>
      </c>
      <c r="M1123" s="172">
        <v>41663</v>
      </c>
      <c r="N1123" t="s">
        <v>147</v>
      </c>
      <c r="O1123" t="s">
        <v>109</v>
      </c>
      <c r="P1123">
        <v>2</v>
      </c>
      <c r="Q1123" t="s">
        <v>2257</v>
      </c>
      <c r="R1123">
        <v>3</v>
      </c>
    </row>
    <row r="1124" spans="1:18" x14ac:dyDescent="0.2">
      <c r="A1124" t="s">
        <v>2376</v>
      </c>
      <c r="B1124" t="s">
        <v>876</v>
      </c>
      <c r="C1124">
        <v>51687</v>
      </c>
      <c r="D1124">
        <v>109898</v>
      </c>
      <c r="E1124">
        <v>10002186</v>
      </c>
      <c r="F1124" t="s">
        <v>1569</v>
      </c>
      <c r="G1124" t="s">
        <v>14</v>
      </c>
      <c r="H1124" t="s">
        <v>785</v>
      </c>
      <c r="I1124" t="s">
        <v>107</v>
      </c>
      <c r="J1124" t="s">
        <v>107</v>
      </c>
      <c r="K1124" t="s">
        <v>2377</v>
      </c>
      <c r="L1124" s="172">
        <v>41813</v>
      </c>
      <c r="M1124" s="172">
        <v>41817</v>
      </c>
      <c r="N1124" t="s">
        <v>147</v>
      </c>
      <c r="O1124" t="s">
        <v>109</v>
      </c>
      <c r="P1124">
        <v>3</v>
      </c>
      <c r="Q1124" t="s">
        <v>2257</v>
      </c>
      <c r="R1124">
        <v>3</v>
      </c>
    </row>
    <row r="1125" spans="1:18" x14ac:dyDescent="0.2">
      <c r="A1125" t="s">
        <v>2378</v>
      </c>
      <c r="B1125" t="s">
        <v>2379</v>
      </c>
      <c r="C1125">
        <v>51779</v>
      </c>
      <c r="D1125">
        <v>110182</v>
      </c>
      <c r="E1125">
        <v>10002078</v>
      </c>
      <c r="F1125" t="s">
        <v>1569</v>
      </c>
      <c r="G1125" t="s">
        <v>14</v>
      </c>
      <c r="H1125" t="s">
        <v>449</v>
      </c>
      <c r="I1125" t="s">
        <v>122</v>
      </c>
      <c r="J1125" t="s">
        <v>122</v>
      </c>
      <c r="K1125" t="s">
        <v>2380</v>
      </c>
      <c r="L1125" s="172">
        <v>41821</v>
      </c>
      <c r="M1125" s="172">
        <v>41824</v>
      </c>
      <c r="N1125" t="s">
        <v>132</v>
      </c>
      <c r="O1125" t="s">
        <v>109</v>
      </c>
      <c r="P1125">
        <v>2</v>
      </c>
      <c r="Q1125" t="s">
        <v>2257</v>
      </c>
      <c r="R1125" t="s">
        <v>210</v>
      </c>
    </row>
    <row r="1126" spans="1:18" x14ac:dyDescent="0.2">
      <c r="A1126" t="s">
        <v>2381</v>
      </c>
      <c r="B1126" t="s">
        <v>418</v>
      </c>
      <c r="C1126">
        <v>51850</v>
      </c>
      <c r="D1126">
        <v>107942</v>
      </c>
      <c r="E1126">
        <v>10002483</v>
      </c>
      <c r="F1126" t="s">
        <v>1597</v>
      </c>
      <c r="G1126" t="s">
        <v>15</v>
      </c>
      <c r="H1126" t="s">
        <v>419</v>
      </c>
      <c r="I1126" t="s">
        <v>122</v>
      </c>
      <c r="J1126" t="s">
        <v>122</v>
      </c>
      <c r="K1126" t="s">
        <v>420</v>
      </c>
      <c r="L1126" s="172">
        <v>41582</v>
      </c>
      <c r="M1126" s="172">
        <v>41586</v>
      </c>
      <c r="N1126" t="s">
        <v>132</v>
      </c>
      <c r="O1126" t="s">
        <v>109</v>
      </c>
      <c r="P1126">
        <v>2</v>
      </c>
      <c r="Q1126" t="s">
        <v>2257</v>
      </c>
      <c r="R1126">
        <v>2</v>
      </c>
    </row>
    <row r="1127" spans="1:18" x14ac:dyDescent="0.2">
      <c r="A1127" t="s">
        <v>2382</v>
      </c>
      <c r="B1127" t="s">
        <v>299</v>
      </c>
      <c r="C1127">
        <v>51905</v>
      </c>
      <c r="D1127">
        <v>107983</v>
      </c>
      <c r="E1127">
        <v>10002578</v>
      </c>
      <c r="F1127" t="s">
        <v>1597</v>
      </c>
      <c r="G1127" t="s">
        <v>15</v>
      </c>
      <c r="H1127" t="s">
        <v>261</v>
      </c>
      <c r="I1127" t="s">
        <v>190</v>
      </c>
      <c r="J1127" t="s">
        <v>190</v>
      </c>
      <c r="K1127" t="s">
        <v>2383</v>
      </c>
      <c r="L1127" s="172">
        <v>41654</v>
      </c>
      <c r="M1127" s="172">
        <v>41656</v>
      </c>
      <c r="N1127" t="s">
        <v>152</v>
      </c>
      <c r="O1127" t="s">
        <v>109</v>
      </c>
      <c r="P1127">
        <v>3</v>
      </c>
      <c r="Q1127" t="s">
        <v>2257</v>
      </c>
      <c r="R1127">
        <v>2</v>
      </c>
    </row>
    <row r="1128" spans="1:18" x14ac:dyDescent="0.2">
      <c r="A1128" t="s">
        <v>2384</v>
      </c>
      <c r="B1128" t="s">
        <v>2385</v>
      </c>
      <c r="C1128">
        <v>51909</v>
      </c>
      <c r="D1128">
        <v>110554</v>
      </c>
      <c r="E1128">
        <v>10002602</v>
      </c>
      <c r="F1128" t="s">
        <v>1597</v>
      </c>
      <c r="G1128" t="s">
        <v>15</v>
      </c>
      <c r="H1128" t="s">
        <v>362</v>
      </c>
      <c r="I1128" t="s">
        <v>166</v>
      </c>
      <c r="J1128" t="s">
        <v>166</v>
      </c>
      <c r="K1128" t="s">
        <v>2386</v>
      </c>
      <c r="L1128" s="172">
        <v>41778</v>
      </c>
      <c r="M1128" s="172">
        <v>41781</v>
      </c>
      <c r="N1128" t="s">
        <v>147</v>
      </c>
      <c r="O1128" t="s">
        <v>109</v>
      </c>
      <c r="P1128">
        <v>3</v>
      </c>
      <c r="Q1128" t="s">
        <v>2257</v>
      </c>
      <c r="R1128">
        <v>3</v>
      </c>
    </row>
    <row r="1129" spans="1:18" x14ac:dyDescent="0.2">
      <c r="A1129" t="s">
        <v>2387</v>
      </c>
      <c r="B1129" t="s">
        <v>2388</v>
      </c>
      <c r="C1129">
        <v>51927</v>
      </c>
      <c r="D1129">
        <v>115721</v>
      </c>
      <c r="E1129">
        <v>10005728</v>
      </c>
      <c r="F1129" t="s">
        <v>1651</v>
      </c>
      <c r="G1129" t="s">
        <v>14</v>
      </c>
      <c r="H1129" t="s">
        <v>160</v>
      </c>
      <c r="I1129" t="s">
        <v>161</v>
      </c>
      <c r="J1129" t="s">
        <v>161</v>
      </c>
      <c r="K1129" t="s">
        <v>2389</v>
      </c>
      <c r="L1129" s="172">
        <v>41541</v>
      </c>
      <c r="M1129" s="172">
        <v>41544</v>
      </c>
      <c r="N1129" t="s">
        <v>102</v>
      </c>
      <c r="O1129" t="s">
        <v>109</v>
      </c>
      <c r="P1129">
        <v>4</v>
      </c>
      <c r="Q1129" t="s">
        <v>2257</v>
      </c>
      <c r="R1129">
        <v>4</v>
      </c>
    </row>
    <row r="1130" spans="1:18" x14ac:dyDescent="0.2">
      <c r="A1130" t="s">
        <v>2390</v>
      </c>
      <c r="B1130" t="s">
        <v>2391</v>
      </c>
      <c r="C1130">
        <v>52094</v>
      </c>
      <c r="D1130">
        <v>116022</v>
      </c>
      <c r="E1130">
        <v>10002834</v>
      </c>
      <c r="F1130" t="s">
        <v>1569</v>
      </c>
      <c r="G1130" t="s">
        <v>14</v>
      </c>
      <c r="H1130" t="s">
        <v>475</v>
      </c>
      <c r="I1130" t="s">
        <v>94</v>
      </c>
      <c r="J1130" t="s">
        <v>95</v>
      </c>
      <c r="K1130" t="s">
        <v>2392</v>
      </c>
      <c r="L1130" s="172">
        <v>41589</v>
      </c>
      <c r="M1130" s="172">
        <v>41592</v>
      </c>
      <c r="N1130" t="s">
        <v>102</v>
      </c>
      <c r="O1130" t="s">
        <v>109</v>
      </c>
      <c r="P1130">
        <v>2</v>
      </c>
      <c r="Q1130" t="s">
        <v>2257</v>
      </c>
      <c r="R1130">
        <v>2</v>
      </c>
    </row>
    <row r="1131" spans="1:18" x14ac:dyDescent="0.2">
      <c r="A1131" t="s">
        <v>2393</v>
      </c>
      <c r="B1131" t="s">
        <v>2394</v>
      </c>
      <c r="C1131">
        <v>52135</v>
      </c>
      <c r="D1131">
        <v>107557</v>
      </c>
      <c r="E1131">
        <v>10019114</v>
      </c>
      <c r="F1131" t="s">
        <v>1569</v>
      </c>
      <c r="G1131" t="s">
        <v>14</v>
      </c>
      <c r="H1131" t="s">
        <v>602</v>
      </c>
      <c r="I1131" t="s">
        <v>199</v>
      </c>
      <c r="J1131" t="s">
        <v>95</v>
      </c>
      <c r="K1131" t="s">
        <v>2395</v>
      </c>
      <c r="L1131" s="172">
        <v>41724</v>
      </c>
      <c r="M1131" s="172">
        <v>41725</v>
      </c>
      <c r="N1131" t="s">
        <v>132</v>
      </c>
      <c r="O1131" t="s">
        <v>109</v>
      </c>
      <c r="P1131">
        <v>2</v>
      </c>
      <c r="Q1131" t="s">
        <v>2257</v>
      </c>
      <c r="R1131">
        <v>3</v>
      </c>
    </row>
    <row r="1132" spans="1:18" x14ac:dyDescent="0.2">
      <c r="A1132" t="s">
        <v>2396</v>
      </c>
      <c r="B1132" t="s">
        <v>2397</v>
      </c>
      <c r="C1132">
        <v>52137</v>
      </c>
      <c r="D1132">
        <v>115616</v>
      </c>
      <c r="E1132">
        <v>10002916</v>
      </c>
      <c r="F1132" t="s">
        <v>1573</v>
      </c>
      <c r="G1132" t="s">
        <v>15</v>
      </c>
      <c r="H1132" t="s">
        <v>1356</v>
      </c>
      <c r="I1132" t="s">
        <v>94</v>
      </c>
      <c r="J1132" t="s">
        <v>95</v>
      </c>
      <c r="K1132" t="s">
        <v>2398</v>
      </c>
      <c r="L1132" s="172">
        <v>41611</v>
      </c>
      <c r="M1132" s="172">
        <v>41614</v>
      </c>
      <c r="N1132" t="s">
        <v>152</v>
      </c>
      <c r="O1132" t="s">
        <v>109</v>
      </c>
      <c r="P1132">
        <v>2</v>
      </c>
      <c r="Q1132" t="s">
        <v>2257</v>
      </c>
      <c r="R1132">
        <v>2</v>
      </c>
    </row>
    <row r="1133" spans="1:18" x14ac:dyDescent="0.2">
      <c r="A1133" t="s">
        <v>2399</v>
      </c>
      <c r="B1133" t="s">
        <v>2400</v>
      </c>
      <c r="C1133">
        <v>52147</v>
      </c>
      <c r="D1133">
        <v>108578</v>
      </c>
      <c r="E1133">
        <v>10009600</v>
      </c>
      <c r="F1133" t="s">
        <v>1569</v>
      </c>
      <c r="G1133" t="s">
        <v>14</v>
      </c>
      <c r="H1133" t="s">
        <v>543</v>
      </c>
      <c r="I1133" t="s">
        <v>122</v>
      </c>
      <c r="J1133" t="s">
        <v>122</v>
      </c>
      <c r="K1133" t="s">
        <v>2401</v>
      </c>
      <c r="L1133" s="172">
        <v>41540</v>
      </c>
      <c r="M1133" s="172">
        <v>41544</v>
      </c>
      <c r="N1133" t="s">
        <v>102</v>
      </c>
      <c r="O1133" t="s">
        <v>109</v>
      </c>
      <c r="P1133">
        <v>1</v>
      </c>
      <c r="Q1133" t="s">
        <v>2257</v>
      </c>
      <c r="R1133">
        <v>2</v>
      </c>
    </row>
    <row r="1134" spans="1:18" x14ac:dyDescent="0.2">
      <c r="A1134" t="s">
        <v>2402</v>
      </c>
      <c r="B1134" t="s">
        <v>2403</v>
      </c>
      <c r="C1134">
        <v>52154</v>
      </c>
      <c r="D1134">
        <v>108780</v>
      </c>
      <c r="E1134">
        <v>10002960</v>
      </c>
      <c r="F1134" t="s">
        <v>1597</v>
      </c>
      <c r="G1134" t="s">
        <v>15</v>
      </c>
      <c r="H1134" t="s">
        <v>592</v>
      </c>
      <c r="I1134" t="s">
        <v>122</v>
      </c>
      <c r="J1134" t="s">
        <v>122</v>
      </c>
      <c r="K1134" t="s">
        <v>2404</v>
      </c>
      <c r="L1134" s="172">
        <v>41715</v>
      </c>
      <c r="M1134" s="172">
        <v>41719</v>
      </c>
      <c r="N1134" t="s">
        <v>132</v>
      </c>
      <c r="O1134" t="s">
        <v>109</v>
      </c>
      <c r="P1134">
        <v>3</v>
      </c>
      <c r="Q1134" t="s">
        <v>2257</v>
      </c>
      <c r="R1134">
        <v>2</v>
      </c>
    </row>
    <row r="1135" spans="1:18" x14ac:dyDescent="0.2">
      <c r="A1135" t="s">
        <v>2405</v>
      </c>
      <c r="B1135" t="s">
        <v>2406</v>
      </c>
      <c r="C1135">
        <v>52157</v>
      </c>
      <c r="D1135">
        <v>108972</v>
      </c>
      <c r="E1135">
        <v>10009072</v>
      </c>
      <c r="F1135" t="s">
        <v>1651</v>
      </c>
      <c r="G1135" t="s">
        <v>14</v>
      </c>
      <c r="H1135" t="s">
        <v>1311</v>
      </c>
      <c r="I1135" t="s">
        <v>122</v>
      </c>
      <c r="J1135" t="s">
        <v>122</v>
      </c>
      <c r="K1135" t="s">
        <v>2407</v>
      </c>
      <c r="L1135" s="172">
        <v>41765</v>
      </c>
      <c r="M1135" s="172">
        <v>41768</v>
      </c>
      <c r="N1135" t="s">
        <v>147</v>
      </c>
      <c r="O1135" t="s">
        <v>109</v>
      </c>
      <c r="P1135">
        <v>2</v>
      </c>
      <c r="Q1135" t="s">
        <v>2257</v>
      </c>
      <c r="R1135">
        <v>3</v>
      </c>
    </row>
    <row r="1136" spans="1:18" x14ac:dyDescent="0.2">
      <c r="A1136" t="s">
        <v>2408</v>
      </c>
      <c r="B1136" t="s">
        <v>462</v>
      </c>
      <c r="C1136">
        <v>52210</v>
      </c>
      <c r="D1136">
        <v>116216</v>
      </c>
      <c r="E1136">
        <v>10003085</v>
      </c>
      <c r="F1136" t="s">
        <v>1569</v>
      </c>
      <c r="G1136" t="s">
        <v>14</v>
      </c>
      <c r="H1136" t="s">
        <v>239</v>
      </c>
      <c r="I1136" t="s">
        <v>161</v>
      </c>
      <c r="J1136" t="s">
        <v>161</v>
      </c>
      <c r="K1136" t="s">
        <v>463</v>
      </c>
      <c r="L1136" s="172">
        <v>41807</v>
      </c>
      <c r="M1136" s="172">
        <v>41810</v>
      </c>
      <c r="N1136" t="s">
        <v>147</v>
      </c>
      <c r="O1136" t="s">
        <v>109</v>
      </c>
      <c r="P1136">
        <v>2</v>
      </c>
      <c r="Q1136" t="s">
        <v>2257</v>
      </c>
      <c r="R1136">
        <v>3</v>
      </c>
    </row>
    <row r="1137" spans="1:18" x14ac:dyDescent="0.2">
      <c r="A1137" t="s">
        <v>2409</v>
      </c>
      <c r="B1137" t="s">
        <v>2410</v>
      </c>
      <c r="C1137">
        <v>52410</v>
      </c>
      <c r="D1137">
        <v>106693</v>
      </c>
      <c r="E1137">
        <v>10003206</v>
      </c>
      <c r="F1137" t="s">
        <v>1597</v>
      </c>
      <c r="G1137" t="s">
        <v>15</v>
      </c>
      <c r="H1137" t="s">
        <v>404</v>
      </c>
      <c r="I1137" t="s">
        <v>199</v>
      </c>
      <c r="J1137" t="s">
        <v>95</v>
      </c>
      <c r="K1137" t="s">
        <v>2411</v>
      </c>
      <c r="L1137" s="172">
        <v>41582</v>
      </c>
      <c r="M1137" s="172">
        <v>41586</v>
      </c>
      <c r="N1137" t="s">
        <v>132</v>
      </c>
      <c r="O1137" t="s">
        <v>109</v>
      </c>
      <c r="P1137">
        <v>2</v>
      </c>
      <c r="Q1137" t="s">
        <v>2257</v>
      </c>
      <c r="R1137">
        <v>2</v>
      </c>
    </row>
    <row r="1138" spans="1:18" x14ac:dyDescent="0.2">
      <c r="A1138" t="s">
        <v>2412</v>
      </c>
      <c r="B1138" t="s">
        <v>1678</v>
      </c>
      <c r="C1138">
        <v>52418</v>
      </c>
      <c r="D1138">
        <v>106695</v>
      </c>
      <c r="E1138">
        <v>10003219</v>
      </c>
      <c r="F1138" t="s">
        <v>1569</v>
      </c>
      <c r="G1138" t="s">
        <v>14</v>
      </c>
      <c r="H1138" t="s">
        <v>404</v>
      </c>
      <c r="I1138" t="s">
        <v>199</v>
      </c>
      <c r="J1138" t="s">
        <v>95</v>
      </c>
      <c r="K1138" t="s">
        <v>2413</v>
      </c>
      <c r="L1138" s="172">
        <v>41653</v>
      </c>
      <c r="M1138" s="172">
        <v>41656</v>
      </c>
      <c r="N1138" t="s">
        <v>132</v>
      </c>
      <c r="O1138" t="s">
        <v>109</v>
      </c>
      <c r="P1138">
        <v>3</v>
      </c>
      <c r="Q1138" t="s">
        <v>2257</v>
      </c>
      <c r="R1138">
        <v>2</v>
      </c>
    </row>
    <row r="1139" spans="1:18" x14ac:dyDescent="0.2">
      <c r="A1139" t="s">
        <v>2414</v>
      </c>
      <c r="B1139" t="s">
        <v>2415</v>
      </c>
      <c r="C1139">
        <v>52435</v>
      </c>
      <c r="D1139">
        <v>109969</v>
      </c>
      <c r="E1139">
        <v>10003248</v>
      </c>
      <c r="F1139" t="s">
        <v>1569</v>
      </c>
      <c r="G1139" t="s">
        <v>14</v>
      </c>
      <c r="H1139" t="s">
        <v>222</v>
      </c>
      <c r="I1139" t="s">
        <v>199</v>
      </c>
      <c r="J1139" t="s">
        <v>95</v>
      </c>
      <c r="K1139" t="s">
        <v>2416</v>
      </c>
      <c r="L1139" s="172">
        <v>41708</v>
      </c>
      <c r="M1139" s="172">
        <v>41712</v>
      </c>
      <c r="N1139" t="s">
        <v>132</v>
      </c>
      <c r="O1139" t="s">
        <v>109</v>
      </c>
      <c r="P1139">
        <v>2</v>
      </c>
      <c r="Q1139" t="s">
        <v>2257</v>
      </c>
      <c r="R1139">
        <v>3</v>
      </c>
    </row>
    <row r="1140" spans="1:18" x14ac:dyDescent="0.2">
      <c r="A1140" t="s">
        <v>2417</v>
      </c>
      <c r="B1140" t="s">
        <v>2418</v>
      </c>
      <c r="C1140">
        <v>52459</v>
      </c>
      <c r="D1140">
        <v>107016</v>
      </c>
      <c r="E1140">
        <v>10003289</v>
      </c>
      <c r="F1140" t="s">
        <v>1597</v>
      </c>
      <c r="G1140" t="s">
        <v>15</v>
      </c>
      <c r="H1140" t="s">
        <v>369</v>
      </c>
      <c r="I1140" t="s">
        <v>199</v>
      </c>
      <c r="J1140" t="s">
        <v>95</v>
      </c>
      <c r="K1140" t="s">
        <v>2419</v>
      </c>
      <c r="L1140" s="172">
        <v>41708</v>
      </c>
      <c r="M1140" s="172">
        <v>41712</v>
      </c>
      <c r="N1140" t="s">
        <v>147</v>
      </c>
      <c r="O1140" t="s">
        <v>109</v>
      </c>
      <c r="P1140">
        <v>2</v>
      </c>
      <c r="Q1140" t="s">
        <v>2257</v>
      </c>
      <c r="R1140">
        <v>3</v>
      </c>
    </row>
    <row r="1141" spans="1:18" x14ac:dyDescent="0.2">
      <c r="A1141" t="s">
        <v>2420</v>
      </c>
      <c r="B1141" t="s">
        <v>2421</v>
      </c>
      <c r="C1141">
        <v>52489</v>
      </c>
      <c r="D1141">
        <v>107912</v>
      </c>
      <c r="E1141">
        <v>10003354</v>
      </c>
      <c r="F1141" t="s">
        <v>1569</v>
      </c>
      <c r="G1141" t="s">
        <v>14</v>
      </c>
      <c r="H1141" t="s">
        <v>234</v>
      </c>
      <c r="I1141" t="s">
        <v>190</v>
      </c>
      <c r="J1141" t="s">
        <v>190</v>
      </c>
      <c r="K1141" t="s">
        <v>2422</v>
      </c>
      <c r="L1141" s="172">
        <v>41834</v>
      </c>
      <c r="M1141" s="172">
        <v>41838</v>
      </c>
      <c r="N1141" t="s">
        <v>132</v>
      </c>
      <c r="O1141" t="s">
        <v>109</v>
      </c>
      <c r="P1141">
        <v>2</v>
      </c>
      <c r="Q1141" t="s">
        <v>2257</v>
      </c>
      <c r="R1141">
        <v>2</v>
      </c>
    </row>
    <row r="1142" spans="1:18" x14ac:dyDescent="0.2">
      <c r="A1142" t="s">
        <v>2423</v>
      </c>
      <c r="B1142" t="s">
        <v>2424</v>
      </c>
      <c r="C1142">
        <v>52544</v>
      </c>
      <c r="D1142">
        <v>114962</v>
      </c>
      <c r="E1142">
        <v>10003407</v>
      </c>
      <c r="F1142" t="s">
        <v>1573</v>
      </c>
      <c r="G1142" t="s">
        <v>15</v>
      </c>
      <c r="H1142" t="s">
        <v>837</v>
      </c>
      <c r="I1142" t="s">
        <v>190</v>
      </c>
      <c r="J1142" t="s">
        <v>190</v>
      </c>
      <c r="K1142" t="s">
        <v>2425</v>
      </c>
      <c r="L1142" s="172">
        <v>41793</v>
      </c>
      <c r="M1142" s="172">
        <v>41796</v>
      </c>
      <c r="N1142" t="s">
        <v>302</v>
      </c>
      <c r="O1142" t="s">
        <v>109</v>
      </c>
      <c r="P1142">
        <v>2</v>
      </c>
      <c r="Q1142" t="s">
        <v>2257</v>
      </c>
      <c r="R1142">
        <v>3</v>
      </c>
    </row>
    <row r="1143" spans="1:18" x14ac:dyDescent="0.2">
      <c r="A1143" t="s">
        <v>2426</v>
      </c>
      <c r="B1143" t="s">
        <v>920</v>
      </c>
      <c r="C1143">
        <v>52598</v>
      </c>
      <c r="D1143">
        <v>116378</v>
      </c>
      <c r="E1143">
        <v>10006710</v>
      </c>
      <c r="F1143" t="s">
        <v>1569</v>
      </c>
      <c r="G1143" t="s">
        <v>14</v>
      </c>
      <c r="H1143" t="s">
        <v>921</v>
      </c>
      <c r="I1143" t="s">
        <v>122</v>
      </c>
      <c r="J1143" t="s">
        <v>122</v>
      </c>
      <c r="K1143" t="s">
        <v>2427</v>
      </c>
      <c r="L1143" s="172">
        <v>41716</v>
      </c>
      <c r="M1143" s="172">
        <v>41719</v>
      </c>
      <c r="N1143" t="s">
        <v>147</v>
      </c>
      <c r="O1143" t="s">
        <v>109</v>
      </c>
      <c r="P1143">
        <v>3</v>
      </c>
      <c r="Q1143" t="s">
        <v>2257</v>
      </c>
      <c r="R1143">
        <v>3</v>
      </c>
    </row>
    <row r="1144" spans="1:18" x14ac:dyDescent="0.2">
      <c r="A1144" t="s">
        <v>2428</v>
      </c>
      <c r="B1144" t="s">
        <v>286</v>
      </c>
      <c r="C1144">
        <v>52794</v>
      </c>
      <c r="D1144">
        <v>126205</v>
      </c>
      <c r="E1144">
        <v>10042190</v>
      </c>
      <c r="F1144" t="s">
        <v>1569</v>
      </c>
      <c r="G1144" t="s">
        <v>14</v>
      </c>
      <c r="H1144" t="s">
        <v>129</v>
      </c>
      <c r="I1144" t="s">
        <v>122</v>
      </c>
      <c r="J1144" t="s">
        <v>122</v>
      </c>
      <c r="K1144" t="s">
        <v>287</v>
      </c>
      <c r="L1144" s="172">
        <v>41603</v>
      </c>
      <c r="M1144" s="172">
        <v>41607</v>
      </c>
      <c r="N1144" t="s">
        <v>132</v>
      </c>
      <c r="O1144" t="s">
        <v>109</v>
      </c>
      <c r="P1144">
        <v>2</v>
      </c>
      <c r="Q1144" t="s">
        <v>2257</v>
      </c>
      <c r="R1144">
        <v>2</v>
      </c>
    </row>
    <row r="1145" spans="1:18" x14ac:dyDescent="0.2">
      <c r="A1145" t="s">
        <v>2429</v>
      </c>
      <c r="B1145" t="s">
        <v>935</v>
      </c>
      <c r="C1145">
        <v>52843</v>
      </c>
      <c r="D1145">
        <v>106963</v>
      </c>
      <c r="E1145">
        <v>10003586</v>
      </c>
      <c r="F1145" t="s">
        <v>1573</v>
      </c>
      <c r="G1145" t="s">
        <v>15</v>
      </c>
      <c r="H1145" t="s">
        <v>255</v>
      </c>
      <c r="I1145" t="s">
        <v>161</v>
      </c>
      <c r="J1145" t="s">
        <v>161</v>
      </c>
      <c r="K1145" t="s">
        <v>2430</v>
      </c>
      <c r="L1145" s="172">
        <v>41751</v>
      </c>
      <c r="M1145" s="172">
        <v>41753</v>
      </c>
      <c r="N1145" t="s">
        <v>147</v>
      </c>
      <c r="O1145" t="s">
        <v>109</v>
      </c>
      <c r="P1145">
        <v>3</v>
      </c>
      <c r="Q1145" t="s">
        <v>2257</v>
      </c>
      <c r="R1145">
        <v>3</v>
      </c>
    </row>
    <row r="1146" spans="1:18" x14ac:dyDescent="0.2">
      <c r="A1146" t="s">
        <v>2431</v>
      </c>
      <c r="B1146" t="s">
        <v>939</v>
      </c>
      <c r="C1146">
        <v>52859</v>
      </c>
      <c r="D1146">
        <v>106358</v>
      </c>
      <c r="E1146">
        <v>10003666</v>
      </c>
      <c r="F1146" t="s">
        <v>1569</v>
      </c>
      <c r="G1146" t="s">
        <v>14</v>
      </c>
      <c r="H1146" t="s">
        <v>186</v>
      </c>
      <c r="I1146" t="s">
        <v>172</v>
      </c>
      <c r="J1146" t="s">
        <v>172</v>
      </c>
      <c r="K1146" t="s">
        <v>2432</v>
      </c>
      <c r="L1146" s="172">
        <v>41759</v>
      </c>
      <c r="M1146" s="172">
        <v>41761</v>
      </c>
      <c r="N1146" t="s">
        <v>147</v>
      </c>
      <c r="O1146" t="s">
        <v>109</v>
      </c>
      <c r="P1146">
        <v>2</v>
      </c>
      <c r="Q1146" t="s">
        <v>2257</v>
      </c>
      <c r="R1146">
        <v>3</v>
      </c>
    </row>
    <row r="1147" spans="1:18" x14ac:dyDescent="0.2">
      <c r="A1147" t="s">
        <v>2433</v>
      </c>
      <c r="B1147" t="s">
        <v>2434</v>
      </c>
      <c r="C1147">
        <v>52867</v>
      </c>
      <c r="D1147">
        <v>106273</v>
      </c>
      <c r="E1147">
        <v>10003688</v>
      </c>
      <c r="F1147" t="s">
        <v>1597</v>
      </c>
      <c r="G1147" t="s">
        <v>15</v>
      </c>
      <c r="H1147" t="s">
        <v>832</v>
      </c>
      <c r="I1147" t="s">
        <v>199</v>
      </c>
      <c r="J1147" t="s">
        <v>95</v>
      </c>
      <c r="K1147" t="s">
        <v>2435</v>
      </c>
      <c r="L1147" s="172">
        <v>41653</v>
      </c>
      <c r="M1147" s="172">
        <v>41656</v>
      </c>
      <c r="N1147" t="s">
        <v>132</v>
      </c>
      <c r="O1147" t="s">
        <v>109</v>
      </c>
      <c r="P1147">
        <v>2</v>
      </c>
      <c r="Q1147" t="s">
        <v>2257</v>
      </c>
      <c r="R1147">
        <v>3</v>
      </c>
    </row>
    <row r="1148" spans="1:18" x14ac:dyDescent="0.2">
      <c r="A1148" t="s">
        <v>2436</v>
      </c>
      <c r="B1148" t="s">
        <v>2437</v>
      </c>
      <c r="C1148">
        <v>52870</v>
      </c>
      <c r="D1148">
        <v>115465</v>
      </c>
      <c r="E1148">
        <v>10003692</v>
      </c>
      <c r="F1148" t="s">
        <v>1573</v>
      </c>
      <c r="G1148" t="s">
        <v>15</v>
      </c>
      <c r="H1148" t="s">
        <v>867</v>
      </c>
      <c r="I1148" t="s">
        <v>199</v>
      </c>
      <c r="J1148" t="s">
        <v>95</v>
      </c>
      <c r="K1148" t="s">
        <v>2438</v>
      </c>
      <c r="L1148" s="172">
        <v>41603</v>
      </c>
      <c r="M1148" s="172">
        <v>41605</v>
      </c>
      <c r="N1148" t="s">
        <v>152</v>
      </c>
      <c r="O1148" t="s">
        <v>109</v>
      </c>
      <c r="P1148">
        <v>1</v>
      </c>
      <c r="Q1148" t="s">
        <v>2257</v>
      </c>
      <c r="R1148">
        <v>1</v>
      </c>
    </row>
    <row r="1149" spans="1:18" x14ac:dyDescent="0.2">
      <c r="A1149" t="s">
        <v>2439</v>
      </c>
      <c r="B1149" t="s">
        <v>1684</v>
      </c>
      <c r="C1149">
        <v>52896</v>
      </c>
      <c r="D1149">
        <v>110078</v>
      </c>
      <c r="E1149">
        <v>10003724</v>
      </c>
      <c r="F1149" t="s">
        <v>1651</v>
      </c>
      <c r="G1149" t="s">
        <v>14</v>
      </c>
      <c r="H1149" t="s">
        <v>325</v>
      </c>
      <c r="I1149" t="s">
        <v>161</v>
      </c>
      <c r="J1149" t="s">
        <v>161</v>
      </c>
      <c r="K1149" t="s">
        <v>2440</v>
      </c>
      <c r="L1149" s="172">
        <v>41575</v>
      </c>
      <c r="M1149" s="172">
        <v>41579</v>
      </c>
      <c r="N1149" t="s">
        <v>102</v>
      </c>
      <c r="O1149" t="s">
        <v>109</v>
      </c>
      <c r="P1149">
        <v>3</v>
      </c>
      <c r="Q1149" t="s">
        <v>2257</v>
      </c>
      <c r="R1149">
        <v>1</v>
      </c>
    </row>
    <row r="1150" spans="1:18" x14ac:dyDescent="0.2">
      <c r="A1150" t="s">
        <v>2441</v>
      </c>
      <c r="B1150" t="s">
        <v>2442</v>
      </c>
      <c r="C1150">
        <v>52928</v>
      </c>
      <c r="D1150">
        <v>116052</v>
      </c>
      <c r="E1150">
        <v>10003784</v>
      </c>
      <c r="F1150" t="s">
        <v>1569</v>
      </c>
      <c r="G1150" t="s">
        <v>14</v>
      </c>
      <c r="H1150" t="s">
        <v>364</v>
      </c>
      <c r="I1150" t="s">
        <v>190</v>
      </c>
      <c r="J1150" t="s">
        <v>190</v>
      </c>
      <c r="K1150" t="s">
        <v>2443</v>
      </c>
      <c r="L1150" s="172">
        <v>41792</v>
      </c>
      <c r="M1150" s="172">
        <v>41795</v>
      </c>
      <c r="N1150" t="s">
        <v>132</v>
      </c>
      <c r="O1150" t="s">
        <v>109</v>
      </c>
      <c r="P1150">
        <v>3</v>
      </c>
      <c r="Q1150" t="s">
        <v>2257</v>
      </c>
      <c r="R1150">
        <v>3</v>
      </c>
    </row>
    <row r="1151" spans="1:18" x14ac:dyDescent="0.2">
      <c r="A1151" t="s">
        <v>2444</v>
      </c>
      <c r="B1151" t="s">
        <v>2445</v>
      </c>
      <c r="C1151">
        <v>52994</v>
      </c>
      <c r="D1151">
        <v>112414</v>
      </c>
      <c r="E1151">
        <v>10003866</v>
      </c>
      <c r="F1151" t="s">
        <v>1573</v>
      </c>
      <c r="G1151" t="s">
        <v>15</v>
      </c>
      <c r="H1151" t="s">
        <v>297</v>
      </c>
      <c r="I1151" t="s">
        <v>161</v>
      </c>
      <c r="J1151" t="s">
        <v>161</v>
      </c>
      <c r="K1151" t="s">
        <v>2446</v>
      </c>
      <c r="L1151" s="172">
        <v>41603</v>
      </c>
      <c r="M1151" s="172">
        <v>41607</v>
      </c>
      <c r="N1151" t="s">
        <v>152</v>
      </c>
      <c r="O1151" t="s">
        <v>109</v>
      </c>
      <c r="P1151">
        <v>2</v>
      </c>
      <c r="Q1151" t="s">
        <v>2257</v>
      </c>
      <c r="R1151">
        <v>2</v>
      </c>
    </row>
    <row r="1152" spans="1:18" x14ac:dyDescent="0.2">
      <c r="A1152" t="s">
        <v>2447</v>
      </c>
      <c r="B1152" t="s">
        <v>2448</v>
      </c>
      <c r="C1152">
        <v>53010</v>
      </c>
      <c r="D1152">
        <v>107027</v>
      </c>
      <c r="E1152">
        <v>10003889</v>
      </c>
      <c r="F1152" t="s">
        <v>1569</v>
      </c>
      <c r="G1152" t="s">
        <v>14</v>
      </c>
      <c r="H1152" t="s">
        <v>369</v>
      </c>
      <c r="I1152" t="s">
        <v>199</v>
      </c>
      <c r="J1152" t="s">
        <v>95</v>
      </c>
      <c r="K1152" t="s">
        <v>2449</v>
      </c>
      <c r="L1152" s="172">
        <v>41540</v>
      </c>
      <c r="M1152" s="172">
        <v>41543</v>
      </c>
      <c r="N1152" t="s">
        <v>132</v>
      </c>
      <c r="O1152" t="s">
        <v>109</v>
      </c>
      <c r="P1152">
        <v>2</v>
      </c>
      <c r="Q1152" t="s">
        <v>2257</v>
      </c>
      <c r="R1152">
        <v>2</v>
      </c>
    </row>
    <row r="1153" spans="1:18" x14ac:dyDescent="0.2">
      <c r="A1153" t="s">
        <v>2450</v>
      </c>
      <c r="B1153" t="s">
        <v>954</v>
      </c>
      <c r="C1153">
        <v>53025</v>
      </c>
      <c r="D1153">
        <v>116638</v>
      </c>
      <c r="E1153">
        <v>10003909</v>
      </c>
      <c r="F1153" t="s">
        <v>1569</v>
      </c>
      <c r="G1153" t="s">
        <v>14</v>
      </c>
      <c r="H1153" t="s">
        <v>178</v>
      </c>
      <c r="I1153" t="s">
        <v>107</v>
      </c>
      <c r="J1153" t="s">
        <v>107</v>
      </c>
      <c r="K1153" t="s">
        <v>2451</v>
      </c>
      <c r="L1153" s="172">
        <v>41771</v>
      </c>
      <c r="M1153" s="172">
        <v>41775</v>
      </c>
      <c r="N1153" t="s">
        <v>147</v>
      </c>
      <c r="O1153" t="s">
        <v>109</v>
      </c>
      <c r="P1153">
        <v>2</v>
      </c>
      <c r="Q1153" t="s">
        <v>2257</v>
      </c>
      <c r="R1153">
        <v>3</v>
      </c>
    </row>
    <row r="1154" spans="1:18" x14ac:dyDescent="0.2">
      <c r="A1154" t="s">
        <v>2452</v>
      </c>
      <c r="B1154" t="s">
        <v>956</v>
      </c>
      <c r="C1154">
        <v>53032</v>
      </c>
      <c r="D1154">
        <v>116639</v>
      </c>
      <c r="E1154">
        <v>10003919</v>
      </c>
      <c r="F1154" t="s">
        <v>1569</v>
      </c>
      <c r="G1154" t="s">
        <v>14</v>
      </c>
      <c r="H1154" t="s">
        <v>178</v>
      </c>
      <c r="I1154" t="s">
        <v>107</v>
      </c>
      <c r="J1154" t="s">
        <v>107</v>
      </c>
      <c r="K1154" t="s">
        <v>2453</v>
      </c>
      <c r="L1154" s="172">
        <v>41869</v>
      </c>
      <c r="M1154" s="172">
        <v>41873</v>
      </c>
      <c r="N1154" t="s">
        <v>102</v>
      </c>
      <c r="O1154" t="s">
        <v>109</v>
      </c>
      <c r="P1154">
        <v>3</v>
      </c>
      <c r="Q1154" t="s">
        <v>2257</v>
      </c>
      <c r="R1154">
        <v>2</v>
      </c>
    </row>
    <row r="1155" spans="1:18" x14ac:dyDescent="0.2">
      <c r="A1155" t="s">
        <v>2454</v>
      </c>
      <c r="B1155" t="s">
        <v>960</v>
      </c>
      <c r="C1155">
        <v>53069</v>
      </c>
      <c r="D1155">
        <v>105607</v>
      </c>
      <c r="E1155">
        <v>10003728</v>
      </c>
      <c r="F1155" t="s">
        <v>1569</v>
      </c>
      <c r="G1155" t="s">
        <v>14</v>
      </c>
      <c r="H1155" t="s">
        <v>449</v>
      </c>
      <c r="I1155" t="s">
        <v>122</v>
      </c>
      <c r="J1155" t="s">
        <v>122</v>
      </c>
      <c r="K1155" t="s">
        <v>2455</v>
      </c>
      <c r="L1155" s="172">
        <v>41842</v>
      </c>
      <c r="M1155" s="172">
        <v>41845</v>
      </c>
      <c r="N1155" t="s">
        <v>102</v>
      </c>
      <c r="O1155" t="s">
        <v>109</v>
      </c>
      <c r="P1155">
        <v>3</v>
      </c>
      <c r="Q1155" t="s">
        <v>2257</v>
      </c>
      <c r="R1155">
        <v>3</v>
      </c>
    </row>
    <row r="1156" spans="1:18" x14ac:dyDescent="0.2">
      <c r="A1156" t="s">
        <v>2456</v>
      </c>
      <c r="B1156" t="s">
        <v>2457</v>
      </c>
      <c r="C1156">
        <v>53137</v>
      </c>
      <c r="D1156">
        <v>108119</v>
      </c>
      <c r="E1156">
        <v>10003895</v>
      </c>
      <c r="F1156" t="s">
        <v>1573</v>
      </c>
      <c r="G1156" t="s">
        <v>15</v>
      </c>
      <c r="H1156" t="s">
        <v>1294</v>
      </c>
      <c r="I1156" t="s">
        <v>122</v>
      </c>
      <c r="J1156" t="s">
        <v>122</v>
      </c>
      <c r="K1156" t="s">
        <v>2458</v>
      </c>
      <c r="L1156" s="172">
        <v>41673</v>
      </c>
      <c r="M1156" s="172">
        <v>41677</v>
      </c>
      <c r="N1156" t="s">
        <v>152</v>
      </c>
      <c r="O1156" t="s">
        <v>109</v>
      </c>
      <c r="P1156">
        <v>2</v>
      </c>
      <c r="Q1156" t="s">
        <v>2257</v>
      </c>
      <c r="R1156">
        <v>3</v>
      </c>
    </row>
    <row r="1157" spans="1:18" x14ac:dyDescent="0.2">
      <c r="A1157" t="s">
        <v>2459</v>
      </c>
      <c r="B1157" t="s">
        <v>2460</v>
      </c>
      <c r="C1157">
        <v>53146</v>
      </c>
      <c r="D1157">
        <v>115153</v>
      </c>
      <c r="E1157">
        <v>10004000</v>
      </c>
      <c r="F1157" t="s">
        <v>1573</v>
      </c>
      <c r="G1157" t="s">
        <v>15</v>
      </c>
      <c r="H1157" t="s">
        <v>129</v>
      </c>
      <c r="I1157" t="s">
        <v>122</v>
      </c>
      <c r="J1157" t="s">
        <v>122</v>
      </c>
      <c r="K1157" t="s">
        <v>2461</v>
      </c>
      <c r="L1157" s="172">
        <v>41815</v>
      </c>
      <c r="M1157" s="172">
        <v>41817</v>
      </c>
      <c r="N1157" t="s">
        <v>152</v>
      </c>
      <c r="O1157" t="s">
        <v>109</v>
      </c>
      <c r="P1157">
        <v>2</v>
      </c>
      <c r="Q1157" t="s">
        <v>2257</v>
      </c>
      <c r="R1157">
        <v>3</v>
      </c>
    </row>
    <row r="1158" spans="1:18" x14ac:dyDescent="0.2">
      <c r="A1158" t="s">
        <v>2462</v>
      </c>
      <c r="B1158" t="s">
        <v>2463</v>
      </c>
      <c r="C1158">
        <v>53168</v>
      </c>
      <c r="D1158">
        <v>108050</v>
      </c>
      <c r="E1158">
        <v>10004032</v>
      </c>
      <c r="F1158" t="s">
        <v>1569</v>
      </c>
      <c r="G1158" t="s">
        <v>14</v>
      </c>
      <c r="H1158" t="s">
        <v>219</v>
      </c>
      <c r="I1158" t="s">
        <v>122</v>
      </c>
      <c r="J1158" t="s">
        <v>122</v>
      </c>
      <c r="K1158" t="s">
        <v>2464</v>
      </c>
      <c r="L1158" s="172">
        <v>41801</v>
      </c>
      <c r="M1158" s="172">
        <v>41803</v>
      </c>
      <c r="N1158" t="s">
        <v>152</v>
      </c>
      <c r="O1158" t="s">
        <v>109</v>
      </c>
      <c r="P1158">
        <v>3</v>
      </c>
      <c r="Q1158" t="s">
        <v>2257</v>
      </c>
      <c r="R1158">
        <v>2</v>
      </c>
    </row>
    <row r="1159" spans="1:18" x14ac:dyDescent="0.2">
      <c r="A1159" t="s">
        <v>2465</v>
      </c>
      <c r="B1159" t="s">
        <v>2466</v>
      </c>
      <c r="C1159">
        <v>53225</v>
      </c>
      <c r="D1159">
        <v>106325</v>
      </c>
      <c r="E1159">
        <v>10004169</v>
      </c>
      <c r="F1159" t="s">
        <v>1569</v>
      </c>
      <c r="G1159" t="s">
        <v>14</v>
      </c>
      <c r="H1159" t="s">
        <v>1119</v>
      </c>
      <c r="I1159" t="s">
        <v>107</v>
      </c>
      <c r="J1159" t="s">
        <v>107</v>
      </c>
      <c r="K1159" t="s">
        <v>2467</v>
      </c>
      <c r="L1159" s="172">
        <v>41589</v>
      </c>
      <c r="M1159" s="172">
        <v>41593</v>
      </c>
      <c r="N1159" t="s">
        <v>102</v>
      </c>
      <c r="O1159" t="s">
        <v>109</v>
      </c>
      <c r="P1159">
        <v>3</v>
      </c>
      <c r="Q1159" t="s">
        <v>2257</v>
      </c>
      <c r="R1159">
        <v>3</v>
      </c>
    </row>
    <row r="1160" spans="1:18" x14ac:dyDescent="0.2">
      <c r="A1160" t="s">
        <v>2468</v>
      </c>
      <c r="B1160" t="s">
        <v>2469</v>
      </c>
      <c r="C1160">
        <v>53230</v>
      </c>
      <c r="D1160">
        <v>108046</v>
      </c>
      <c r="E1160">
        <v>10004175</v>
      </c>
      <c r="F1160" t="s">
        <v>1573</v>
      </c>
      <c r="G1160" t="s">
        <v>15</v>
      </c>
      <c r="H1160" t="s">
        <v>285</v>
      </c>
      <c r="I1160" t="s">
        <v>140</v>
      </c>
      <c r="J1160" t="s">
        <v>140</v>
      </c>
      <c r="K1160" t="s">
        <v>2470</v>
      </c>
      <c r="L1160" s="172">
        <v>41568</v>
      </c>
      <c r="M1160" s="172">
        <v>41572</v>
      </c>
      <c r="N1160" t="s">
        <v>152</v>
      </c>
      <c r="O1160" t="s">
        <v>109</v>
      </c>
      <c r="P1160">
        <v>2</v>
      </c>
      <c r="Q1160" t="s">
        <v>2257</v>
      </c>
      <c r="R1160">
        <v>2</v>
      </c>
    </row>
    <row r="1161" spans="1:18" x14ac:dyDescent="0.2">
      <c r="A1161" t="s">
        <v>2471</v>
      </c>
      <c r="B1161" t="s">
        <v>2472</v>
      </c>
      <c r="C1161">
        <v>53232</v>
      </c>
      <c r="D1161">
        <v>109219</v>
      </c>
      <c r="E1161">
        <v>10004177</v>
      </c>
      <c r="F1161" t="s">
        <v>2361</v>
      </c>
      <c r="G1161" t="s">
        <v>19</v>
      </c>
      <c r="H1161" t="s">
        <v>285</v>
      </c>
      <c r="I1161" t="s">
        <v>140</v>
      </c>
      <c r="J1161" t="s">
        <v>140</v>
      </c>
      <c r="K1161" t="s">
        <v>2473</v>
      </c>
      <c r="L1161" s="172">
        <v>41533</v>
      </c>
      <c r="M1161" s="172">
        <v>41537</v>
      </c>
      <c r="N1161" t="s">
        <v>2363</v>
      </c>
      <c r="O1161" t="s">
        <v>109</v>
      </c>
      <c r="P1161">
        <v>2</v>
      </c>
      <c r="Q1161" t="s">
        <v>2257</v>
      </c>
      <c r="R1161">
        <v>3</v>
      </c>
    </row>
    <row r="1162" spans="1:18" x14ac:dyDescent="0.2">
      <c r="A1162" t="s">
        <v>2474</v>
      </c>
      <c r="B1162" t="s">
        <v>2475</v>
      </c>
      <c r="C1162">
        <v>53237</v>
      </c>
      <c r="D1162">
        <v>105804</v>
      </c>
      <c r="E1162">
        <v>10004181</v>
      </c>
      <c r="F1162" t="s">
        <v>1569</v>
      </c>
      <c r="G1162" t="s">
        <v>14</v>
      </c>
      <c r="H1162" t="s">
        <v>283</v>
      </c>
      <c r="I1162" t="s">
        <v>140</v>
      </c>
      <c r="J1162" t="s">
        <v>140</v>
      </c>
      <c r="K1162" t="s">
        <v>2476</v>
      </c>
      <c r="L1162" s="172">
        <v>41708</v>
      </c>
      <c r="M1162" s="172">
        <v>41712</v>
      </c>
      <c r="N1162" t="s">
        <v>102</v>
      </c>
      <c r="O1162" t="s">
        <v>109</v>
      </c>
      <c r="P1162">
        <v>2</v>
      </c>
      <c r="Q1162" t="s">
        <v>2257</v>
      </c>
      <c r="R1162">
        <v>1</v>
      </c>
    </row>
    <row r="1163" spans="1:18" x14ac:dyDescent="0.2">
      <c r="A1163" t="s">
        <v>2477</v>
      </c>
      <c r="B1163" t="s">
        <v>2478</v>
      </c>
      <c r="C1163">
        <v>53259</v>
      </c>
      <c r="D1163">
        <v>107613</v>
      </c>
      <c r="E1163">
        <v>10004223</v>
      </c>
      <c r="F1163" t="s">
        <v>1569</v>
      </c>
      <c r="G1163" t="s">
        <v>14</v>
      </c>
      <c r="H1163" t="s">
        <v>171</v>
      </c>
      <c r="I1163" t="s">
        <v>172</v>
      </c>
      <c r="J1163" t="s">
        <v>172</v>
      </c>
      <c r="K1163" t="s">
        <v>2479</v>
      </c>
      <c r="L1163" s="172">
        <v>41618</v>
      </c>
      <c r="M1163" s="172">
        <v>41621</v>
      </c>
      <c r="N1163" t="s">
        <v>102</v>
      </c>
      <c r="O1163" t="s">
        <v>109</v>
      </c>
      <c r="P1163">
        <v>2</v>
      </c>
      <c r="Q1163" t="s">
        <v>2257</v>
      </c>
      <c r="R1163">
        <v>2</v>
      </c>
    </row>
    <row r="1164" spans="1:18" x14ac:dyDescent="0.2">
      <c r="A1164" t="s">
        <v>2480</v>
      </c>
      <c r="B1164" t="s">
        <v>1723</v>
      </c>
      <c r="C1164">
        <v>53295</v>
      </c>
      <c r="D1164">
        <v>108044</v>
      </c>
      <c r="E1164">
        <v>10004285</v>
      </c>
      <c r="F1164" t="s">
        <v>1573</v>
      </c>
      <c r="G1164" t="s">
        <v>15</v>
      </c>
      <c r="H1164" t="s">
        <v>244</v>
      </c>
      <c r="I1164" t="s">
        <v>190</v>
      </c>
      <c r="J1164" t="s">
        <v>190</v>
      </c>
      <c r="K1164" t="s">
        <v>2481</v>
      </c>
      <c r="L1164" s="172">
        <v>41673</v>
      </c>
      <c r="M1164" s="172">
        <v>41677</v>
      </c>
      <c r="N1164" t="s">
        <v>2482</v>
      </c>
      <c r="O1164" t="s">
        <v>109</v>
      </c>
      <c r="P1164">
        <v>3</v>
      </c>
      <c r="Q1164" t="s">
        <v>2257</v>
      </c>
      <c r="R1164">
        <v>4</v>
      </c>
    </row>
    <row r="1165" spans="1:18" x14ac:dyDescent="0.2">
      <c r="A1165" t="s">
        <v>2483</v>
      </c>
      <c r="B1165" t="s">
        <v>984</v>
      </c>
      <c r="C1165">
        <v>53305</v>
      </c>
      <c r="D1165">
        <v>112720</v>
      </c>
      <c r="E1165">
        <v>10004303</v>
      </c>
      <c r="F1165" t="s">
        <v>1569</v>
      </c>
      <c r="G1165" t="s">
        <v>14</v>
      </c>
      <c r="H1165" t="s">
        <v>942</v>
      </c>
      <c r="I1165" t="s">
        <v>140</v>
      </c>
      <c r="J1165" t="s">
        <v>140</v>
      </c>
      <c r="K1165" t="s">
        <v>2484</v>
      </c>
      <c r="L1165" s="172">
        <v>41709</v>
      </c>
      <c r="M1165" s="172">
        <v>41712</v>
      </c>
      <c r="N1165" t="s">
        <v>132</v>
      </c>
      <c r="O1165" t="s">
        <v>109</v>
      </c>
      <c r="P1165">
        <v>3</v>
      </c>
      <c r="Q1165" t="s">
        <v>2257</v>
      </c>
      <c r="R1165">
        <v>3</v>
      </c>
    </row>
    <row r="1166" spans="1:18" x14ac:dyDescent="0.2">
      <c r="A1166" t="s">
        <v>2485</v>
      </c>
      <c r="B1166" t="s">
        <v>2486</v>
      </c>
      <c r="C1166">
        <v>53373</v>
      </c>
      <c r="D1166">
        <v>105318</v>
      </c>
      <c r="E1166">
        <v>10004355</v>
      </c>
      <c r="F1166" t="s">
        <v>1569</v>
      </c>
      <c r="G1166" t="s">
        <v>14</v>
      </c>
      <c r="H1166" t="s">
        <v>291</v>
      </c>
      <c r="I1166" t="s">
        <v>172</v>
      </c>
      <c r="J1166" t="s">
        <v>172</v>
      </c>
      <c r="K1166" t="s">
        <v>2487</v>
      </c>
      <c r="L1166" s="172">
        <v>41596</v>
      </c>
      <c r="M1166" s="172">
        <v>41600</v>
      </c>
      <c r="N1166" t="s">
        <v>102</v>
      </c>
      <c r="O1166" t="s">
        <v>109</v>
      </c>
      <c r="P1166">
        <v>2</v>
      </c>
      <c r="Q1166" t="s">
        <v>2257</v>
      </c>
      <c r="R1166">
        <v>1</v>
      </c>
    </row>
    <row r="1167" spans="1:18" x14ac:dyDescent="0.2">
      <c r="A1167" t="s">
        <v>2488</v>
      </c>
      <c r="B1167" t="s">
        <v>2489</v>
      </c>
      <c r="C1167">
        <v>53392</v>
      </c>
      <c r="D1167">
        <v>108652</v>
      </c>
      <c r="E1167">
        <v>10004374</v>
      </c>
      <c r="F1167" t="s">
        <v>1597</v>
      </c>
      <c r="G1167" t="s">
        <v>15</v>
      </c>
      <c r="H1167" t="s">
        <v>644</v>
      </c>
      <c r="I1167" t="s">
        <v>190</v>
      </c>
      <c r="J1167" t="s">
        <v>190</v>
      </c>
      <c r="K1167" t="s">
        <v>2490</v>
      </c>
      <c r="L1167" s="172">
        <v>41799</v>
      </c>
      <c r="M1167" s="172">
        <v>41802</v>
      </c>
      <c r="N1167" t="s">
        <v>147</v>
      </c>
      <c r="O1167" t="s">
        <v>109</v>
      </c>
      <c r="P1167">
        <v>2</v>
      </c>
      <c r="Q1167" t="s">
        <v>2257</v>
      </c>
      <c r="R1167">
        <v>3</v>
      </c>
    </row>
    <row r="1168" spans="1:18" x14ac:dyDescent="0.2">
      <c r="A1168" t="s">
        <v>2491</v>
      </c>
      <c r="B1168" t="s">
        <v>2492</v>
      </c>
      <c r="C1168">
        <v>53429</v>
      </c>
      <c r="D1168">
        <v>108786</v>
      </c>
      <c r="E1168">
        <v>10004440</v>
      </c>
      <c r="F1168" t="s">
        <v>1569</v>
      </c>
      <c r="G1168" t="s">
        <v>14</v>
      </c>
      <c r="H1168" t="s">
        <v>399</v>
      </c>
      <c r="I1168" t="s">
        <v>190</v>
      </c>
      <c r="J1168" t="s">
        <v>190</v>
      </c>
      <c r="K1168" t="s">
        <v>2493</v>
      </c>
      <c r="L1168" s="172">
        <v>41680</v>
      </c>
      <c r="M1168" s="172">
        <v>41684</v>
      </c>
      <c r="N1168" t="s">
        <v>147</v>
      </c>
      <c r="O1168" t="s">
        <v>109</v>
      </c>
      <c r="P1168">
        <v>2</v>
      </c>
      <c r="Q1168" t="s">
        <v>2257</v>
      </c>
      <c r="R1168">
        <v>3</v>
      </c>
    </row>
    <row r="1169" spans="1:18" x14ac:dyDescent="0.2">
      <c r="A1169" t="s">
        <v>2494</v>
      </c>
      <c r="B1169" t="s">
        <v>2495</v>
      </c>
      <c r="C1169">
        <v>53504</v>
      </c>
      <c r="D1169">
        <v>108039</v>
      </c>
      <c r="E1169">
        <v>10004601</v>
      </c>
      <c r="F1169" t="s">
        <v>1573</v>
      </c>
      <c r="G1169" t="s">
        <v>15</v>
      </c>
      <c r="H1169" t="s">
        <v>473</v>
      </c>
      <c r="I1169" t="s">
        <v>94</v>
      </c>
      <c r="J1169" t="s">
        <v>95</v>
      </c>
      <c r="K1169" t="s">
        <v>2496</v>
      </c>
      <c r="L1169" s="172">
        <v>41778</v>
      </c>
      <c r="M1169" s="172">
        <v>41782</v>
      </c>
      <c r="N1169" t="s">
        <v>374</v>
      </c>
      <c r="O1169" t="s">
        <v>109</v>
      </c>
      <c r="P1169">
        <v>2</v>
      </c>
      <c r="Q1169" t="s">
        <v>2257</v>
      </c>
      <c r="R1169">
        <v>2</v>
      </c>
    </row>
    <row r="1170" spans="1:18" x14ac:dyDescent="0.2">
      <c r="A1170" t="s">
        <v>2497</v>
      </c>
      <c r="B1170" t="s">
        <v>2498</v>
      </c>
      <c r="C1170">
        <v>53535</v>
      </c>
      <c r="D1170">
        <v>109052</v>
      </c>
      <c r="E1170">
        <v>10004645</v>
      </c>
      <c r="F1170" t="s">
        <v>1597</v>
      </c>
      <c r="G1170" t="s">
        <v>15</v>
      </c>
      <c r="H1170" t="s">
        <v>731</v>
      </c>
      <c r="I1170" t="s">
        <v>161</v>
      </c>
      <c r="J1170" t="s">
        <v>161</v>
      </c>
      <c r="K1170" t="s">
        <v>2499</v>
      </c>
      <c r="L1170" s="172">
        <v>41771</v>
      </c>
      <c r="M1170" s="172">
        <v>41775</v>
      </c>
      <c r="N1170" t="s">
        <v>147</v>
      </c>
      <c r="O1170" t="s">
        <v>109</v>
      </c>
      <c r="P1170">
        <v>2</v>
      </c>
      <c r="Q1170" t="s">
        <v>2257</v>
      </c>
      <c r="R1170">
        <v>3</v>
      </c>
    </row>
    <row r="1171" spans="1:18" x14ac:dyDescent="0.2">
      <c r="A1171" t="s">
        <v>2500</v>
      </c>
      <c r="B1171" t="s">
        <v>1735</v>
      </c>
      <c r="C1171">
        <v>53565</v>
      </c>
      <c r="D1171">
        <v>116072</v>
      </c>
      <c r="E1171">
        <v>10003256</v>
      </c>
      <c r="F1171" t="s">
        <v>1597</v>
      </c>
      <c r="G1171" t="s">
        <v>15</v>
      </c>
      <c r="H1171" t="s">
        <v>270</v>
      </c>
      <c r="I1171" t="s">
        <v>166</v>
      </c>
      <c r="J1171" t="s">
        <v>166</v>
      </c>
      <c r="K1171" t="s">
        <v>2501</v>
      </c>
      <c r="L1171" s="172">
        <v>41687</v>
      </c>
      <c r="M1171" s="172">
        <v>41691</v>
      </c>
      <c r="N1171" t="s">
        <v>132</v>
      </c>
      <c r="O1171" t="s">
        <v>109</v>
      </c>
      <c r="P1171">
        <v>3</v>
      </c>
      <c r="Q1171" t="s">
        <v>2257</v>
      </c>
      <c r="R1171">
        <v>3</v>
      </c>
    </row>
    <row r="1172" spans="1:18" x14ac:dyDescent="0.2">
      <c r="A1172" t="s">
        <v>2502</v>
      </c>
      <c r="B1172" t="s">
        <v>2503</v>
      </c>
      <c r="C1172">
        <v>53574</v>
      </c>
      <c r="D1172">
        <v>106183</v>
      </c>
      <c r="E1172">
        <v>10004547</v>
      </c>
      <c r="F1172" t="s">
        <v>1569</v>
      </c>
      <c r="G1172" t="s">
        <v>14</v>
      </c>
      <c r="H1172" t="s">
        <v>473</v>
      </c>
      <c r="I1172" t="s">
        <v>94</v>
      </c>
      <c r="J1172" t="s">
        <v>95</v>
      </c>
      <c r="K1172" t="s">
        <v>2504</v>
      </c>
      <c r="L1172" s="172">
        <v>41814</v>
      </c>
      <c r="M1172" s="172">
        <v>41817</v>
      </c>
      <c r="N1172" t="s">
        <v>147</v>
      </c>
      <c r="O1172" t="s">
        <v>109</v>
      </c>
      <c r="P1172">
        <v>2</v>
      </c>
      <c r="Q1172" t="s">
        <v>2257</v>
      </c>
      <c r="R1172">
        <v>3</v>
      </c>
    </row>
    <row r="1173" spans="1:18" x14ac:dyDescent="0.2">
      <c r="A1173" t="s">
        <v>2505</v>
      </c>
      <c r="B1173" t="s">
        <v>375</v>
      </c>
      <c r="C1173">
        <v>53575</v>
      </c>
      <c r="D1173">
        <v>108070</v>
      </c>
      <c r="E1173">
        <v>10004684</v>
      </c>
      <c r="F1173" t="s">
        <v>1573</v>
      </c>
      <c r="G1173" t="s">
        <v>15</v>
      </c>
      <c r="H1173" t="s">
        <v>376</v>
      </c>
      <c r="I1173" t="s">
        <v>199</v>
      </c>
      <c r="J1173" t="s">
        <v>95</v>
      </c>
      <c r="K1173" t="s">
        <v>2506</v>
      </c>
      <c r="L1173" s="172">
        <v>41695</v>
      </c>
      <c r="M1173" s="172">
        <v>41698</v>
      </c>
      <c r="N1173" t="s">
        <v>152</v>
      </c>
      <c r="O1173" t="s">
        <v>109</v>
      </c>
      <c r="P1173">
        <v>3</v>
      </c>
      <c r="Q1173" t="s">
        <v>2257</v>
      </c>
      <c r="R1173">
        <v>2</v>
      </c>
    </row>
    <row r="1174" spans="1:18" x14ac:dyDescent="0.2">
      <c r="A1174" t="s">
        <v>2507</v>
      </c>
      <c r="B1174" t="s">
        <v>1739</v>
      </c>
      <c r="C1174">
        <v>53615</v>
      </c>
      <c r="D1174">
        <v>105892</v>
      </c>
      <c r="E1174">
        <v>10004723</v>
      </c>
      <c r="F1174" t="s">
        <v>1597</v>
      </c>
      <c r="G1174" t="s">
        <v>15</v>
      </c>
      <c r="H1174" t="s">
        <v>790</v>
      </c>
      <c r="I1174" t="s">
        <v>140</v>
      </c>
      <c r="J1174" t="s">
        <v>140</v>
      </c>
      <c r="K1174" t="s">
        <v>2508</v>
      </c>
      <c r="L1174" s="172">
        <v>41589</v>
      </c>
      <c r="M1174" s="172">
        <v>41593</v>
      </c>
      <c r="N1174" t="s">
        <v>1895</v>
      </c>
      <c r="O1174" t="s">
        <v>109</v>
      </c>
      <c r="P1174">
        <v>3</v>
      </c>
      <c r="Q1174" t="s">
        <v>2257</v>
      </c>
      <c r="R1174">
        <v>4</v>
      </c>
    </row>
    <row r="1175" spans="1:18" x14ac:dyDescent="0.2">
      <c r="A1175" t="s">
        <v>2509</v>
      </c>
      <c r="B1175" t="s">
        <v>2510</v>
      </c>
      <c r="C1175">
        <v>53644</v>
      </c>
      <c r="D1175">
        <v>112727</v>
      </c>
      <c r="E1175">
        <v>10004762</v>
      </c>
      <c r="F1175" t="s">
        <v>1573</v>
      </c>
      <c r="G1175" t="s">
        <v>15</v>
      </c>
      <c r="H1175" t="s">
        <v>1246</v>
      </c>
      <c r="I1175" t="s">
        <v>94</v>
      </c>
      <c r="J1175" t="s">
        <v>95</v>
      </c>
      <c r="K1175" t="s">
        <v>2511</v>
      </c>
      <c r="L1175" s="172">
        <v>41806</v>
      </c>
      <c r="M1175" s="172">
        <v>41810</v>
      </c>
      <c r="N1175" t="s">
        <v>152</v>
      </c>
      <c r="O1175" t="s">
        <v>109</v>
      </c>
      <c r="P1175">
        <v>2</v>
      </c>
      <c r="Q1175" t="s">
        <v>2257</v>
      </c>
      <c r="R1175">
        <v>3</v>
      </c>
    </row>
    <row r="1176" spans="1:18" x14ac:dyDescent="0.2">
      <c r="A1176" t="s">
        <v>2512</v>
      </c>
      <c r="B1176" t="s">
        <v>1745</v>
      </c>
      <c r="C1176">
        <v>53671</v>
      </c>
      <c r="D1176">
        <v>108694</v>
      </c>
      <c r="E1176">
        <v>10004632</v>
      </c>
      <c r="F1176" t="s">
        <v>1569</v>
      </c>
      <c r="G1176" t="s">
        <v>14</v>
      </c>
      <c r="H1176" t="s">
        <v>217</v>
      </c>
      <c r="I1176" t="s">
        <v>161</v>
      </c>
      <c r="J1176" t="s">
        <v>161</v>
      </c>
      <c r="K1176" t="s">
        <v>2513</v>
      </c>
      <c r="L1176" s="172">
        <v>41681</v>
      </c>
      <c r="M1176" s="172">
        <v>41684</v>
      </c>
      <c r="N1176" t="s">
        <v>132</v>
      </c>
      <c r="O1176" t="s">
        <v>109</v>
      </c>
      <c r="P1176">
        <v>3</v>
      </c>
      <c r="Q1176" t="s">
        <v>2257</v>
      </c>
      <c r="R1176">
        <v>3</v>
      </c>
    </row>
    <row r="1177" spans="1:18" x14ac:dyDescent="0.2">
      <c r="A1177" t="s">
        <v>2514</v>
      </c>
      <c r="B1177" t="s">
        <v>1013</v>
      </c>
      <c r="C1177">
        <v>53682</v>
      </c>
      <c r="D1177">
        <v>118847</v>
      </c>
      <c r="E1177">
        <v>10027272</v>
      </c>
      <c r="F1177" t="s">
        <v>1569</v>
      </c>
      <c r="G1177" t="s">
        <v>14</v>
      </c>
      <c r="H1177" t="s">
        <v>546</v>
      </c>
      <c r="I1177" t="s">
        <v>172</v>
      </c>
      <c r="J1177" t="s">
        <v>172</v>
      </c>
      <c r="K1177" t="s">
        <v>2515</v>
      </c>
      <c r="L1177" s="172">
        <v>41610</v>
      </c>
      <c r="M1177" s="172">
        <v>41614</v>
      </c>
      <c r="N1177" t="s">
        <v>132</v>
      </c>
      <c r="O1177" t="s">
        <v>109</v>
      </c>
      <c r="P1177">
        <v>2</v>
      </c>
      <c r="Q1177" t="s">
        <v>2257</v>
      </c>
      <c r="R1177">
        <v>2</v>
      </c>
    </row>
    <row r="1178" spans="1:18" x14ac:dyDescent="0.2">
      <c r="A1178" t="s">
        <v>2516</v>
      </c>
      <c r="B1178" t="s">
        <v>2517</v>
      </c>
      <c r="C1178">
        <v>53729</v>
      </c>
      <c r="D1178">
        <v>105065</v>
      </c>
      <c r="E1178">
        <v>10004866</v>
      </c>
      <c r="F1178" t="s">
        <v>1569</v>
      </c>
      <c r="G1178" t="s">
        <v>14</v>
      </c>
      <c r="H1178" t="s">
        <v>186</v>
      </c>
      <c r="I1178" t="s">
        <v>172</v>
      </c>
      <c r="J1178" t="s">
        <v>172</v>
      </c>
      <c r="K1178" t="s">
        <v>2518</v>
      </c>
      <c r="L1178" s="172">
        <v>41666</v>
      </c>
      <c r="M1178" s="172">
        <v>41670</v>
      </c>
      <c r="N1178" t="s">
        <v>102</v>
      </c>
      <c r="O1178" t="s">
        <v>109</v>
      </c>
      <c r="P1178">
        <v>2</v>
      </c>
      <c r="Q1178" t="s">
        <v>2257</v>
      </c>
      <c r="R1178">
        <v>3</v>
      </c>
    </row>
    <row r="1179" spans="1:18" x14ac:dyDescent="0.2">
      <c r="A1179" t="s">
        <v>2519</v>
      </c>
      <c r="B1179" t="s">
        <v>2520</v>
      </c>
      <c r="C1179">
        <v>53749</v>
      </c>
      <c r="D1179">
        <v>107029</v>
      </c>
      <c r="E1179">
        <v>10004895</v>
      </c>
      <c r="F1179" t="s">
        <v>1569</v>
      </c>
      <c r="G1179" t="s">
        <v>14</v>
      </c>
      <c r="H1179" t="s">
        <v>316</v>
      </c>
      <c r="I1179" t="s">
        <v>199</v>
      </c>
      <c r="J1179" t="s">
        <v>95</v>
      </c>
      <c r="K1179" t="s">
        <v>2521</v>
      </c>
      <c r="L1179" s="172">
        <v>41821</v>
      </c>
      <c r="M1179" s="172">
        <v>41824</v>
      </c>
      <c r="N1179" t="s">
        <v>147</v>
      </c>
      <c r="O1179" t="s">
        <v>109</v>
      </c>
      <c r="P1179">
        <v>2</v>
      </c>
      <c r="Q1179" t="s">
        <v>2257</v>
      </c>
      <c r="R1179">
        <v>3</v>
      </c>
    </row>
    <row r="1180" spans="1:18" x14ac:dyDescent="0.2">
      <c r="A1180" t="s">
        <v>2522</v>
      </c>
      <c r="B1180" t="s">
        <v>2523</v>
      </c>
      <c r="C1180">
        <v>53774</v>
      </c>
      <c r="D1180">
        <v>108852</v>
      </c>
      <c r="E1180">
        <v>10002331</v>
      </c>
      <c r="F1180" t="s">
        <v>1569</v>
      </c>
      <c r="G1180" t="s">
        <v>14</v>
      </c>
      <c r="H1180" t="s">
        <v>364</v>
      </c>
      <c r="I1180" t="s">
        <v>190</v>
      </c>
      <c r="J1180" t="s">
        <v>190</v>
      </c>
      <c r="K1180" t="s">
        <v>2524</v>
      </c>
      <c r="L1180" s="172">
        <v>41619</v>
      </c>
      <c r="M1180" s="172">
        <v>41621</v>
      </c>
      <c r="N1180" t="s">
        <v>132</v>
      </c>
      <c r="O1180" t="s">
        <v>109</v>
      </c>
      <c r="P1180">
        <v>2</v>
      </c>
      <c r="Q1180" t="s">
        <v>2257</v>
      </c>
      <c r="R1180">
        <v>1</v>
      </c>
    </row>
    <row r="1181" spans="1:18" x14ac:dyDescent="0.2">
      <c r="A1181" t="s">
        <v>2525</v>
      </c>
      <c r="B1181" t="s">
        <v>1025</v>
      </c>
      <c r="C1181">
        <v>53792</v>
      </c>
      <c r="D1181">
        <v>106538</v>
      </c>
      <c r="E1181">
        <v>10004977</v>
      </c>
      <c r="F1181" t="s">
        <v>1569</v>
      </c>
      <c r="G1181" t="s">
        <v>14</v>
      </c>
      <c r="H1181" t="s">
        <v>471</v>
      </c>
      <c r="I1181" t="s">
        <v>166</v>
      </c>
      <c r="J1181" t="s">
        <v>166</v>
      </c>
      <c r="K1181" t="s">
        <v>2526</v>
      </c>
      <c r="L1181" s="172">
        <v>41848</v>
      </c>
      <c r="M1181" s="172">
        <v>41852</v>
      </c>
      <c r="N1181" t="s">
        <v>102</v>
      </c>
      <c r="O1181" t="s">
        <v>109</v>
      </c>
      <c r="P1181">
        <v>3</v>
      </c>
      <c r="Q1181" t="s">
        <v>2257</v>
      </c>
      <c r="R1181">
        <v>2</v>
      </c>
    </row>
    <row r="1182" spans="1:18" x14ac:dyDescent="0.2">
      <c r="A1182" t="s">
        <v>2527</v>
      </c>
      <c r="B1182" t="s">
        <v>1027</v>
      </c>
      <c r="C1182">
        <v>53819</v>
      </c>
      <c r="D1182">
        <v>111795</v>
      </c>
      <c r="E1182">
        <v>10005017</v>
      </c>
      <c r="F1182" t="s">
        <v>1569</v>
      </c>
      <c r="G1182" t="s">
        <v>14</v>
      </c>
      <c r="H1182" t="s">
        <v>222</v>
      </c>
      <c r="I1182" t="s">
        <v>199</v>
      </c>
      <c r="J1182" t="s">
        <v>95</v>
      </c>
      <c r="K1182" t="s">
        <v>2528</v>
      </c>
      <c r="L1182" s="172">
        <v>41813</v>
      </c>
      <c r="M1182" s="172">
        <v>41817</v>
      </c>
      <c r="N1182" t="s">
        <v>102</v>
      </c>
      <c r="O1182" t="s">
        <v>109</v>
      </c>
      <c r="P1182">
        <v>3</v>
      </c>
      <c r="Q1182" t="s">
        <v>2257</v>
      </c>
      <c r="R1182">
        <v>2</v>
      </c>
    </row>
    <row r="1183" spans="1:18" x14ac:dyDescent="0.2">
      <c r="A1183" t="s">
        <v>2529</v>
      </c>
      <c r="B1183" t="s">
        <v>2530</v>
      </c>
      <c r="C1183">
        <v>53861</v>
      </c>
      <c r="D1183">
        <v>107696</v>
      </c>
      <c r="E1183">
        <v>10005064</v>
      </c>
      <c r="F1183" t="s">
        <v>1597</v>
      </c>
      <c r="G1183" t="s">
        <v>15</v>
      </c>
      <c r="H1183" t="s">
        <v>1036</v>
      </c>
      <c r="I1183" t="s">
        <v>190</v>
      </c>
      <c r="J1183" t="s">
        <v>190</v>
      </c>
      <c r="K1183" t="s">
        <v>2531</v>
      </c>
      <c r="L1183" s="172">
        <v>41666</v>
      </c>
      <c r="M1183" s="172">
        <v>41670</v>
      </c>
      <c r="N1183" t="s">
        <v>132</v>
      </c>
      <c r="O1183" t="s">
        <v>109</v>
      </c>
      <c r="P1183">
        <v>2</v>
      </c>
      <c r="Q1183" t="s">
        <v>2257</v>
      </c>
      <c r="R1183">
        <v>2</v>
      </c>
    </row>
    <row r="1184" spans="1:18" x14ac:dyDescent="0.2">
      <c r="A1184" t="s">
        <v>2532</v>
      </c>
      <c r="B1184" t="s">
        <v>1031</v>
      </c>
      <c r="C1184">
        <v>53895</v>
      </c>
      <c r="D1184">
        <v>116333</v>
      </c>
      <c r="E1184">
        <v>10005101</v>
      </c>
      <c r="F1184" t="s">
        <v>1569</v>
      </c>
      <c r="G1184" t="s">
        <v>14</v>
      </c>
      <c r="H1184" t="s">
        <v>186</v>
      </c>
      <c r="I1184" t="s">
        <v>172</v>
      </c>
      <c r="J1184" t="s">
        <v>172</v>
      </c>
      <c r="K1184" t="s">
        <v>2533</v>
      </c>
      <c r="L1184" s="172">
        <v>41806</v>
      </c>
      <c r="M1184" s="172">
        <v>41809</v>
      </c>
      <c r="N1184" t="s">
        <v>102</v>
      </c>
      <c r="O1184" t="s">
        <v>109</v>
      </c>
      <c r="P1184">
        <v>3</v>
      </c>
      <c r="Q1184" t="s">
        <v>2257</v>
      </c>
      <c r="R1184">
        <v>3</v>
      </c>
    </row>
    <row r="1185" spans="1:18" x14ac:dyDescent="0.2">
      <c r="A1185" t="s">
        <v>2534</v>
      </c>
      <c r="B1185" t="s">
        <v>1033</v>
      </c>
      <c r="C1185">
        <v>53927</v>
      </c>
      <c r="D1185">
        <v>114820</v>
      </c>
      <c r="E1185">
        <v>10005126</v>
      </c>
      <c r="F1185" t="s">
        <v>1573</v>
      </c>
      <c r="G1185" t="s">
        <v>15</v>
      </c>
      <c r="H1185" t="s">
        <v>780</v>
      </c>
      <c r="I1185" t="s">
        <v>166</v>
      </c>
      <c r="J1185" t="s">
        <v>166</v>
      </c>
      <c r="K1185" t="s">
        <v>2535</v>
      </c>
      <c r="L1185" s="172">
        <v>41590</v>
      </c>
      <c r="M1185" s="172">
        <v>41593</v>
      </c>
      <c r="N1185" t="s">
        <v>152</v>
      </c>
      <c r="O1185" t="s">
        <v>109</v>
      </c>
      <c r="P1185">
        <v>2</v>
      </c>
      <c r="Q1185" t="s">
        <v>2257</v>
      </c>
      <c r="R1185">
        <v>3</v>
      </c>
    </row>
    <row r="1186" spans="1:18" x14ac:dyDescent="0.2">
      <c r="A1186" t="s">
        <v>2536</v>
      </c>
      <c r="B1186" t="s">
        <v>1035</v>
      </c>
      <c r="C1186">
        <v>53941</v>
      </c>
      <c r="D1186">
        <v>110208</v>
      </c>
      <c r="E1186">
        <v>10005157</v>
      </c>
      <c r="F1186" t="s">
        <v>1573</v>
      </c>
      <c r="G1186" t="s">
        <v>15</v>
      </c>
      <c r="H1186" t="s">
        <v>1036</v>
      </c>
      <c r="I1186" t="s">
        <v>190</v>
      </c>
      <c r="J1186" t="s">
        <v>190</v>
      </c>
      <c r="K1186" t="s">
        <v>2537</v>
      </c>
      <c r="L1186" s="172">
        <v>41583</v>
      </c>
      <c r="M1186" s="172">
        <v>41585</v>
      </c>
      <c r="N1186" t="s">
        <v>152</v>
      </c>
      <c r="O1186" t="s">
        <v>109</v>
      </c>
      <c r="P1186">
        <v>2</v>
      </c>
      <c r="Q1186" t="s">
        <v>2257</v>
      </c>
      <c r="R1186">
        <v>1</v>
      </c>
    </row>
    <row r="1187" spans="1:18" x14ac:dyDescent="0.2">
      <c r="A1187" t="s">
        <v>2538</v>
      </c>
      <c r="B1187" t="s">
        <v>1761</v>
      </c>
      <c r="C1187">
        <v>53981</v>
      </c>
      <c r="D1187">
        <v>118451</v>
      </c>
      <c r="E1187">
        <v>10021842</v>
      </c>
      <c r="F1187" t="s">
        <v>1569</v>
      </c>
      <c r="G1187" t="s">
        <v>14</v>
      </c>
      <c r="H1187" t="s">
        <v>158</v>
      </c>
      <c r="I1187" t="s">
        <v>140</v>
      </c>
      <c r="J1187" t="s">
        <v>140</v>
      </c>
      <c r="K1187" t="s">
        <v>2539</v>
      </c>
      <c r="L1187" s="172">
        <v>41589</v>
      </c>
      <c r="M1187" s="172">
        <v>41593</v>
      </c>
      <c r="N1187" t="s">
        <v>132</v>
      </c>
      <c r="O1187" t="s">
        <v>109</v>
      </c>
      <c r="P1187">
        <v>3</v>
      </c>
      <c r="Q1187" t="s">
        <v>2257</v>
      </c>
      <c r="R1187">
        <v>2</v>
      </c>
    </row>
    <row r="1188" spans="1:18" x14ac:dyDescent="0.2">
      <c r="A1188" t="s">
        <v>2540</v>
      </c>
      <c r="B1188" t="s">
        <v>2541</v>
      </c>
      <c r="C1188">
        <v>53997</v>
      </c>
      <c r="D1188">
        <v>105576</v>
      </c>
      <c r="E1188">
        <v>10005260</v>
      </c>
      <c r="F1188" t="s">
        <v>1569</v>
      </c>
      <c r="G1188" t="s">
        <v>14</v>
      </c>
      <c r="H1188" t="s">
        <v>404</v>
      </c>
      <c r="I1188" t="s">
        <v>199</v>
      </c>
      <c r="J1188" t="s">
        <v>95</v>
      </c>
      <c r="K1188" t="s">
        <v>2542</v>
      </c>
      <c r="L1188" s="172">
        <v>41611</v>
      </c>
      <c r="M1188" s="172">
        <v>41614</v>
      </c>
      <c r="N1188" t="s">
        <v>132</v>
      </c>
      <c r="O1188" t="s">
        <v>109</v>
      </c>
      <c r="P1188">
        <v>3</v>
      </c>
      <c r="Q1188" t="s">
        <v>2257</v>
      </c>
      <c r="R1188">
        <v>2</v>
      </c>
    </row>
    <row r="1189" spans="1:18" x14ac:dyDescent="0.2">
      <c r="A1189" t="s">
        <v>2543</v>
      </c>
      <c r="B1189" t="s">
        <v>652</v>
      </c>
      <c r="C1189">
        <v>53998</v>
      </c>
      <c r="D1189">
        <v>105509</v>
      </c>
      <c r="E1189">
        <v>10005261</v>
      </c>
      <c r="F1189" t="s">
        <v>1569</v>
      </c>
      <c r="G1189" t="s">
        <v>14</v>
      </c>
      <c r="H1189" t="s">
        <v>362</v>
      </c>
      <c r="I1189" t="s">
        <v>166</v>
      </c>
      <c r="J1189" t="s">
        <v>166</v>
      </c>
      <c r="K1189" t="s">
        <v>653</v>
      </c>
      <c r="L1189" s="172">
        <v>41617</v>
      </c>
      <c r="M1189" s="172">
        <v>41621</v>
      </c>
      <c r="N1189" t="s">
        <v>102</v>
      </c>
      <c r="O1189" t="s">
        <v>109</v>
      </c>
      <c r="P1189">
        <v>2</v>
      </c>
      <c r="Q1189" t="s">
        <v>2257</v>
      </c>
      <c r="R1189">
        <v>2</v>
      </c>
    </row>
    <row r="1190" spans="1:18" x14ac:dyDescent="0.2">
      <c r="A1190" t="s">
        <v>2544</v>
      </c>
      <c r="B1190" t="s">
        <v>2545</v>
      </c>
      <c r="C1190">
        <v>54004</v>
      </c>
      <c r="D1190">
        <v>107686</v>
      </c>
      <c r="E1190">
        <v>10005750</v>
      </c>
      <c r="F1190" t="s">
        <v>1597</v>
      </c>
      <c r="G1190" t="s">
        <v>15</v>
      </c>
      <c r="H1190" t="s">
        <v>523</v>
      </c>
      <c r="I1190" t="s">
        <v>107</v>
      </c>
      <c r="J1190" t="s">
        <v>107</v>
      </c>
      <c r="K1190" t="s">
        <v>2546</v>
      </c>
      <c r="L1190" s="172">
        <v>41610</v>
      </c>
      <c r="M1190" s="172">
        <v>41614</v>
      </c>
      <c r="N1190" t="s">
        <v>132</v>
      </c>
      <c r="O1190" t="s">
        <v>109</v>
      </c>
      <c r="P1190">
        <v>2</v>
      </c>
      <c r="Q1190" t="s">
        <v>2257</v>
      </c>
      <c r="R1190" t="s">
        <v>210</v>
      </c>
    </row>
    <row r="1191" spans="1:18" x14ac:dyDescent="0.2">
      <c r="A1191" t="s">
        <v>2547</v>
      </c>
      <c r="B1191" t="s">
        <v>2548</v>
      </c>
      <c r="C1191">
        <v>54022</v>
      </c>
      <c r="D1191">
        <v>121222</v>
      </c>
      <c r="E1191">
        <v>10003375</v>
      </c>
      <c r="F1191" t="s">
        <v>1569</v>
      </c>
      <c r="G1191" t="s">
        <v>14</v>
      </c>
      <c r="H1191" t="s">
        <v>416</v>
      </c>
      <c r="I1191" t="s">
        <v>190</v>
      </c>
      <c r="J1191" t="s">
        <v>190</v>
      </c>
      <c r="K1191" t="s">
        <v>2549</v>
      </c>
      <c r="L1191" s="172">
        <v>41568</v>
      </c>
      <c r="M1191" s="172">
        <v>41572</v>
      </c>
      <c r="N1191" t="s">
        <v>132</v>
      </c>
      <c r="O1191" t="s">
        <v>109</v>
      </c>
      <c r="P1191">
        <v>1</v>
      </c>
      <c r="Q1191" t="s">
        <v>2257</v>
      </c>
      <c r="R1191" t="s">
        <v>210</v>
      </c>
    </row>
    <row r="1192" spans="1:18" x14ac:dyDescent="0.2">
      <c r="A1192" t="s">
        <v>2550</v>
      </c>
      <c r="B1192" t="s">
        <v>2551</v>
      </c>
      <c r="C1192">
        <v>54071</v>
      </c>
      <c r="D1192">
        <v>121238</v>
      </c>
      <c r="E1192">
        <v>10036345</v>
      </c>
      <c r="F1192" t="s">
        <v>1597</v>
      </c>
      <c r="G1192" t="s">
        <v>15</v>
      </c>
      <c r="H1192" t="s">
        <v>473</v>
      </c>
      <c r="I1192" t="s">
        <v>94</v>
      </c>
      <c r="J1192" t="s">
        <v>95</v>
      </c>
      <c r="K1192" t="s">
        <v>2552</v>
      </c>
      <c r="L1192" s="172">
        <v>41834</v>
      </c>
      <c r="M1192" s="172">
        <v>41838</v>
      </c>
      <c r="N1192" t="s">
        <v>102</v>
      </c>
      <c r="O1192" t="s">
        <v>109</v>
      </c>
      <c r="P1192">
        <v>2</v>
      </c>
      <c r="Q1192" t="s">
        <v>2257</v>
      </c>
      <c r="R1192">
        <v>3</v>
      </c>
    </row>
    <row r="1193" spans="1:18" x14ac:dyDescent="0.2">
      <c r="A1193" t="s">
        <v>2553</v>
      </c>
      <c r="B1193" t="s">
        <v>2554</v>
      </c>
      <c r="C1193">
        <v>54095</v>
      </c>
      <c r="D1193">
        <v>120579</v>
      </c>
      <c r="E1193">
        <v>10021172</v>
      </c>
      <c r="F1193" t="s">
        <v>1569</v>
      </c>
      <c r="G1193" t="s">
        <v>14</v>
      </c>
      <c r="H1193" t="s">
        <v>805</v>
      </c>
      <c r="I1193" t="s">
        <v>122</v>
      </c>
      <c r="J1193" t="s">
        <v>122</v>
      </c>
      <c r="K1193" t="s">
        <v>2555</v>
      </c>
      <c r="L1193" s="172">
        <v>41583</v>
      </c>
      <c r="M1193" s="172">
        <v>41586</v>
      </c>
      <c r="N1193" t="s">
        <v>102</v>
      </c>
      <c r="O1193" t="s">
        <v>109</v>
      </c>
      <c r="P1193">
        <v>2</v>
      </c>
      <c r="Q1193" t="s">
        <v>2257</v>
      </c>
      <c r="R1193" t="s">
        <v>210</v>
      </c>
    </row>
    <row r="1194" spans="1:18" x14ac:dyDescent="0.2">
      <c r="A1194" t="s">
        <v>2556</v>
      </c>
      <c r="B1194" t="s">
        <v>2557</v>
      </c>
      <c r="C1194">
        <v>54113</v>
      </c>
      <c r="D1194">
        <v>106122</v>
      </c>
      <c r="E1194">
        <v>10005457</v>
      </c>
      <c r="F1194" t="s">
        <v>1569</v>
      </c>
      <c r="G1194" t="s">
        <v>14</v>
      </c>
      <c r="H1194" t="s">
        <v>274</v>
      </c>
      <c r="I1194" t="s">
        <v>190</v>
      </c>
      <c r="J1194" t="s">
        <v>190</v>
      </c>
      <c r="K1194" t="s">
        <v>2558</v>
      </c>
      <c r="L1194" s="172">
        <v>41855</v>
      </c>
      <c r="M1194" s="172">
        <v>41859</v>
      </c>
      <c r="N1194" t="s">
        <v>102</v>
      </c>
      <c r="O1194" t="s">
        <v>109</v>
      </c>
      <c r="P1194">
        <v>2</v>
      </c>
      <c r="Q1194" t="s">
        <v>2257</v>
      </c>
      <c r="R1194">
        <v>3</v>
      </c>
    </row>
    <row r="1195" spans="1:18" x14ac:dyDescent="0.2">
      <c r="A1195" t="s">
        <v>2559</v>
      </c>
      <c r="B1195" t="s">
        <v>2560</v>
      </c>
      <c r="C1195">
        <v>54131</v>
      </c>
      <c r="D1195">
        <v>106664</v>
      </c>
      <c r="E1195">
        <v>10005473</v>
      </c>
      <c r="F1195" t="s">
        <v>1597</v>
      </c>
      <c r="G1195" t="s">
        <v>15</v>
      </c>
      <c r="H1195" t="s">
        <v>785</v>
      </c>
      <c r="I1195" t="s">
        <v>107</v>
      </c>
      <c r="J1195" t="s">
        <v>107</v>
      </c>
      <c r="K1195" t="s">
        <v>2561</v>
      </c>
      <c r="L1195" s="172">
        <v>41695</v>
      </c>
      <c r="M1195" s="172">
        <v>41697</v>
      </c>
      <c r="N1195" t="s">
        <v>132</v>
      </c>
      <c r="O1195" t="s">
        <v>109</v>
      </c>
      <c r="P1195">
        <v>3</v>
      </c>
      <c r="Q1195" t="s">
        <v>2257</v>
      </c>
      <c r="R1195">
        <v>3</v>
      </c>
    </row>
    <row r="1196" spans="1:18" x14ac:dyDescent="0.2">
      <c r="A1196" t="s">
        <v>2562</v>
      </c>
      <c r="B1196" t="s">
        <v>2563</v>
      </c>
      <c r="C1196">
        <v>54194</v>
      </c>
      <c r="D1196">
        <v>106795</v>
      </c>
      <c r="E1196">
        <v>10005548</v>
      </c>
      <c r="F1196" t="s">
        <v>1573</v>
      </c>
      <c r="G1196" t="s">
        <v>15</v>
      </c>
      <c r="H1196" t="s">
        <v>219</v>
      </c>
      <c r="I1196" t="s">
        <v>122</v>
      </c>
      <c r="J1196" t="s">
        <v>122</v>
      </c>
      <c r="K1196" t="s">
        <v>2564</v>
      </c>
      <c r="L1196" s="172">
        <v>41758</v>
      </c>
      <c r="M1196" s="172">
        <v>41761</v>
      </c>
      <c r="N1196" t="s">
        <v>374</v>
      </c>
      <c r="O1196" t="s">
        <v>109</v>
      </c>
      <c r="P1196">
        <v>2</v>
      </c>
      <c r="Q1196" t="s">
        <v>2257</v>
      </c>
      <c r="R1196">
        <v>3</v>
      </c>
    </row>
    <row r="1197" spans="1:18" x14ac:dyDescent="0.2">
      <c r="A1197" t="s">
        <v>2565</v>
      </c>
      <c r="B1197" t="s">
        <v>1781</v>
      </c>
      <c r="C1197">
        <v>54196</v>
      </c>
      <c r="D1197">
        <v>108918</v>
      </c>
      <c r="E1197">
        <v>10005549</v>
      </c>
      <c r="F1197" t="s">
        <v>1573</v>
      </c>
      <c r="G1197" t="s">
        <v>15</v>
      </c>
      <c r="H1197" t="s">
        <v>1311</v>
      </c>
      <c r="I1197" t="s">
        <v>122</v>
      </c>
      <c r="J1197" t="s">
        <v>122</v>
      </c>
      <c r="K1197" t="s">
        <v>2566</v>
      </c>
      <c r="L1197" s="172">
        <v>41555</v>
      </c>
      <c r="M1197" s="172">
        <v>41558</v>
      </c>
      <c r="N1197" t="s">
        <v>152</v>
      </c>
      <c r="O1197" t="s">
        <v>109</v>
      </c>
      <c r="P1197">
        <v>3</v>
      </c>
      <c r="Q1197" t="s">
        <v>2257</v>
      </c>
      <c r="R1197">
        <v>2</v>
      </c>
    </row>
    <row r="1198" spans="1:18" x14ac:dyDescent="0.2">
      <c r="A1198" t="s">
        <v>2567</v>
      </c>
      <c r="B1198" t="s">
        <v>1054</v>
      </c>
      <c r="C1198">
        <v>54215</v>
      </c>
      <c r="D1198">
        <v>118766</v>
      </c>
      <c r="E1198">
        <v>10025727</v>
      </c>
      <c r="F1198" t="s">
        <v>1569</v>
      </c>
      <c r="G1198" t="s">
        <v>14</v>
      </c>
      <c r="H1198" t="s">
        <v>150</v>
      </c>
      <c r="I1198" t="s">
        <v>122</v>
      </c>
      <c r="J1198" t="s">
        <v>122</v>
      </c>
      <c r="K1198" t="s">
        <v>2568</v>
      </c>
      <c r="L1198" s="172">
        <v>41806</v>
      </c>
      <c r="M1198" s="172">
        <v>41810</v>
      </c>
      <c r="N1198" t="s">
        <v>147</v>
      </c>
      <c r="O1198" t="s">
        <v>109</v>
      </c>
      <c r="P1198">
        <v>3</v>
      </c>
      <c r="Q1198" t="s">
        <v>2257</v>
      </c>
      <c r="R1198">
        <v>3</v>
      </c>
    </row>
    <row r="1199" spans="1:18" x14ac:dyDescent="0.2">
      <c r="A1199" t="s">
        <v>2569</v>
      </c>
      <c r="B1199" t="s">
        <v>1784</v>
      </c>
      <c r="C1199">
        <v>54229</v>
      </c>
      <c r="D1199">
        <v>110561</v>
      </c>
      <c r="E1199">
        <v>10005586</v>
      </c>
      <c r="F1199" t="s">
        <v>1573</v>
      </c>
      <c r="G1199" t="s">
        <v>15</v>
      </c>
      <c r="H1199" t="s">
        <v>314</v>
      </c>
      <c r="I1199" t="s">
        <v>161</v>
      </c>
      <c r="J1199" t="s">
        <v>161</v>
      </c>
      <c r="K1199" t="s">
        <v>2570</v>
      </c>
      <c r="L1199" s="172">
        <v>41674</v>
      </c>
      <c r="M1199" s="172">
        <v>41677</v>
      </c>
      <c r="N1199" t="s">
        <v>152</v>
      </c>
      <c r="O1199" t="s">
        <v>109</v>
      </c>
      <c r="P1199">
        <v>3</v>
      </c>
      <c r="Q1199" t="s">
        <v>2257</v>
      </c>
      <c r="R1199">
        <v>3</v>
      </c>
    </row>
    <row r="1200" spans="1:18" x14ac:dyDescent="0.2">
      <c r="A1200" t="s">
        <v>2571</v>
      </c>
      <c r="B1200" t="s">
        <v>2572</v>
      </c>
      <c r="C1200">
        <v>54235</v>
      </c>
      <c r="D1200">
        <v>105224</v>
      </c>
      <c r="E1200">
        <v>10005599</v>
      </c>
      <c r="F1200" t="s">
        <v>1569</v>
      </c>
      <c r="G1200" t="s">
        <v>14</v>
      </c>
      <c r="H1200" t="s">
        <v>279</v>
      </c>
      <c r="I1200" t="s">
        <v>166</v>
      </c>
      <c r="J1200" t="s">
        <v>166</v>
      </c>
      <c r="K1200" t="s">
        <v>2573</v>
      </c>
      <c r="L1200" s="172">
        <v>41694</v>
      </c>
      <c r="M1200" s="172">
        <v>41698</v>
      </c>
      <c r="N1200" t="s">
        <v>102</v>
      </c>
      <c r="O1200" t="s">
        <v>109</v>
      </c>
      <c r="P1200">
        <v>2</v>
      </c>
      <c r="Q1200" t="s">
        <v>2257</v>
      </c>
      <c r="R1200">
        <v>2</v>
      </c>
    </row>
    <row r="1201" spans="1:18" x14ac:dyDescent="0.2">
      <c r="A1201" t="s">
        <v>2574</v>
      </c>
      <c r="B1201" t="s">
        <v>472</v>
      </c>
      <c r="C1201">
        <v>54333</v>
      </c>
      <c r="D1201">
        <v>111892</v>
      </c>
      <c r="E1201">
        <v>10005752</v>
      </c>
      <c r="F1201" t="s">
        <v>1569</v>
      </c>
      <c r="G1201" t="s">
        <v>14</v>
      </c>
      <c r="H1201" t="s">
        <v>469</v>
      </c>
      <c r="I1201" t="s">
        <v>166</v>
      </c>
      <c r="J1201" t="s">
        <v>166</v>
      </c>
      <c r="K1201" t="s">
        <v>2575</v>
      </c>
      <c r="L1201" s="172">
        <v>41799</v>
      </c>
      <c r="M1201" s="172">
        <v>41803</v>
      </c>
      <c r="N1201" t="s">
        <v>147</v>
      </c>
      <c r="O1201" t="s">
        <v>109</v>
      </c>
      <c r="P1201">
        <v>3</v>
      </c>
      <c r="Q1201" t="s">
        <v>2257</v>
      </c>
      <c r="R1201">
        <v>3</v>
      </c>
    </row>
    <row r="1202" spans="1:18" x14ac:dyDescent="0.2">
      <c r="A1202" t="s">
        <v>2576</v>
      </c>
      <c r="B1202" t="s">
        <v>2577</v>
      </c>
      <c r="C1202">
        <v>54349</v>
      </c>
      <c r="D1202">
        <v>112753</v>
      </c>
      <c r="E1202">
        <v>10002244</v>
      </c>
      <c r="F1202" t="s">
        <v>1573</v>
      </c>
      <c r="G1202" t="s">
        <v>15</v>
      </c>
      <c r="H1202" t="s">
        <v>198</v>
      </c>
      <c r="I1202" t="s">
        <v>199</v>
      </c>
      <c r="J1202" t="s">
        <v>95</v>
      </c>
      <c r="K1202" t="s">
        <v>2578</v>
      </c>
      <c r="L1202" s="172">
        <v>41673</v>
      </c>
      <c r="M1202" s="172">
        <v>41677</v>
      </c>
      <c r="N1202" t="s">
        <v>302</v>
      </c>
      <c r="O1202" t="s">
        <v>109</v>
      </c>
      <c r="P1202">
        <v>2</v>
      </c>
      <c r="Q1202" t="s">
        <v>2257</v>
      </c>
      <c r="R1202">
        <v>3</v>
      </c>
    </row>
    <row r="1203" spans="1:18" x14ac:dyDescent="0.2">
      <c r="A1203" t="s">
        <v>2579</v>
      </c>
      <c r="B1203" t="s">
        <v>1794</v>
      </c>
      <c r="C1203">
        <v>54373</v>
      </c>
      <c r="D1203">
        <v>110136</v>
      </c>
      <c r="E1203">
        <v>10005825</v>
      </c>
      <c r="F1203" t="s">
        <v>1597</v>
      </c>
      <c r="G1203" t="s">
        <v>15</v>
      </c>
      <c r="H1203" t="s">
        <v>425</v>
      </c>
      <c r="I1203" t="s">
        <v>172</v>
      </c>
      <c r="J1203" t="s">
        <v>172</v>
      </c>
      <c r="K1203" t="s">
        <v>2580</v>
      </c>
      <c r="L1203" s="172">
        <v>41575</v>
      </c>
      <c r="M1203" s="172">
        <v>41579</v>
      </c>
      <c r="N1203" t="s">
        <v>152</v>
      </c>
      <c r="O1203" t="s">
        <v>109</v>
      </c>
      <c r="P1203">
        <v>3</v>
      </c>
      <c r="Q1203" t="s">
        <v>2257</v>
      </c>
      <c r="R1203">
        <v>2</v>
      </c>
    </row>
    <row r="1204" spans="1:18" x14ac:dyDescent="0.2">
      <c r="A1204" t="s">
        <v>2581</v>
      </c>
      <c r="B1204" t="s">
        <v>1074</v>
      </c>
      <c r="C1204">
        <v>54397</v>
      </c>
      <c r="D1204">
        <v>107640</v>
      </c>
      <c r="E1204">
        <v>10005883</v>
      </c>
      <c r="F1204" t="s">
        <v>1569</v>
      </c>
      <c r="G1204" t="s">
        <v>14</v>
      </c>
      <c r="H1204" t="s">
        <v>239</v>
      </c>
      <c r="I1204" t="s">
        <v>161</v>
      </c>
      <c r="J1204" t="s">
        <v>161</v>
      </c>
      <c r="K1204" t="s">
        <v>2582</v>
      </c>
      <c r="L1204" s="172">
        <v>41562</v>
      </c>
      <c r="M1204" s="172">
        <v>41565</v>
      </c>
      <c r="N1204" t="s">
        <v>132</v>
      </c>
      <c r="O1204" t="s">
        <v>109</v>
      </c>
      <c r="P1204">
        <v>2</v>
      </c>
      <c r="Q1204" t="s">
        <v>2257</v>
      </c>
      <c r="R1204">
        <v>2</v>
      </c>
    </row>
    <row r="1205" spans="1:18" x14ac:dyDescent="0.2">
      <c r="A1205" t="s">
        <v>2583</v>
      </c>
      <c r="B1205" t="s">
        <v>224</v>
      </c>
      <c r="C1205">
        <v>54414</v>
      </c>
      <c r="D1205">
        <v>108603</v>
      </c>
      <c r="E1205">
        <v>10005897</v>
      </c>
      <c r="F1205" t="s">
        <v>1569</v>
      </c>
      <c r="G1205" t="s">
        <v>14</v>
      </c>
      <c r="H1205" t="s">
        <v>225</v>
      </c>
      <c r="I1205" t="s">
        <v>122</v>
      </c>
      <c r="J1205" t="s">
        <v>122</v>
      </c>
      <c r="K1205" t="s">
        <v>226</v>
      </c>
      <c r="L1205" s="172">
        <v>41702</v>
      </c>
      <c r="M1205" s="172">
        <v>41705</v>
      </c>
      <c r="N1205" t="s">
        <v>147</v>
      </c>
      <c r="O1205" t="s">
        <v>109</v>
      </c>
      <c r="P1205">
        <v>2</v>
      </c>
      <c r="Q1205" t="s">
        <v>2257</v>
      </c>
      <c r="R1205">
        <v>3</v>
      </c>
    </row>
    <row r="1206" spans="1:18" x14ac:dyDescent="0.2">
      <c r="A1206" t="s">
        <v>2584</v>
      </c>
      <c r="B1206" t="s">
        <v>2585</v>
      </c>
      <c r="C1206">
        <v>54460</v>
      </c>
      <c r="D1206">
        <v>107998</v>
      </c>
      <c r="E1206">
        <v>10005959</v>
      </c>
      <c r="F1206" t="s">
        <v>1573</v>
      </c>
      <c r="G1206" t="s">
        <v>15</v>
      </c>
      <c r="H1206" t="s">
        <v>469</v>
      </c>
      <c r="I1206" t="s">
        <v>166</v>
      </c>
      <c r="J1206" t="s">
        <v>166</v>
      </c>
      <c r="K1206" t="s">
        <v>2586</v>
      </c>
      <c r="L1206" s="172">
        <v>41806</v>
      </c>
      <c r="M1206" s="172">
        <v>41810</v>
      </c>
      <c r="N1206" t="s">
        <v>152</v>
      </c>
      <c r="O1206" t="s">
        <v>109</v>
      </c>
      <c r="P1206">
        <v>2</v>
      </c>
      <c r="Q1206" t="s">
        <v>2257</v>
      </c>
      <c r="R1206">
        <v>2</v>
      </c>
    </row>
    <row r="1207" spans="1:18" x14ac:dyDescent="0.2">
      <c r="A1207" t="s">
        <v>2587</v>
      </c>
      <c r="B1207" t="s">
        <v>2588</v>
      </c>
      <c r="C1207">
        <v>54495</v>
      </c>
      <c r="D1207">
        <v>105310</v>
      </c>
      <c r="E1207">
        <v>10006005</v>
      </c>
      <c r="F1207" t="s">
        <v>1569</v>
      </c>
      <c r="G1207" t="s">
        <v>14</v>
      </c>
      <c r="H1207" t="s">
        <v>475</v>
      </c>
      <c r="I1207" t="s">
        <v>94</v>
      </c>
      <c r="J1207" t="s">
        <v>95</v>
      </c>
      <c r="K1207" t="s">
        <v>2589</v>
      </c>
      <c r="L1207" s="172">
        <v>41834</v>
      </c>
      <c r="M1207" s="172">
        <v>41838</v>
      </c>
      <c r="N1207" t="s">
        <v>147</v>
      </c>
      <c r="O1207" t="s">
        <v>109</v>
      </c>
      <c r="P1207">
        <v>1</v>
      </c>
      <c r="Q1207" t="s">
        <v>2257</v>
      </c>
      <c r="R1207">
        <v>3</v>
      </c>
    </row>
    <row r="1208" spans="1:18" x14ac:dyDescent="0.2">
      <c r="A1208" t="s">
        <v>2590</v>
      </c>
      <c r="B1208" t="s">
        <v>2591</v>
      </c>
      <c r="C1208">
        <v>54532</v>
      </c>
      <c r="D1208">
        <v>105037</v>
      </c>
      <c r="E1208">
        <v>10009091</v>
      </c>
      <c r="F1208" t="s">
        <v>1569</v>
      </c>
      <c r="G1208" t="s">
        <v>14</v>
      </c>
      <c r="H1208" t="s">
        <v>364</v>
      </c>
      <c r="I1208" t="s">
        <v>190</v>
      </c>
      <c r="J1208" t="s">
        <v>190</v>
      </c>
      <c r="K1208" t="s">
        <v>2592</v>
      </c>
      <c r="L1208" s="172">
        <v>41806</v>
      </c>
      <c r="M1208" s="172">
        <v>41810</v>
      </c>
      <c r="N1208" t="s">
        <v>102</v>
      </c>
      <c r="O1208" t="s">
        <v>109</v>
      </c>
      <c r="P1208">
        <v>2</v>
      </c>
      <c r="Q1208" t="s">
        <v>2257</v>
      </c>
      <c r="R1208">
        <v>2</v>
      </c>
    </row>
    <row r="1209" spans="1:18" x14ac:dyDescent="0.2">
      <c r="A1209" t="s">
        <v>2593</v>
      </c>
      <c r="B1209" t="s">
        <v>2594</v>
      </c>
      <c r="C1209">
        <v>54630</v>
      </c>
      <c r="D1209">
        <v>107084</v>
      </c>
      <c r="E1209">
        <v>10006337</v>
      </c>
      <c r="F1209" t="s">
        <v>1573</v>
      </c>
      <c r="G1209" t="s">
        <v>15</v>
      </c>
      <c r="H1209" t="s">
        <v>829</v>
      </c>
      <c r="I1209" t="s">
        <v>94</v>
      </c>
      <c r="J1209" t="s">
        <v>95</v>
      </c>
      <c r="K1209" t="s">
        <v>2595</v>
      </c>
      <c r="L1209" s="172">
        <v>41792</v>
      </c>
      <c r="M1209" s="172">
        <v>41796</v>
      </c>
      <c r="N1209" t="s">
        <v>374</v>
      </c>
      <c r="O1209" t="s">
        <v>109</v>
      </c>
      <c r="P1209">
        <v>2</v>
      </c>
      <c r="Q1209" t="s">
        <v>2257</v>
      </c>
      <c r="R1209">
        <v>3</v>
      </c>
    </row>
    <row r="1210" spans="1:18" x14ac:dyDescent="0.2">
      <c r="A1210" t="s">
        <v>2596</v>
      </c>
      <c r="B1210" t="s">
        <v>2597</v>
      </c>
      <c r="C1210">
        <v>54657</v>
      </c>
      <c r="D1210">
        <v>108002</v>
      </c>
      <c r="E1210">
        <v>10006399</v>
      </c>
      <c r="F1210" t="s">
        <v>1573</v>
      </c>
      <c r="G1210" t="s">
        <v>15</v>
      </c>
      <c r="H1210" t="s">
        <v>854</v>
      </c>
      <c r="I1210" t="s">
        <v>107</v>
      </c>
      <c r="J1210" t="s">
        <v>107</v>
      </c>
      <c r="K1210" t="s">
        <v>2598</v>
      </c>
      <c r="L1210" s="172">
        <v>41722</v>
      </c>
      <c r="M1210" s="172">
        <v>41726</v>
      </c>
      <c r="N1210" t="s">
        <v>302</v>
      </c>
      <c r="O1210" t="s">
        <v>109</v>
      </c>
      <c r="P1210">
        <v>2</v>
      </c>
      <c r="Q1210" t="s">
        <v>2257</v>
      </c>
      <c r="R1210">
        <v>3</v>
      </c>
    </row>
    <row r="1211" spans="1:18" x14ac:dyDescent="0.2">
      <c r="A1211" t="s">
        <v>2599</v>
      </c>
      <c r="B1211" t="s">
        <v>128</v>
      </c>
      <c r="C1211">
        <v>54698</v>
      </c>
      <c r="D1211">
        <v>109318</v>
      </c>
      <c r="E1211">
        <v>10006438</v>
      </c>
      <c r="F1211" t="s">
        <v>1569</v>
      </c>
      <c r="G1211" t="s">
        <v>14</v>
      </c>
      <c r="H1211" t="s">
        <v>129</v>
      </c>
      <c r="I1211" t="s">
        <v>122</v>
      </c>
      <c r="J1211" t="s">
        <v>122</v>
      </c>
      <c r="K1211" t="s">
        <v>131</v>
      </c>
      <c r="L1211" s="172">
        <v>41723</v>
      </c>
      <c r="M1211" s="172">
        <v>41726</v>
      </c>
      <c r="N1211" t="s">
        <v>132</v>
      </c>
      <c r="O1211" t="s">
        <v>109</v>
      </c>
      <c r="P1211">
        <v>2</v>
      </c>
      <c r="Q1211" t="s">
        <v>2257</v>
      </c>
      <c r="R1211">
        <v>3</v>
      </c>
    </row>
    <row r="1212" spans="1:18" x14ac:dyDescent="0.2">
      <c r="A1212" t="s">
        <v>2600</v>
      </c>
      <c r="B1212" t="s">
        <v>2601</v>
      </c>
      <c r="C1212">
        <v>54714</v>
      </c>
      <c r="D1212">
        <v>107996</v>
      </c>
      <c r="E1212">
        <v>10006458</v>
      </c>
      <c r="F1212" t="s">
        <v>1597</v>
      </c>
      <c r="G1212" t="s">
        <v>15</v>
      </c>
      <c r="H1212" t="s">
        <v>222</v>
      </c>
      <c r="I1212" t="s">
        <v>199</v>
      </c>
      <c r="J1212" t="s">
        <v>95</v>
      </c>
      <c r="K1212" t="s">
        <v>2602</v>
      </c>
      <c r="L1212" s="172">
        <v>41661</v>
      </c>
      <c r="M1212" s="172">
        <v>41663</v>
      </c>
      <c r="N1212" t="s">
        <v>152</v>
      </c>
      <c r="O1212" t="s">
        <v>109</v>
      </c>
      <c r="P1212">
        <v>2</v>
      </c>
      <c r="Q1212" t="s">
        <v>2257</v>
      </c>
      <c r="R1212">
        <v>2</v>
      </c>
    </row>
    <row r="1213" spans="1:18" x14ac:dyDescent="0.2">
      <c r="A1213" t="s">
        <v>2603</v>
      </c>
      <c r="B1213" t="s">
        <v>2604</v>
      </c>
      <c r="C1213">
        <v>54719</v>
      </c>
      <c r="D1213">
        <v>110161</v>
      </c>
      <c r="E1213">
        <v>10006462</v>
      </c>
      <c r="F1213" t="s">
        <v>1573</v>
      </c>
      <c r="G1213" t="s">
        <v>15</v>
      </c>
      <c r="H1213" t="s">
        <v>460</v>
      </c>
      <c r="I1213" t="s">
        <v>166</v>
      </c>
      <c r="J1213" t="s">
        <v>166</v>
      </c>
      <c r="K1213" t="s">
        <v>2605</v>
      </c>
      <c r="L1213" s="172">
        <v>41549</v>
      </c>
      <c r="M1213" s="172">
        <v>41551</v>
      </c>
      <c r="N1213" t="s">
        <v>152</v>
      </c>
      <c r="O1213" t="s">
        <v>109</v>
      </c>
      <c r="P1213">
        <v>2</v>
      </c>
      <c r="Q1213" t="s">
        <v>2257</v>
      </c>
      <c r="R1213">
        <v>3</v>
      </c>
    </row>
    <row r="1214" spans="1:18" x14ac:dyDescent="0.2">
      <c r="A1214" t="s">
        <v>2606</v>
      </c>
      <c r="B1214" t="s">
        <v>2607</v>
      </c>
      <c r="C1214">
        <v>54725</v>
      </c>
      <c r="D1214">
        <v>122966</v>
      </c>
      <c r="E1214">
        <v>10037945</v>
      </c>
      <c r="F1214" t="s">
        <v>1569</v>
      </c>
      <c r="G1214" t="s">
        <v>14</v>
      </c>
      <c r="H1214" t="s">
        <v>139</v>
      </c>
      <c r="I1214" t="s">
        <v>140</v>
      </c>
      <c r="J1214" t="s">
        <v>140</v>
      </c>
      <c r="K1214" t="s">
        <v>2608</v>
      </c>
      <c r="L1214" s="172">
        <v>41709</v>
      </c>
      <c r="M1214" s="172">
        <v>41712</v>
      </c>
      <c r="N1214" t="s">
        <v>102</v>
      </c>
      <c r="O1214" t="s">
        <v>109</v>
      </c>
      <c r="P1214">
        <v>2</v>
      </c>
      <c r="Q1214" t="s">
        <v>2257</v>
      </c>
      <c r="R1214">
        <v>2</v>
      </c>
    </row>
    <row r="1215" spans="1:18" x14ac:dyDescent="0.2">
      <c r="A1215" t="s">
        <v>2609</v>
      </c>
      <c r="B1215" t="s">
        <v>2610</v>
      </c>
      <c r="C1215">
        <v>54785</v>
      </c>
      <c r="D1215">
        <v>116777</v>
      </c>
      <c r="E1215">
        <v>10006559</v>
      </c>
      <c r="F1215" t="s">
        <v>1651</v>
      </c>
      <c r="G1215" t="s">
        <v>14</v>
      </c>
      <c r="H1215" t="s">
        <v>785</v>
      </c>
      <c r="I1215" t="s">
        <v>107</v>
      </c>
      <c r="J1215" t="s">
        <v>107</v>
      </c>
      <c r="K1215" t="s">
        <v>2611</v>
      </c>
      <c r="L1215" s="172">
        <v>41666</v>
      </c>
      <c r="M1215" s="172">
        <v>41670</v>
      </c>
      <c r="N1215" t="s">
        <v>102</v>
      </c>
      <c r="O1215" t="s">
        <v>109</v>
      </c>
      <c r="P1215">
        <v>2</v>
      </c>
      <c r="Q1215" t="s">
        <v>2257</v>
      </c>
      <c r="R1215">
        <v>2</v>
      </c>
    </row>
    <row r="1216" spans="1:18" x14ac:dyDescent="0.2">
      <c r="A1216" t="s">
        <v>2612</v>
      </c>
      <c r="B1216" t="s">
        <v>2613</v>
      </c>
      <c r="C1216">
        <v>54873</v>
      </c>
      <c r="D1216">
        <v>106912</v>
      </c>
      <c r="E1216">
        <v>10003748</v>
      </c>
      <c r="F1216" t="s">
        <v>1569</v>
      </c>
      <c r="G1216" t="s">
        <v>14</v>
      </c>
      <c r="H1216" t="s">
        <v>357</v>
      </c>
      <c r="I1216" t="s">
        <v>140</v>
      </c>
      <c r="J1216" t="s">
        <v>140</v>
      </c>
      <c r="K1216" t="s">
        <v>2614</v>
      </c>
      <c r="L1216" s="172">
        <v>41813</v>
      </c>
      <c r="M1216" s="172">
        <v>41817</v>
      </c>
      <c r="N1216" t="s">
        <v>132</v>
      </c>
      <c r="O1216" t="s">
        <v>109</v>
      </c>
      <c r="P1216">
        <v>2</v>
      </c>
      <c r="Q1216" t="s">
        <v>2257</v>
      </c>
      <c r="R1216">
        <v>2</v>
      </c>
    </row>
    <row r="1217" spans="1:18" x14ac:dyDescent="0.2">
      <c r="A1217" t="s">
        <v>2615</v>
      </c>
      <c r="B1217" t="s">
        <v>561</v>
      </c>
      <c r="C1217">
        <v>54916</v>
      </c>
      <c r="D1217">
        <v>110183</v>
      </c>
      <c r="E1217">
        <v>10006797</v>
      </c>
      <c r="F1217" t="s">
        <v>1569</v>
      </c>
      <c r="G1217" t="s">
        <v>14</v>
      </c>
      <c r="H1217" t="s">
        <v>237</v>
      </c>
      <c r="I1217" t="s">
        <v>190</v>
      </c>
      <c r="J1217" t="s">
        <v>190</v>
      </c>
      <c r="K1217" t="s">
        <v>562</v>
      </c>
      <c r="L1217" s="172">
        <v>41562</v>
      </c>
      <c r="M1217" s="172">
        <v>41565</v>
      </c>
      <c r="N1217" t="s">
        <v>132</v>
      </c>
      <c r="O1217" t="s">
        <v>109</v>
      </c>
      <c r="P1217">
        <v>2</v>
      </c>
      <c r="Q1217" t="s">
        <v>2257</v>
      </c>
      <c r="R1217">
        <v>1</v>
      </c>
    </row>
    <row r="1218" spans="1:18" x14ac:dyDescent="0.2">
      <c r="A1218" t="s">
        <v>2616</v>
      </c>
      <c r="B1218" t="s">
        <v>2617</v>
      </c>
      <c r="C1218">
        <v>54969</v>
      </c>
      <c r="D1218">
        <v>122223</v>
      </c>
      <c r="E1218">
        <v>10019155</v>
      </c>
      <c r="F1218" t="s">
        <v>1569</v>
      </c>
      <c r="G1218" t="s">
        <v>14</v>
      </c>
      <c r="H1218" t="s">
        <v>186</v>
      </c>
      <c r="I1218" t="s">
        <v>172</v>
      </c>
      <c r="J1218" t="s">
        <v>172</v>
      </c>
      <c r="K1218" t="s">
        <v>2618</v>
      </c>
      <c r="L1218" s="172">
        <v>41596</v>
      </c>
      <c r="M1218" s="172">
        <v>41600</v>
      </c>
      <c r="N1218" t="s">
        <v>102</v>
      </c>
      <c r="O1218" t="s">
        <v>109</v>
      </c>
      <c r="P1218">
        <v>2</v>
      </c>
      <c r="Q1218" t="s">
        <v>2257</v>
      </c>
      <c r="R1218">
        <v>3</v>
      </c>
    </row>
    <row r="1219" spans="1:18" x14ac:dyDescent="0.2">
      <c r="A1219" t="s">
        <v>2619</v>
      </c>
      <c r="B1219" t="s">
        <v>2620</v>
      </c>
      <c r="C1219">
        <v>55056</v>
      </c>
      <c r="D1219">
        <v>118596</v>
      </c>
      <c r="E1219">
        <v>10024071</v>
      </c>
      <c r="F1219" t="s">
        <v>1569</v>
      </c>
      <c r="G1219" t="s">
        <v>14</v>
      </c>
      <c r="H1219" t="s">
        <v>241</v>
      </c>
      <c r="I1219" t="s">
        <v>94</v>
      </c>
      <c r="J1219" t="s">
        <v>95</v>
      </c>
      <c r="K1219" t="s">
        <v>2621</v>
      </c>
      <c r="L1219" s="172">
        <v>41589</v>
      </c>
      <c r="M1219" s="172">
        <v>41593</v>
      </c>
      <c r="N1219" t="s">
        <v>102</v>
      </c>
      <c r="O1219" t="s">
        <v>109</v>
      </c>
      <c r="P1219">
        <v>2</v>
      </c>
      <c r="Q1219" t="s">
        <v>2257</v>
      </c>
      <c r="R1219">
        <v>2</v>
      </c>
    </row>
    <row r="1220" spans="1:18" x14ac:dyDescent="0.2">
      <c r="A1220" t="s">
        <v>2622</v>
      </c>
      <c r="B1220" t="s">
        <v>2623</v>
      </c>
      <c r="C1220">
        <v>55105</v>
      </c>
      <c r="D1220">
        <v>118931</v>
      </c>
      <c r="E1220">
        <v>10028629</v>
      </c>
      <c r="F1220" t="s">
        <v>1597</v>
      </c>
      <c r="G1220" t="s">
        <v>15</v>
      </c>
      <c r="H1220" t="s">
        <v>1838</v>
      </c>
      <c r="I1220" t="s">
        <v>172</v>
      </c>
      <c r="J1220" t="s">
        <v>172</v>
      </c>
      <c r="K1220" t="s">
        <v>2624</v>
      </c>
      <c r="L1220" s="172">
        <v>41569</v>
      </c>
      <c r="M1220" s="172">
        <v>41572</v>
      </c>
      <c r="N1220" t="s">
        <v>132</v>
      </c>
      <c r="O1220" t="s">
        <v>109</v>
      </c>
      <c r="P1220">
        <v>4</v>
      </c>
      <c r="Q1220" t="s">
        <v>2257</v>
      </c>
      <c r="R1220">
        <v>2</v>
      </c>
    </row>
    <row r="1221" spans="1:18" x14ac:dyDescent="0.2">
      <c r="A1221" t="s">
        <v>2625</v>
      </c>
      <c r="B1221" t="s">
        <v>2626</v>
      </c>
      <c r="C1221">
        <v>55113</v>
      </c>
      <c r="D1221">
        <v>105909</v>
      </c>
      <c r="E1221">
        <v>10004589</v>
      </c>
      <c r="F1221" t="s">
        <v>1569</v>
      </c>
      <c r="G1221" t="s">
        <v>14</v>
      </c>
      <c r="H1221" t="s">
        <v>334</v>
      </c>
      <c r="I1221" t="s">
        <v>140</v>
      </c>
      <c r="J1221" t="s">
        <v>140</v>
      </c>
      <c r="K1221" t="s">
        <v>2627</v>
      </c>
      <c r="L1221" s="172">
        <v>41568</v>
      </c>
      <c r="M1221" s="172">
        <v>41571</v>
      </c>
      <c r="N1221" t="s">
        <v>102</v>
      </c>
      <c r="O1221" t="s">
        <v>109</v>
      </c>
      <c r="P1221">
        <v>2</v>
      </c>
      <c r="Q1221" t="s">
        <v>2257</v>
      </c>
      <c r="R1221">
        <v>1</v>
      </c>
    </row>
    <row r="1222" spans="1:18" x14ac:dyDescent="0.2">
      <c r="A1222" t="s">
        <v>2628</v>
      </c>
      <c r="B1222" t="s">
        <v>2629</v>
      </c>
      <c r="C1222">
        <v>55219</v>
      </c>
      <c r="D1222">
        <v>105699</v>
      </c>
      <c r="E1222">
        <v>10007232</v>
      </c>
      <c r="F1222" t="s">
        <v>1569</v>
      </c>
      <c r="G1222" t="s">
        <v>14</v>
      </c>
      <c r="H1222" t="s">
        <v>717</v>
      </c>
      <c r="I1222" t="s">
        <v>122</v>
      </c>
      <c r="J1222" t="s">
        <v>122</v>
      </c>
      <c r="K1222" t="s">
        <v>2630</v>
      </c>
      <c r="L1222" s="172">
        <v>41548</v>
      </c>
      <c r="M1222" s="172">
        <v>41551</v>
      </c>
      <c r="N1222" t="s">
        <v>132</v>
      </c>
      <c r="O1222" t="s">
        <v>109</v>
      </c>
      <c r="P1222">
        <v>4</v>
      </c>
      <c r="Q1222" t="s">
        <v>2257</v>
      </c>
      <c r="R1222">
        <v>2</v>
      </c>
    </row>
    <row r="1223" spans="1:18" x14ac:dyDescent="0.2">
      <c r="A1223" t="s">
        <v>2631</v>
      </c>
      <c r="B1223" t="s">
        <v>648</v>
      </c>
      <c r="C1223">
        <v>55306</v>
      </c>
      <c r="D1223">
        <v>107473</v>
      </c>
      <c r="E1223">
        <v>10007396</v>
      </c>
      <c r="F1223" t="s">
        <v>1597</v>
      </c>
      <c r="G1223" t="s">
        <v>15</v>
      </c>
      <c r="H1223" t="s">
        <v>106</v>
      </c>
      <c r="I1223" t="s">
        <v>107</v>
      </c>
      <c r="J1223" t="s">
        <v>107</v>
      </c>
      <c r="K1223" t="s">
        <v>649</v>
      </c>
      <c r="L1223" s="172">
        <v>41723</v>
      </c>
      <c r="M1223" s="172">
        <v>41726</v>
      </c>
      <c r="N1223" t="s">
        <v>147</v>
      </c>
      <c r="O1223" t="s">
        <v>109</v>
      </c>
      <c r="P1223">
        <v>2</v>
      </c>
      <c r="Q1223" t="s">
        <v>2257</v>
      </c>
      <c r="R1223">
        <v>3</v>
      </c>
    </row>
    <row r="1224" spans="1:18" x14ac:dyDescent="0.2">
      <c r="A1224" t="s">
        <v>2632</v>
      </c>
      <c r="B1224" t="s">
        <v>1136</v>
      </c>
      <c r="C1224">
        <v>55416</v>
      </c>
      <c r="D1224">
        <v>107963</v>
      </c>
      <c r="E1224">
        <v>10007594</v>
      </c>
      <c r="F1224" t="s">
        <v>1597</v>
      </c>
      <c r="G1224" t="s">
        <v>15</v>
      </c>
      <c r="H1224" t="s">
        <v>139</v>
      </c>
      <c r="I1224" t="s">
        <v>140</v>
      </c>
      <c r="J1224" t="s">
        <v>140</v>
      </c>
      <c r="K1224" t="s">
        <v>2633</v>
      </c>
      <c r="L1224" s="172">
        <v>41604</v>
      </c>
      <c r="M1224" s="172">
        <v>41607</v>
      </c>
      <c r="N1224" t="s">
        <v>152</v>
      </c>
      <c r="O1224" t="s">
        <v>109</v>
      </c>
      <c r="P1224">
        <v>2</v>
      </c>
      <c r="Q1224" t="s">
        <v>2257</v>
      </c>
      <c r="R1224">
        <v>2</v>
      </c>
    </row>
    <row r="1225" spans="1:18" x14ac:dyDescent="0.2">
      <c r="A1225" t="s">
        <v>2634</v>
      </c>
      <c r="B1225" t="s">
        <v>2635</v>
      </c>
      <c r="C1225">
        <v>55451</v>
      </c>
      <c r="D1225">
        <v>117518</v>
      </c>
      <c r="E1225">
        <v>10008024</v>
      </c>
      <c r="F1225" t="s">
        <v>1569</v>
      </c>
      <c r="G1225" t="s">
        <v>14</v>
      </c>
      <c r="H1225" t="s">
        <v>209</v>
      </c>
      <c r="I1225" t="s">
        <v>166</v>
      </c>
      <c r="J1225" t="s">
        <v>166</v>
      </c>
      <c r="K1225" t="s">
        <v>2636</v>
      </c>
      <c r="L1225" s="172">
        <v>41618</v>
      </c>
      <c r="M1225" s="172">
        <v>41621</v>
      </c>
      <c r="N1225" t="s">
        <v>102</v>
      </c>
      <c r="O1225" t="s">
        <v>109</v>
      </c>
      <c r="P1225">
        <v>2</v>
      </c>
      <c r="Q1225" t="s">
        <v>2257</v>
      </c>
      <c r="R1225">
        <v>2</v>
      </c>
    </row>
    <row r="1226" spans="1:18" x14ac:dyDescent="0.2">
      <c r="A1226" t="s">
        <v>2637</v>
      </c>
      <c r="B1226" t="s">
        <v>2638</v>
      </c>
      <c r="C1226">
        <v>55704</v>
      </c>
      <c r="D1226">
        <v>116515</v>
      </c>
      <c r="E1226">
        <v>10008906</v>
      </c>
      <c r="F1226" t="s">
        <v>1569</v>
      </c>
      <c r="G1226" t="s">
        <v>14</v>
      </c>
      <c r="H1226" t="s">
        <v>198</v>
      </c>
      <c r="I1226" t="s">
        <v>199</v>
      </c>
      <c r="J1226" t="s">
        <v>95</v>
      </c>
      <c r="K1226" t="s">
        <v>2639</v>
      </c>
      <c r="L1226" s="172">
        <v>41856</v>
      </c>
      <c r="M1226" s="172">
        <v>41859</v>
      </c>
      <c r="N1226" t="s">
        <v>102</v>
      </c>
      <c r="O1226" t="s">
        <v>109</v>
      </c>
      <c r="P1226">
        <v>2</v>
      </c>
      <c r="Q1226" t="s">
        <v>2257</v>
      </c>
      <c r="R1226">
        <v>3</v>
      </c>
    </row>
    <row r="1227" spans="1:18" x14ac:dyDescent="0.2">
      <c r="A1227" t="s">
        <v>2640</v>
      </c>
      <c r="B1227" t="s">
        <v>2641</v>
      </c>
      <c r="C1227">
        <v>57881</v>
      </c>
      <c r="D1227">
        <v>117615</v>
      </c>
      <c r="E1227">
        <v>10008935</v>
      </c>
      <c r="F1227" t="s">
        <v>1569</v>
      </c>
      <c r="G1227" t="s">
        <v>14</v>
      </c>
      <c r="H1227" t="s">
        <v>475</v>
      </c>
      <c r="I1227" t="s">
        <v>94</v>
      </c>
      <c r="J1227" t="s">
        <v>95</v>
      </c>
      <c r="K1227" t="s">
        <v>2642</v>
      </c>
      <c r="L1227" s="172">
        <v>41722</v>
      </c>
      <c r="M1227" s="172">
        <v>41726</v>
      </c>
      <c r="N1227" t="s">
        <v>102</v>
      </c>
      <c r="O1227" t="s">
        <v>109</v>
      </c>
      <c r="P1227">
        <v>2</v>
      </c>
      <c r="Q1227" t="s">
        <v>2257</v>
      </c>
      <c r="R1227">
        <v>2</v>
      </c>
    </row>
    <row r="1228" spans="1:18" x14ac:dyDescent="0.2">
      <c r="A1228" t="s">
        <v>2643</v>
      </c>
      <c r="B1228" t="s">
        <v>2644</v>
      </c>
      <c r="C1228">
        <v>57942</v>
      </c>
      <c r="D1228">
        <v>117943</v>
      </c>
      <c r="E1228">
        <v>10013515</v>
      </c>
      <c r="F1228" t="s">
        <v>1569</v>
      </c>
      <c r="G1228" t="s">
        <v>14</v>
      </c>
      <c r="H1228" t="s">
        <v>475</v>
      </c>
      <c r="I1228" t="s">
        <v>94</v>
      </c>
      <c r="J1228" t="s">
        <v>95</v>
      </c>
      <c r="K1228" t="s">
        <v>2645</v>
      </c>
      <c r="L1228" s="172">
        <v>41555</v>
      </c>
      <c r="M1228" s="172">
        <v>41558</v>
      </c>
      <c r="N1228" t="s">
        <v>102</v>
      </c>
      <c r="O1228" t="s">
        <v>109</v>
      </c>
      <c r="P1228">
        <v>2</v>
      </c>
      <c r="Q1228" t="s">
        <v>2257</v>
      </c>
      <c r="R1228">
        <v>2</v>
      </c>
    </row>
    <row r="1229" spans="1:18" x14ac:dyDescent="0.2">
      <c r="A1229" t="s">
        <v>2646</v>
      </c>
      <c r="B1229" t="s">
        <v>2647</v>
      </c>
      <c r="C1229">
        <v>58118</v>
      </c>
      <c r="D1229">
        <v>117585</v>
      </c>
      <c r="E1229">
        <v>10008591</v>
      </c>
      <c r="F1229" t="s">
        <v>1597</v>
      </c>
      <c r="G1229" t="s">
        <v>15</v>
      </c>
      <c r="H1229" t="s">
        <v>380</v>
      </c>
      <c r="I1229" t="s">
        <v>199</v>
      </c>
      <c r="J1229" t="s">
        <v>95</v>
      </c>
      <c r="K1229" t="s">
        <v>2648</v>
      </c>
      <c r="L1229" s="172">
        <v>41757</v>
      </c>
      <c r="M1229" s="172">
        <v>41761</v>
      </c>
      <c r="N1229" t="s">
        <v>147</v>
      </c>
      <c r="O1229" t="s">
        <v>109</v>
      </c>
      <c r="P1229">
        <v>2</v>
      </c>
      <c r="Q1229" t="s">
        <v>2257</v>
      </c>
      <c r="R1229">
        <v>3</v>
      </c>
    </row>
    <row r="1230" spans="1:18" x14ac:dyDescent="0.2">
      <c r="A1230" t="s">
        <v>2649</v>
      </c>
      <c r="B1230" t="s">
        <v>1858</v>
      </c>
      <c r="C1230">
        <v>58132</v>
      </c>
      <c r="D1230">
        <v>115798</v>
      </c>
      <c r="E1230">
        <v>10007722</v>
      </c>
      <c r="F1230" t="s">
        <v>1569</v>
      </c>
      <c r="G1230" t="s">
        <v>14</v>
      </c>
      <c r="H1230" t="s">
        <v>549</v>
      </c>
      <c r="I1230" t="s">
        <v>199</v>
      </c>
      <c r="J1230" t="s">
        <v>95</v>
      </c>
      <c r="K1230" t="s">
        <v>2650</v>
      </c>
      <c r="L1230" s="172">
        <v>41617</v>
      </c>
      <c r="M1230" s="172">
        <v>41621</v>
      </c>
      <c r="N1230" t="s">
        <v>1895</v>
      </c>
      <c r="O1230" t="s">
        <v>109</v>
      </c>
      <c r="P1230">
        <v>3</v>
      </c>
      <c r="Q1230" t="s">
        <v>2257</v>
      </c>
      <c r="R1230">
        <v>4</v>
      </c>
    </row>
    <row r="1231" spans="1:18" x14ac:dyDescent="0.2">
      <c r="A1231" t="s">
        <v>2651</v>
      </c>
      <c r="B1231" t="s">
        <v>1156</v>
      </c>
      <c r="C1231">
        <v>58159</v>
      </c>
      <c r="D1231">
        <v>117269</v>
      </c>
      <c r="E1231">
        <v>10006651</v>
      </c>
      <c r="F1231" t="s">
        <v>1569</v>
      </c>
      <c r="G1231" t="s">
        <v>14</v>
      </c>
      <c r="H1231" t="s">
        <v>731</v>
      </c>
      <c r="I1231" t="s">
        <v>161</v>
      </c>
      <c r="J1231" t="s">
        <v>161</v>
      </c>
      <c r="K1231" t="s">
        <v>2652</v>
      </c>
      <c r="L1231" s="172">
        <v>41582</v>
      </c>
      <c r="M1231" s="172">
        <v>41586</v>
      </c>
      <c r="N1231" t="s">
        <v>102</v>
      </c>
      <c r="O1231" t="s">
        <v>109</v>
      </c>
      <c r="P1231">
        <v>3</v>
      </c>
      <c r="Q1231" t="s">
        <v>2257</v>
      </c>
      <c r="R1231">
        <v>2</v>
      </c>
    </row>
    <row r="1232" spans="1:18" x14ac:dyDescent="0.2">
      <c r="A1232" t="s">
        <v>2653</v>
      </c>
      <c r="B1232" t="s">
        <v>1158</v>
      </c>
      <c r="C1232">
        <v>58161</v>
      </c>
      <c r="D1232">
        <v>117497</v>
      </c>
      <c r="E1232">
        <v>10004807</v>
      </c>
      <c r="F1232" t="s">
        <v>1569</v>
      </c>
      <c r="G1232" t="s">
        <v>14</v>
      </c>
      <c r="H1232" t="s">
        <v>160</v>
      </c>
      <c r="I1232" t="s">
        <v>161</v>
      </c>
      <c r="J1232" t="s">
        <v>161</v>
      </c>
      <c r="K1232" t="s">
        <v>2654</v>
      </c>
      <c r="L1232" s="172">
        <v>41757</v>
      </c>
      <c r="M1232" s="172">
        <v>41761</v>
      </c>
      <c r="N1232" t="s">
        <v>147</v>
      </c>
      <c r="O1232" t="s">
        <v>109</v>
      </c>
      <c r="P1232">
        <v>3</v>
      </c>
      <c r="Q1232" t="s">
        <v>2257</v>
      </c>
      <c r="R1232">
        <v>3</v>
      </c>
    </row>
    <row r="1233" spans="1:18" x14ac:dyDescent="0.2">
      <c r="A1233" t="s">
        <v>2655</v>
      </c>
      <c r="B1233" t="s">
        <v>2656</v>
      </c>
      <c r="C1233">
        <v>58163</v>
      </c>
      <c r="D1233">
        <v>117563</v>
      </c>
      <c r="E1233">
        <v>10008135</v>
      </c>
      <c r="F1233" t="s">
        <v>1569</v>
      </c>
      <c r="G1233" t="s">
        <v>14</v>
      </c>
      <c r="H1233" t="s">
        <v>1246</v>
      </c>
      <c r="I1233" t="s">
        <v>94</v>
      </c>
      <c r="J1233" t="s">
        <v>95</v>
      </c>
      <c r="K1233" t="s">
        <v>2657</v>
      </c>
      <c r="L1233" s="172">
        <v>41792</v>
      </c>
      <c r="M1233" s="172">
        <v>41795</v>
      </c>
      <c r="N1233" t="s">
        <v>132</v>
      </c>
      <c r="O1233" t="s">
        <v>109</v>
      </c>
      <c r="P1233">
        <v>2</v>
      </c>
      <c r="Q1233" t="s">
        <v>2257</v>
      </c>
      <c r="R1233">
        <v>3</v>
      </c>
    </row>
    <row r="1234" spans="1:18" x14ac:dyDescent="0.2">
      <c r="A1234" t="s">
        <v>2658</v>
      </c>
      <c r="B1234" t="s">
        <v>1867</v>
      </c>
      <c r="C1234">
        <v>58179</v>
      </c>
      <c r="D1234">
        <v>118006</v>
      </c>
      <c r="E1234">
        <v>10014199</v>
      </c>
      <c r="F1234" t="s">
        <v>1651</v>
      </c>
      <c r="G1234" t="s">
        <v>14</v>
      </c>
      <c r="H1234" t="s">
        <v>150</v>
      </c>
      <c r="I1234" t="s">
        <v>122</v>
      </c>
      <c r="J1234" t="s">
        <v>122</v>
      </c>
      <c r="K1234" t="s">
        <v>2659</v>
      </c>
      <c r="L1234" s="172">
        <v>41589</v>
      </c>
      <c r="M1234" s="172">
        <v>41593</v>
      </c>
      <c r="N1234" t="s">
        <v>102</v>
      </c>
      <c r="O1234" t="s">
        <v>109</v>
      </c>
      <c r="P1234">
        <v>3</v>
      </c>
      <c r="Q1234" t="s">
        <v>2257</v>
      </c>
      <c r="R1234">
        <v>2</v>
      </c>
    </row>
    <row r="1235" spans="1:18" x14ac:dyDescent="0.2">
      <c r="A1235" t="s">
        <v>2660</v>
      </c>
      <c r="B1235" t="s">
        <v>2661</v>
      </c>
      <c r="C1235">
        <v>58180</v>
      </c>
      <c r="D1235">
        <v>118011</v>
      </c>
      <c r="E1235">
        <v>10007423</v>
      </c>
      <c r="F1235" t="s">
        <v>1569</v>
      </c>
      <c r="G1235" t="s">
        <v>14</v>
      </c>
      <c r="H1235" t="s">
        <v>399</v>
      </c>
      <c r="I1235" t="s">
        <v>190</v>
      </c>
      <c r="J1235" t="s">
        <v>190</v>
      </c>
      <c r="K1235" t="s">
        <v>2662</v>
      </c>
      <c r="L1235" s="172">
        <v>41604</v>
      </c>
      <c r="M1235" s="172">
        <v>41607</v>
      </c>
      <c r="N1235" t="s">
        <v>132</v>
      </c>
      <c r="O1235" t="s">
        <v>109</v>
      </c>
      <c r="P1235">
        <v>4</v>
      </c>
      <c r="Q1235" t="s">
        <v>2257</v>
      </c>
      <c r="R1235">
        <v>2</v>
      </c>
    </row>
    <row r="1236" spans="1:18" x14ac:dyDescent="0.2">
      <c r="A1236" t="s">
        <v>2663</v>
      </c>
      <c r="B1236" t="s">
        <v>2664</v>
      </c>
      <c r="C1236">
        <v>58192</v>
      </c>
      <c r="D1236">
        <v>119189</v>
      </c>
      <c r="E1236">
        <v>10030462</v>
      </c>
      <c r="F1236" t="s">
        <v>1651</v>
      </c>
      <c r="G1236" t="s">
        <v>14</v>
      </c>
      <c r="H1236" t="s">
        <v>171</v>
      </c>
      <c r="I1236" t="s">
        <v>172</v>
      </c>
      <c r="J1236" t="s">
        <v>172</v>
      </c>
      <c r="K1236" t="s">
        <v>2665</v>
      </c>
      <c r="L1236" s="172">
        <v>41674</v>
      </c>
      <c r="M1236" s="172">
        <v>41677</v>
      </c>
      <c r="N1236" t="s">
        <v>147</v>
      </c>
      <c r="O1236" t="s">
        <v>109</v>
      </c>
      <c r="P1236">
        <v>2</v>
      </c>
      <c r="Q1236" t="s">
        <v>2257</v>
      </c>
      <c r="R1236">
        <v>3</v>
      </c>
    </row>
    <row r="1237" spans="1:18" x14ac:dyDescent="0.2">
      <c r="A1237" t="s">
        <v>2666</v>
      </c>
      <c r="B1237" t="s">
        <v>2667</v>
      </c>
      <c r="C1237">
        <v>58195</v>
      </c>
      <c r="D1237">
        <v>118151</v>
      </c>
      <c r="E1237">
        <v>10019980</v>
      </c>
      <c r="F1237" t="s">
        <v>1651</v>
      </c>
      <c r="G1237" t="s">
        <v>14</v>
      </c>
      <c r="H1237" t="s">
        <v>607</v>
      </c>
      <c r="I1237" t="s">
        <v>122</v>
      </c>
      <c r="J1237" t="s">
        <v>122</v>
      </c>
      <c r="K1237" t="s">
        <v>2668</v>
      </c>
      <c r="L1237" s="172">
        <v>41722</v>
      </c>
      <c r="M1237" s="172">
        <v>41726</v>
      </c>
      <c r="N1237" t="s">
        <v>147</v>
      </c>
      <c r="O1237" t="s">
        <v>109</v>
      </c>
      <c r="P1237">
        <v>2</v>
      </c>
      <c r="Q1237" t="s">
        <v>2257</v>
      </c>
      <c r="R1237">
        <v>3</v>
      </c>
    </row>
    <row r="1238" spans="1:18" x14ac:dyDescent="0.2">
      <c r="A1238" t="s">
        <v>2669</v>
      </c>
      <c r="B1238" t="s">
        <v>2670</v>
      </c>
      <c r="C1238">
        <v>58199</v>
      </c>
      <c r="D1238">
        <v>118186</v>
      </c>
      <c r="E1238">
        <v>10020811</v>
      </c>
      <c r="F1238" t="s">
        <v>1651</v>
      </c>
      <c r="G1238" t="s">
        <v>14</v>
      </c>
      <c r="H1238" t="s">
        <v>311</v>
      </c>
      <c r="I1238" t="s">
        <v>199</v>
      </c>
      <c r="J1238" t="s">
        <v>95</v>
      </c>
      <c r="K1238" t="s">
        <v>2671</v>
      </c>
      <c r="L1238" s="172">
        <v>41604</v>
      </c>
      <c r="M1238" s="172">
        <v>41607</v>
      </c>
      <c r="N1238" t="s">
        <v>1895</v>
      </c>
      <c r="O1238" t="s">
        <v>109</v>
      </c>
      <c r="P1238">
        <v>2</v>
      </c>
      <c r="Q1238" t="s">
        <v>2257</v>
      </c>
      <c r="R1238">
        <v>4</v>
      </c>
    </row>
    <row r="1239" spans="1:18" x14ac:dyDescent="0.2">
      <c r="A1239" t="s">
        <v>2672</v>
      </c>
      <c r="B1239" t="s">
        <v>324</v>
      </c>
      <c r="C1239">
        <v>58237</v>
      </c>
      <c r="D1239">
        <v>116116</v>
      </c>
      <c r="E1239">
        <v>10007698</v>
      </c>
      <c r="F1239" t="s">
        <v>1597</v>
      </c>
      <c r="G1239" t="s">
        <v>15</v>
      </c>
      <c r="H1239" t="s">
        <v>325</v>
      </c>
      <c r="I1239" t="s">
        <v>161</v>
      </c>
      <c r="J1239" t="s">
        <v>161</v>
      </c>
      <c r="K1239" t="s">
        <v>326</v>
      </c>
      <c r="L1239" s="172">
        <v>41723</v>
      </c>
      <c r="M1239" s="172">
        <v>41725</v>
      </c>
      <c r="N1239" t="s">
        <v>132</v>
      </c>
      <c r="O1239" t="s">
        <v>109</v>
      </c>
      <c r="P1239">
        <v>2</v>
      </c>
      <c r="Q1239" t="s">
        <v>2257</v>
      </c>
      <c r="R1239">
        <v>3</v>
      </c>
    </row>
    <row r="1240" spans="1:18" x14ac:dyDescent="0.2">
      <c r="A1240" t="s">
        <v>2673</v>
      </c>
      <c r="B1240" t="s">
        <v>1170</v>
      </c>
      <c r="C1240">
        <v>58260</v>
      </c>
      <c r="D1240">
        <v>117462</v>
      </c>
      <c r="E1240">
        <v>10004823</v>
      </c>
      <c r="F1240" t="s">
        <v>1569</v>
      </c>
      <c r="G1240" t="s">
        <v>14</v>
      </c>
      <c r="H1240" t="s">
        <v>357</v>
      </c>
      <c r="I1240" t="s">
        <v>140</v>
      </c>
      <c r="J1240" t="s">
        <v>140</v>
      </c>
      <c r="K1240" t="s">
        <v>2674</v>
      </c>
      <c r="L1240" s="172">
        <v>41589</v>
      </c>
      <c r="M1240" s="172">
        <v>41593</v>
      </c>
      <c r="N1240" t="s">
        <v>102</v>
      </c>
      <c r="O1240" t="s">
        <v>109</v>
      </c>
      <c r="P1240">
        <v>3</v>
      </c>
      <c r="Q1240" t="s">
        <v>2257</v>
      </c>
      <c r="R1240">
        <v>2</v>
      </c>
    </row>
    <row r="1241" spans="1:18" x14ac:dyDescent="0.2">
      <c r="A1241" t="s">
        <v>2675</v>
      </c>
      <c r="B1241" t="s">
        <v>340</v>
      </c>
      <c r="C1241">
        <v>58273</v>
      </c>
      <c r="D1241">
        <v>117081</v>
      </c>
      <c r="E1241">
        <v>10005150</v>
      </c>
      <c r="F1241" t="s">
        <v>1569</v>
      </c>
      <c r="G1241" t="s">
        <v>14</v>
      </c>
      <c r="H1241" t="s">
        <v>320</v>
      </c>
      <c r="I1241" t="s">
        <v>140</v>
      </c>
      <c r="J1241" t="s">
        <v>140</v>
      </c>
      <c r="K1241" t="s">
        <v>341</v>
      </c>
      <c r="L1241" s="172">
        <v>41660</v>
      </c>
      <c r="M1241" s="172">
        <v>41663</v>
      </c>
      <c r="N1241" t="s">
        <v>147</v>
      </c>
      <c r="O1241" t="s">
        <v>109</v>
      </c>
      <c r="P1241">
        <v>2</v>
      </c>
      <c r="Q1241" t="s">
        <v>2257</v>
      </c>
      <c r="R1241">
        <v>3</v>
      </c>
    </row>
    <row r="1242" spans="1:18" x14ac:dyDescent="0.2">
      <c r="A1242" t="s">
        <v>2676</v>
      </c>
      <c r="B1242" t="s">
        <v>2677</v>
      </c>
      <c r="C1242">
        <v>58277</v>
      </c>
      <c r="D1242">
        <v>118148</v>
      </c>
      <c r="E1242">
        <v>10018942</v>
      </c>
      <c r="F1242" t="s">
        <v>1569</v>
      </c>
      <c r="G1242" t="s">
        <v>14</v>
      </c>
      <c r="H1242" t="s">
        <v>239</v>
      </c>
      <c r="I1242" t="s">
        <v>161</v>
      </c>
      <c r="J1242" t="s">
        <v>161</v>
      </c>
      <c r="K1242" t="s">
        <v>2678</v>
      </c>
      <c r="L1242" s="172">
        <v>41820</v>
      </c>
      <c r="M1242" s="172">
        <v>41824</v>
      </c>
      <c r="N1242" t="s">
        <v>102</v>
      </c>
      <c r="O1242" t="s">
        <v>109</v>
      </c>
      <c r="P1242">
        <v>2</v>
      </c>
      <c r="Q1242" t="s">
        <v>2257</v>
      </c>
      <c r="R1242">
        <v>3</v>
      </c>
    </row>
    <row r="1243" spans="1:18" x14ac:dyDescent="0.2">
      <c r="A1243" t="s">
        <v>2679</v>
      </c>
      <c r="B1243" t="s">
        <v>453</v>
      </c>
      <c r="C1243">
        <v>58380</v>
      </c>
      <c r="D1243">
        <v>116135</v>
      </c>
      <c r="E1243">
        <v>10004788</v>
      </c>
      <c r="F1243" t="s">
        <v>1597</v>
      </c>
      <c r="G1243" t="s">
        <v>15</v>
      </c>
      <c r="H1243" t="s">
        <v>217</v>
      </c>
      <c r="I1243" t="s">
        <v>161</v>
      </c>
      <c r="J1243" t="s">
        <v>161</v>
      </c>
      <c r="K1243" t="s">
        <v>454</v>
      </c>
      <c r="L1243" s="172">
        <v>41618</v>
      </c>
      <c r="M1243" s="172">
        <v>41621</v>
      </c>
      <c r="N1243" t="s">
        <v>152</v>
      </c>
      <c r="O1243" t="s">
        <v>109</v>
      </c>
      <c r="P1243">
        <v>2</v>
      </c>
      <c r="Q1243" t="s">
        <v>2257</v>
      </c>
      <c r="R1243">
        <v>3</v>
      </c>
    </row>
    <row r="1244" spans="1:18" x14ac:dyDescent="0.2">
      <c r="A1244" t="s">
        <v>2680</v>
      </c>
      <c r="B1244" t="s">
        <v>564</v>
      </c>
      <c r="C1244">
        <v>58383</v>
      </c>
      <c r="D1244">
        <v>115411</v>
      </c>
      <c r="E1244">
        <v>10005521</v>
      </c>
      <c r="F1244" t="s">
        <v>1597</v>
      </c>
      <c r="G1244" t="s">
        <v>15</v>
      </c>
      <c r="H1244" t="s">
        <v>237</v>
      </c>
      <c r="I1244" t="s">
        <v>190</v>
      </c>
      <c r="J1244" t="s">
        <v>190</v>
      </c>
      <c r="K1244" t="s">
        <v>2681</v>
      </c>
      <c r="L1244" s="172">
        <v>41555</v>
      </c>
      <c r="M1244" s="172">
        <v>41558</v>
      </c>
      <c r="N1244" t="s">
        <v>132</v>
      </c>
      <c r="O1244" t="s">
        <v>109</v>
      </c>
      <c r="P1244">
        <v>3</v>
      </c>
      <c r="Q1244" t="s">
        <v>2257</v>
      </c>
      <c r="R1244" t="s">
        <v>210</v>
      </c>
    </row>
    <row r="1245" spans="1:18" x14ac:dyDescent="0.2">
      <c r="A1245" t="s">
        <v>2682</v>
      </c>
      <c r="B1245" t="s">
        <v>1176</v>
      </c>
      <c r="C1245">
        <v>58385</v>
      </c>
      <c r="D1245">
        <v>118233</v>
      </c>
      <c r="E1245">
        <v>10019293</v>
      </c>
      <c r="F1245" t="s">
        <v>1569</v>
      </c>
      <c r="G1245" t="s">
        <v>14</v>
      </c>
      <c r="H1245" t="s">
        <v>274</v>
      </c>
      <c r="I1245" t="s">
        <v>190</v>
      </c>
      <c r="J1245" t="s">
        <v>190</v>
      </c>
      <c r="K1245" t="s">
        <v>2683</v>
      </c>
      <c r="L1245" s="172">
        <v>41716</v>
      </c>
      <c r="M1245" s="172">
        <v>41719</v>
      </c>
      <c r="N1245" t="s">
        <v>132</v>
      </c>
      <c r="O1245" t="s">
        <v>109</v>
      </c>
      <c r="P1245">
        <v>2</v>
      </c>
      <c r="Q1245" t="s">
        <v>2257</v>
      </c>
      <c r="R1245">
        <v>3</v>
      </c>
    </row>
    <row r="1246" spans="1:18" x14ac:dyDescent="0.2">
      <c r="A1246" t="s">
        <v>2684</v>
      </c>
      <c r="B1246" t="s">
        <v>2685</v>
      </c>
      <c r="C1246">
        <v>58400</v>
      </c>
      <c r="D1246">
        <v>118269</v>
      </c>
      <c r="E1246">
        <v>10020981</v>
      </c>
      <c r="F1246" t="s">
        <v>1597</v>
      </c>
      <c r="G1246" t="s">
        <v>15</v>
      </c>
      <c r="H1246" t="s">
        <v>139</v>
      </c>
      <c r="I1246" t="s">
        <v>140</v>
      </c>
      <c r="J1246" t="s">
        <v>140</v>
      </c>
      <c r="K1246" t="s">
        <v>2686</v>
      </c>
      <c r="L1246" s="172">
        <v>41863</v>
      </c>
      <c r="M1246" s="172">
        <v>41866</v>
      </c>
      <c r="N1246" t="s">
        <v>132</v>
      </c>
      <c r="O1246" t="s">
        <v>109</v>
      </c>
      <c r="P1246">
        <v>2</v>
      </c>
      <c r="Q1246" t="s">
        <v>2257</v>
      </c>
      <c r="R1246">
        <v>3</v>
      </c>
    </row>
    <row r="1247" spans="1:18" x14ac:dyDescent="0.2">
      <c r="A1247" t="s">
        <v>2687</v>
      </c>
      <c r="B1247" t="s">
        <v>412</v>
      </c>
      <c r="C1247">
        <v>58444</v>
      </c>
      <c r="D1247">
        <v>118356</v>
      </c>
      <c r="E1247">
        <v>10022237</v>
      </c>
      <c r="F1247" t="s">
        <v>1569</v>
      </c>
      <c r="G1247" t="s">
        <v>14</v>
      </c>
      <c r="H1247" t="s">
        <v>413</v>
      </c>
      <c r="I1247" t="s">
        <v>161</v>
      </c>
      <c r="J1247" t="s">
        <v>161</v>
      </c>
      <c r="K1247" t="s">
        <v>414</v>
      </c>
      <c r="L1247" s="172">
        <v>41610</v>
      </c>
      <c r="M1247" s="172">
        <v>41614</v>
      </c>
      <c r="N1247" t="s">
        <v>102</v>
      </c>
      <c r="O1247" t="s">
        <v>109</v>
      </c>
      <c r="P1247">
        <v>2</v>
      </c>
      <c r="Q1247" t="s">
        <v>2257</v>
      </c>
      <c r="R1247">
        <v>2</v>
      </c>
    </row>
    <row r="1248" spans="1:18" x14ac:dyDescent="0.2">
      <c r="A1248" t="s">
        <v>2688</v>
      </c>
      <c r="B1248" t="s">
        <v>2689</v>
      </c>
      <c r="C1248">
        <v>58461</v>
      </c>
      <c r="D1248">
        <v>117972</v>
      </c>
      <c r="E1248">
        <v>10011242</v>
      </c>
      <c r="F1248" t="s">
        <v>1569</v>
      </c>
      <c r="G1248" t="s">
        <v>14</v>
      </c>
      <c r="H1248" t="s">
        <v>285</v>
      </c>
      <c r="I1248" t="s">
        <v>140</v>
      </c>
      <c r="J1248" t="s">
        <v>140</v>
      </c>
      <c r="K1248" t="s">
        <v>2690</v>
      </c>
      <c r="L1248" s="172">
        <v>41828</v>
      </c>
      <c r="M1248" s="172">
        <v>41831</v>
      </c>
      <c r="N1248" t="s">
        <v>132</v>
      </c>
      <c r="O1248" t="s">
        <v>109</v>
      </c>
      <c r="P1248">
        <v>4</v>
      </c>
      <c r="Q1248" t="s">
        <v>2257</v>
      </c>
      <c r="R1248">
        <v>2</v>
      </c>
    </row>
    <row r="1249" spans="1:18" x14ac:dyDescent="0.2">
      <c r="A1249" t="s">
        <v>2691</v>
      </c>
      <c r="B1249" t="s">
        <v>1180</v>
      </c>
      <c r="C1249">
        <v>58468</v>
      </c>
      <c r="D1249">
        <v>118245</v>
      </c>
      <c r="E1249">
        <v>10020194</v>
      </c>
      <c r="F1249" t="s">
        <v>1569</v>
      </c>
      <c r="G1249" t="s">
        <v>14</v>
      </c>
      <c r="H1249" t="s">
        <v>422</v>
      </c>
      <c r="I1249" t="s">
        <v>140</v>
      </c>
      <c r="J1249" t="s">
        <v>140</v>
      </c>
      <c r="K1249" t="s">
        <v>2692</v>
      </c>
      <c r="L1249" s="172">
        <v>41723</v>
      </c>
      <c r="M1249" s="172">
        <v>41726</v>
      </c>
      <c r="N1249" t="s">
        <v>132</v>
      </c>
      <c r="O1249" t="s">
        <v>109</v>
      </c>
      <c r="P1249">
        <v>2</v>
      </c>
      <c r="Q1249" t="s">
        <v>2257</v>
      </c>
      <c r="R1249">
        <v>3</v>
      </c>
    </row>
    <row r="1250" spans="1:18" x14ac:dyDescent="0.2">
      <c r="A1250" t="s">
        <v>2693</v>
      </c>
      <c r="B1250" t="s">
        <v>2694</v>
      </c>
      <c r="C1250">
        <v>58469</v>
      </c>
      <c r="D1250">
        <v>118575</v>
      </c>
      <c r="E1250">
        <v>10023984</v>
      </c>
      <c r="F1250" t="s">
        <v>2361</v>
      </c>
      <c r="G1250" t="s">
        <v>19</v>
      </c>
      <c r="H1250" t="s">
        <v>285</v>
      </c>
      <c r="I1250" t="s">
        <v>140</v>
      </c>
      <c r="J1250" t="s">
        <v>140</v>
      </c>
      <c r="K1250" t="s">
        <v>2695</v>
      </c>
      <c r="L1250" s="172">
        <v>41575</v>
      </c>
      <c r="M1250" s="172">
        <v>41579</v>
      </c>
      <c r="N1250" t="s">
        <v>2363</v>
      </c>
      <c r="O1250" t="s">
        <v>109</v>
      </c>
      <c r="P1250">
        <v>2</v>
      </c>
      <c r="Q1250" t="s">
        <v>2257</v>
      </c>
      <c r="R1250">
        <v>2</v>
      </c>
    </row>
    <row r="1251" spans="1:18" x14ac:dyDescent="0.2">
      <c r="A1251" t="s">
        <v>2696</v>
      </c>
      <c r="B1251" t="s">
        <v>2697</v>
      </c>
      <c r="C1251">
        <v>58472</v>
      </c>
      <c r="D1251">
        <v>117799</v>
      </c>
      <c r="E1251">
        <v>10010940</v>
      </c>
      <c r="F1251" t="s">
        <v>1569</v>
      </c>
      <c r="G1251" t="s">
        <v>14</v>
      </c>
      <c r="H1251" t="s">
        <v>1141</v>
      </c>
      <c r="I1251" t="s">
        <v>199</v>
      </c>
      <c r="J1251" t="s">
        <v>95</v>
      </c>
      <c r="K1251" t="s">
        <v>2698</v>
      </c>
      <c r="L1251" s="172">
        <v>41820</v>
      </c>
      <c r="M1251" s="172">
        <v>41824</v>
      </c>
      <c r="N1251" t="s">
        <v>147</v>
      </c>
      <c r="O1251" t="s">
        <v>109</v>
      </c>
      <c r="P1251">
        <v>2</v>
      </c>
      <c r="Q1251" t="s">
        <v>2257</v>
      </c>
      <c r="R1251">
        <v>3</v>
      </c>
    </row>
    <row r="1252" spans="1:18" x14ac:dyDescent="0.2">
      <c r="A1252" t="s">
        <v>2699</v>
      </c>
      <c r="B1252" t="s">
        <v>1182</v>
      </c>
      <c r="C1252">
        <v>58504</v>
      </c>
      <c r="D1252">
        <v>112602</v>
      </c>
      <c r="E1252">
        <v>10002368</v>
      </c>
      <c r="F1252" t="s">
        <v>1569</v>
      </c>
      <c r="G1252" t="s">
        <v>14</v>
      </c>
      <c r="H1252" t="s">
        <v>797</v>
      </c>
      <c r="I1252" t="s">
        <v>122</v>
      </c>
      <c r="J1252" t="s">
        <v>122</v>
      </c>
      <c r="K1252" t="s">
        <v>2700</v>
      </c>
      <c r="L1252" s="172">
        <v>41813</v>
      </c>
      <c r="M1252" s="172">
        <v>41817</v>
      </c>
      <c r="N1252" t="s">
        <v>102</v>
      </c>
      <c r="O1252" t="s">
        <v>109</v>
      </c>
      <c r="P1252">
        <v>3</v>
      </c>
      <c r="Q1252" t="s">
        <v>2257</v>
      </c>
      <c r="R1252" t="s">
        <v>210</v>
      </c>
    </row>
    <row r="1253" spans="1:18" x14ac:dyDescent="0.2">
      <c r="A1253" t="s">
        <v>2701</v>
      </c>
      <c r="B1253" t="s">
        <v>2702</v>
      </c>
      <c r="C1253">
        <v>58513</v>
      </c>
      <c r="D1253">
        <v>116413</v>
      </c>
      <c r="E1253">
        <v>10005204</v>
      </c>
      <c r="F1253" t="s">
        <v>1569</v>
      </c>
      <c r="G1253" t="s">
        <v>14</v>
      </c>
      <c r="H1253" t="s">
        <v>150</v>
      </c>
      <c r="I1253" t="s">
        <v>122</v>
      </c>
      <c r="J1253" t="s">
        <v>122</v>
      </c>
      <c r="K1253" t="s">
        <v>2703</v>
      </c>
      <c r="L1253" s="172">
        <v>41855</v>
      </c>
      <c r="M1253" s="172">
        <v>41859</v>
      </c>
      <c r="N1253" t="s">
        <v>1895</v>
      </c>
      <c r="O1253" t="s">
        <v>109</v>
      </c>
      <c r="P1253">
        <v>2</v>
      </c>
      <c r="Q1253" t="s">
        <v>2257</v>
      </c>
      <c r="R1253">
        <v>4</v>
      </c>
    </row>
    <row r="1254" spans="1:18" x14ac:dyDescent="0.2">
      <c r="A1254" t="s">
        <v>2704</v>
      </c>
      <c r="B1254" t="s">
        <v>2705</v>
      </c>
      <c r="C1254">
        <v>58518</v>
      </c>
      <c r="D1254">
        <v>119216</v>
      </c>
      <c r="E1254">
        <v>10030252</v>
      </c>
      <c r="F1254" t="s">
        <v>1569</v>
      </c>
      <c r="G1254" t="s">
        <v>14</v>
      </c>
      <c r="H1254" t="s">
        <v>139</v>
      </c>
      <c r="I1254" t="s">
        <v>140</v>
      </c>
      <c r="J1254" t="s">
        <v>140</v>
      </c>
      <c r="K1254" t="s">
        <v>2706</v>
      </c>
      <c r="L1254" s="172">
        <v>41723</v>
      </c>
      <c r="M1254" s="172">
        <v>41726</v>
      </c>
      <c r="N1254" t="s">
        <v>132</v>
      </c>
      <c r="O1254" t="s">
        <v>109</v>
      </c>
      <c r="P1254">
        <v>2</v>
      </c>
      <c r="Q1254" t="s">
        <v>2257</v>
      </c>
      <c r="R1254">
        <v>3</v>
      </c>
    </row>
    <row r="1255" spans="1:18" x14ac:dyDescent="0.2">
      <c r="A1255" t="s">
        <v>2707</v>
      </c>
      <c r="B1255" t="s">
        <v>524</v>
      </c>
      <c r="C1255">
        <v>58519</v>
      </c>
      <c r="D1255">
        <v>117658</v>
      </c>
      <c r="E1255">
        <v>10009687</v>
      </c>
      <c r="F1255" t="s">
        <v>1569</v>
      </c>
      <c r="G1255" t="s">
        <v>14</v>
      </c>
      <c r="H1255" t="s">
        <v>525</v>
      </c>
      <c r="I1255" t="s">
        <v>94</v>
      </c>
      <c r="J1255" t="s">
        <v>95</v>
      </c>
      <c r="K1255" t="s">
        <v>526</v>
      </c>
      <c r="L1255" s="172">
        <v>41561</v>
      </c>
      <c r="M1255" s="172">
        <v>41565</v>
      </c>
      <c r="N1255" t="s">
        <v>102</v>
      </c>
      <c r="O1255" t="s">
        <v>109</v>
      </c>
      <c r="P1255">
        <v>2</v>
      </c>
      <c r="Q1255" t="s">
        <v>2257</v>
      </c>
      <c r="R1255">
        <v>2</v>
      </c>
    </row>
    <row r="1256" spans="1:18" x14ac:dyDescent="0.2">
      <c r="A1256" t="s">
        <v>2708</v>
      </c>
      <c r="B1256" t="s">
        <v>359</v>
      </c>
      <c r="C1256">
        <v>58563</v>
      </c>
      <c r="D1256">
        <v>118493</v>
      </c>
      <c r="E1256">
        <v>10020395</v>
      </c>
      <c r="F1256" t="s">
        <v>1569</v>
      </c>
      <c r="G1256" t="s">
        <v>14</v>
      </c>
      <c r="H1256" t="s">
        <v>178</v>
      </c>
      <c r="I1256" t="s">
        <v>107</v>
      </c>
      <c r="J1256" t="s">
        <v>107</v>
      </c>
      <c r="K1256" t="s">
        <v>360</v>
      </c>
      <c r="L1256" s="172">
        <v>41597</v>
      </c>
      <c r="M1256" s="172">
        <v>41600</v>
      </c>
      <c r="N1256" t="s">
        <v>102</v>
      </c>
      <c r="O1256" t="s">
        <v>109</v>
      </c>
      <c r="P1256">
        <v>2</v>
      </c>
      <c r="Q1256" t="s">
        <v>2257</v>
      </c>
      <c r="R1256">
        <v>2</v>
      </c>
    </row>
    <row r="1257" spans="1:18" x14ac:dyDescent="0.2">
      <c r="A1257" t="s">
        <v>2709</v>
      </c>
      <c r="B1257" t="s">
        <v>143</v>
      </c>
      <c r="C1257">
        <v>58587</v>
      </c>
      <c r="D1257">
        <v>118533</v>
      </c>
      <c r="E1257">
        <v>10022461</v>
      </c>
      <c r="F1257" t="s">
        <v>1569</v>
      </c>
      <c r="G1257" t="s">
        <v>14</v>
      </c>
      <c r="H1257" t="s">
        <v>520</v>
      </c>
      <c r="I1257" t="s">
        <v>122</v>
      </c>
      <c r="J1257" t="s">
        <v>122</v>
      </c>
      <c r="K1257" t="s">
        <v>146</v>
      </c>
      <c r="L1257" s="172">
        <v>41786</v>
      </c>
      <c r="M1257" s="172">
        <v>41789</v>
      </c>
      <c r="N1257" t="s">
        <v>147</v>
      </c>
      <c r="O1257" t="s">
        <v>109</v>
      </c>
      <c r="P1257">
        <v>2</v>
      </c>
      <c r="Q1257" t="s">
        <v>2257</v>
      </c>
      <c r="R1257">
        <v>3</v>
      </c>
    </row>
    <row r="1258" spans="1:18" x14ac:dyDescent="0.2">
      <c r="A1258" t="s">
        <v>2710</v>
      </c>
      <c r="B1258" t="s">
        <v>2711</v>
      </c>
      <c r="C1258">
        <v>58725</v>
      </c>
      <c r="D1258">
        <v>118145</v>
      </c>
      <c r="E1258">
        <v>10020256</v>
      </c>
      <c r="F1258" t="s">
        <v>1569</v>
      </c>
      <c r="G1258" t="s">
        <v>14</v>
      </c>
      <c r="H1258" t="s">
        <v>160</v>
      </c>
      <c r="I1258" t="s">
        <v>161</v>
      </c>
      <c r="J1258" t="s">
        <v>161</v>
      </c>
      <c r="K1258" t="s">
        <v>2712</v>
      </c>
      <c r="L1258" s="172">
        <v>41696</v>
      </c>
      <c r="M1258" s="172">
        <v>41698</v>
      </c>
      <c r="N1258" t="s">
        <v>132</v>
      </c>
      <c r="O1258" t="s">
        <v>109</v>
      </c>
      <c r="P1258">
        <v>2</v>
      </c>
      <c r="Q1258" t="s">
        <v>2257</v>
      </c>
      <c r="R1258" t="s">
        <v>210</v>
      </c>
    </row>
    <row r="1259" spans="1:18" x14ac:dyDescent="0.2">
      <c r="A1259" t="s">
        <v>2713</v>
      </c>
      <c r="B1259" t="s">
        <v>2714</v>
      </c>
      <c r="C1259">
        <v>58729</v>
      </c>
      <c r="D1259">
        <v>118584</v>
      </c>
      <c r="E1259">
        <v>10022507</v>
      </c>
      <c r="F1259" t="s">
        <v>1569</v>
      </c>
      <c r="G1259" t="s">
        <v>14</v>
      </c>
      <c r="H1259" t="s">
        <v>553</v>
      </c>
      <c r="I1259" t="s">
        <v>122</v>
      </c>
      <c r="J1259" t="s">
        <v>122</v>
      </c>
      <c r="K1259" t="s">
        <v>2715</v>
      </c>
      <c r="L1259" s="172">
        <v>41666</v>
      </c>
      <c r="M1259" s="172">
        <v>41670</v>
      </c>
      <c r="N1259" t="s">
        <v>102</v>
      </c>
      <c r="O1259" t="s">
        <v>109</v>
      </c>
      <c r="P1259">
        <v>2</v>
      </c>
      <c r="Q1259" t="s">
        <v>2257</v>
      </c>
      <c r="R1259">
        <v>3</v>
      </c>
    </row>
    <row r="1260" spans="1:18" x14ac:dyDescent="0.2">
      <c r="A1260" t="s">
        <v>2716</v>
      </c>
      <c r="B1260" t="s">
        <v>379</v>
      </c>
      <c r="C1260">
        <v>58766</v>
      </c>
      <c r="D1260">
        <v>108082</v>
      </c>
      <c r="E1260">
        <v>10009975</v>
      </c>
      <c r="F1260" t="s">
        <v>1569</v>
      </c>
      <c r="G1260" t="s">
        <v>14</v>
      </c>
      <c r="H1260" t="s">
        <v>380</v>
      </c>
      <c r="I1260" t="s">
        <v>199</v>
      </c>
      <c r="J1260" t="s">
        <v>95</v>
      </c>
      <c r="K1260" t="s">
        <v>381</v>
      </c>
      <c r="L1260" s="172">
        <v>41548</v>
      </c>
      <c r="M1260" s="172">
        <v>41550</v>
      </c>
      <c r="N1260" t="s">
        <v>152</v>
      </c>
      <c r="O1260" t="s">
        <v>109</v>
      </c>
      <c r="P1260">
        <v>2</v>
      </c>
      <c r="Q1260" t="s">
        <v>2257</v>
      </c>
      <c r="R1260">
        <v>3</v>
      </c>
    </row>
    <row r="1261" spans="1:18" x14ac:dyDescent="0.2">
      <c r="A1261" t="s">
        <v>2717</v>
      </c>
      <c r="B1261" t="s">
        <v>1919</v>
      </c>
      <c r="C1261">
        <v>58781</v>
      </c>
      <c r="D1261">
        <v>118729</v>
      </c>
      <c r="E1261">
        <v>10013112</v>
      </c>
      <c r="F1261" t="s">
        <v>1569</v>
      </c>
      <c r="G1261" t="s">
        <v>14</v>
      </c>
      <c r="H1261" t="s">
        <v>592</v>
      </c>
      <c r="I1261" t="s">
        <v>122</v>
      </c>
      <c r="J1261" t="s">
        <v>122</v>
      </c>
      <c r="K1261" t="s">
        <v>2718</v>
      </c>
      <c r="L1261" s="172">
        <v>41589</v>
      </c>
      <c r="M1261" s="172">
        <v>41592</v>
      </c>
      <c r="N1261" t="s">
        <v>132</v>
      </c>
      <c r="O1261" t="s">
        <v>109</v>
      </c>
      <c r="P1261">
        <v>3</v>
      </c>
      <c r="Q1261" t="s">
        <v>2257</v>
      </c>
      <c r="R1261">
        <v>3</v>
      </c>
    </row>
    <row r="1262" spans="1:18" x14ac:dyDescent="0.2">
      <c r="A1262" t="s">
        <v>2719</v>
      </c>
      <c r="B1262" t="s">
        <v>2720</v>
      </c>
      <c r="C1262">
        <v>58791</v>
      </c>
      <c r="D1262">
        <v>118709</v>
      </c>
      <c r="E1262">
        <v>10024426</v>
      </c>
      <c r="F1262" t="s">
        <v>1569</v>
      </c>
      <c r="G1262" t="s">
        <v>14</v>
      </c>
      <c r="H1262" t="s">
        <v>234</v>
      </c>
      <c r="I1262" t="s">
        <v>190</v>
      </c>
      <c r="J1262" t="s">
        <v>190</v>
      </c>
      <c r="K1262" t="s">
        <v>2721</v>
      </c>
      <c r="L1262" s="172">
        <v>41829</v>
      </c>
      <c r="M1262" s="172">
        <v>41831</v>
      </c>
      <c r="N1262" t="s">
        <v>132</v>
      </c>
      <c r="O1262" t="s">
        <v>109</v>
      </c>
      <c r="P1262">
        <v>2</v>
      </c>
      <c r="Q1262" t="s">
        <v>2257</v>
      </c>
      <c r="R1262">
        <v>3</v>
      </c>
    </row>
    <row r="1263" spans="1:18" x14ac:dyDescent="0.2">
      <c r="A1263" t="s">
        <v>2722</v>
      </c>
      <c r="B1263" t="s">
        <v>2723</v>
      </c>
      <c r="C1263">
        <v>58806</v>
      </c>
      <c r="D1263">
        <v>118496</v>
      </c>
      <c r="E1263">
        <v>10000311</v>
      </c>
      <c r="F1263" t="s">
        <v>1569</v>
      </c>
      <c r="G1263" t="s">
        <v>14</v>
      </c>
      <c r="H1263" t="s">
        <v>1926</v>
      </c>
      <c r="I1263" t="s">
        <v>1204</v>
      </c>
      <c r="J1263" t="s">
        <v>190</v>
      </c>
      <c r="K1263" t="s">
        <v>2724</v>
      </c>
      <c r="L1263" s="172">
        <v>41848</v>
      </c>
      <c r="M1263" s="172">
        <v>41852</v>
      </c>
      <c r="N1263" t="s">
        <v>132</v>
      </c>
      <c r="O1263" t="s">
        <v>109</v>
      </c>
      <c r="P1263">
        <v>1</v>
      </c>
      <c r="Q1263" t="s">
        <v>2257</v>
      </c>
      <c r="R1263">
        <v>2</v>
      </c>
    </row>
    <row r="1264" spans="1:18" x14ac:dyDescent="0.2">
      <c r="A1264" t="s">
        <v>2725</v>
      </c>
      <c r="B1264" t="s">
        <v>2726</v>
      </c>
      <c r="C1264">
        <v>58850</v>
      </c>
      <c r="D1264">
        <v>118469</v>
      </c>
      <c r="E1264">
        <v>10023403</v>
      </c>
      <c r="F1264" t="s">
        <v>1569</v>
      </c>
      <c r="G1264" t="s">
        <v>14</v>
      </c>
      <c r="H1264" t="s">
        <v>93</v>
      </c>
      <c r="I1264" t="s">
        <v>94</v>
      </c>
      <c r="J1264" t="s">
        <v>95</v>
      </c>
      <c r="K1264" t="s">
        <v>2727</v>
      </c>
      <c r="L1264" s="172">
        <v>41834</v>
      </c>
      <c r="M1264" s="172">
        <v>41838</v>
      </c>
      <c r="N1264" t="s">
        <v>147</v>
      </c>
      <c r="O1264" t="s">
        <v>109</v>
      </c>
      <c r="P1264">
        <v>4</v>
      </c>
      <c r="Q1264" t="s">
        <v>2257</v>
      </c>
      <c r="R1264">
        <v>3</v>
      </c>
    </row>
    <row r="1265" spans="1:18" x14ac:dyDescent="0.2">
      <c r="A1265" t="s">
        <v>2728</v>
      </c>
      <c r="B1265" t="s">
        <v>2729</v>
      </c>
      <c r="C1265">
        <v>58851</v>
      </c>
      <c r="D1265">
        <v>118499</v>
      </c>
      <c r="E1265">
        <v>10023396</v>
      </c>
      <c r="F1265" t="s">
        <v>1597</v>
      </c>
      <c r="G1265" t="s">
        <v>15</v>
      </c>
      <c r="H1265" t="s">
        <v>304</v>
      </c>
      <c r="I1265" t="s">
        <v>122</v>
      </c>
      <c r="J1265" t="s">
        <v>122</v>
      </c>
      <c r="K1265" t="s">
        <v>2730</v>
      </c>
      <c r="L1265" s="172">
        <v>41695</v>
      </c>
      <c r="M1265" s="172">
        <v>41698</v>
      </c>
      <c r="N1265" t="s">
        <v>132</v>
      </c>
      <c r="O1265" t="s">
        <v>109</v>
      </c>
      <c r="P1265">
        <v>4</v>
      </c>
      <c r="Q1265" t="s">
        <v>2257</v>
      </c>
      <c r="R1265">
        <v>3</v>
      </c>
    </row>
    <row r="1266" spans="1:18" x14ac:dyDescent="0.2">
      <c r="A1266" t="s">
        <v>2731</v>
      </c>
      <c r="B1266" t="s">
        <v>2732</v>
      </c>
      <c r="C1266">
        <v>58864</v>
      </c>
      <c r="D1266">
        <v>115382</v>
      </c>
      <c r="E1266">
        <v>10001299</v>
      </c>
      <c r="F1266" t="s">
        <v>2361</v>
      </c>
      <c r="G1266" t="s">
        <v>19</v>
      </c>
      <c r="H1266" t="s">
        <v>93</v>
      </c>
      <c r="I1266" t="s">
        <v>94</v>
      </c>
      <c r="J1266" t="s">
        <v>95</v>
      </c>
      <c r="K1266" t="s">
        <v>2733</v>
      </c>
      <c r="L1266" s="172">
        <v>41533</v>
      </c>
      <c r="M1266" s="172">
        <v>41537</v>
      </c>
      <c r="N1266" t="s">
        <v>2363</v>
      </c>
      <c r="O1266" t="s">
        <v>109</v>
      </c>
      <c r="P1266">
        <v>2</v>
      </c>
      <c r="Q1266" t="s">
        <v>2257</v>
      </c>
      <c r="R1266">
        <v>3</v>
      </c>
    </row>
    <row r="1267" spans="1:18" x14ac:dyDescent="0.2">
      <c r="A1267" t="s">
        <v>2734</v>
      </c>
      <c r="B1267" t="s">
        <v>1228</v>
      </c>
      <c r="C1267">
        <v>58929</v>
      </c>
      <c r="D1267">
        <v>118800</v>
      </c>
      <c r="E1267">
        <v>10026072</v>
      </c>
      <c r="F1267" t="s">
        <v>1651</v>
      </c>
      <c r="G1267" t="s">
        <v>14</v>
      </c>
      <c r="H1267" t="s">
        <v>171</v>
      </c>
      <c r="I1267" t="s">
        <v>172</v>
      </c>
      <c r="J1267" t="s">
        <v>172</v>
      </c>
      <c r="K1267" t="s">
        <v>2735</v>
      </c>
      <c r="L1267" s="172">
        <v>41848</v>
      </c>
      <c r="M1267" s="172">
        <v>41852</v>
      </c>
      <c r="N1267" t="s">
        <v>102</v>
      </c>
      <c r="O1267" t="s">
        <v>109</v>
      </c>
      <c r="P1267">
        <v>3</v>
      </c>
      <c r="Q1267" t="s">
        <v>2257</v>
      </c>
      <c r="R1267">
        <v>3</v>
      </c>
    </row>
    <row r="1268" spans="1:18" x14ac:dyDescent="0.2">
      <c r="A1268" t="s">
        <v>2736</v>
      </c>
      <c r="B1268" t="s">
        <v>2737</v>
      </c>
      <c r="C1268">
        <v>59017</v>
      </c>
      <c r="D1268">
        <v>118684</v>
      </c>
      <c r="E1268">
        <v>10024293</v>
      </c>
      <c r="F1268" t="s">
        <v>1573</v>
      </c>
      <c r="G1268" t="s">
        <v>15</v>
      </c>
      <c r="H1268" t="s">
        <v>1377</v>
      </c>
      <c r="I1268" t="s">
        <v>140</v>
      </c>
      <c r="J1268" t="s">
        <v>140</v>
      </c>
      <c r="K1268" t="s">
        <v>2738</v>
      </c>
      <c r="L1268" s="172">
        <v>41779</v>
      </c>
      <c r="M1268" s="172">
        <v>41782</v>
      </c>
      <c r="N1268" t="s">
        <v>374</v>
      </c>
      <c r="O1268" t="s">
        <v>109</v>
      </c>
      <c r="P1268">
        <v>2</v>
      </c>
      <c r="Q1268" t="s">
        <v>2257</v>
      </c>
      <c r="R1268">
        <v>2</v>
      </c>
    </row>
    <row r="1269" spans="1:18" x14ac:dyDescent="0.2">
      <c r="A1269" t="s">
        <v>2739</v>
      </c>
      <c r="B1269" t="s">
        <v>1939</v>
      </c>
      <c r="C1269">
        <v>59042</v>
      </c>
      <c r="D1269">
        <v>119205</v>
      </c>
      <c r="E1269">
        <v>10030520</v>
      </c>
      <c r="F1269" t="s">
        <v>1651</v>
      </c>
      <c r="G1269" t="s">
        <v>14</v>
      </c>
      <c r="H1269" t="s">
        <v>121</v>
      </c>
      <c r="I1269" t="s">
        <v>122</v>
      </c>
      <c r="J1269" t="s">
        <v>122</v>
      </c>
      <c r="K1269" t="s">
        <v>2740</v>
      </c>
      <c r="L1269" s="172">
        <v>41723</v>
      </c>
      <c r="M1269" s="172">
        <v>41726</v>
      </c>
      <c r="N1269" t="s">
        <v>102</v>
      </c>
      <c r="O1269" t="s">
        <v>109</v>
      </c>
      <c r="P1269">
        <v>4</v>
      </c>
      <c r="Q1269" t="s">
        <v>2257</v>
      </c>
      <c r="R1269">
        <v>3</v>
      </c>
    </row>
    <row r="1270" spans="1:18" x14ac:dyDescent="0.2">
      <c r="A1270" t="s">
        <v>2741</v>
      </c>
      <c r="B1270" t="s">
        <v>2742</v>
      </c>
      <c r="C1270">
        <v>59065</v>
      </c>
      <c r="D1270">
        <v>119231</v>
      </c>
      <c r="E1270">
        <v>10030877</v>
      </c>
      <c r="F1270" t="s">
        <v>1651</v>
      </c>
      <c r="G1270" t="s">
        <v>14</v>
      </c>
      <c r="H1270" t="s">
        <v>399</v>
      </c>
      <c r="I1270" t="s">
        <v>190</v>
      </c>
      <c r="J1270" t="s">
        <v>190</v>
      </c>
      <c r="K1270" t="s">
        <v>2743</v>
      </c>
      <c r="L1270" s="172">
        <v>41674</v>
      </c>
      <c r="M1270" s="172">
        <v>41677</v>
      </c>
      <c r="N1270" t="s">
        <v>147</v>
      </c>
      <c r="O1270" t="s">
        <v>109</v>
      </c>
      <c r="P1270">
        <v>2</v>
      </c>
      <c r="Q1270" t="s">
        <v>2257</v>
      </c>
      <c r="R1270">
        <v>3</v>
      </c>
    </row>
    <row r="1271" spans="1:18" x14ac:dyDescent="0.2">
      <c r="A1271" t="s">
        <v>2744</v>
      </c>
      <c r="B1271" t="s">
        <v>2745</v>
      </c>
      <c r="C1271">
        <v>59074</v>
      </c>
      <c r="D1271">
        <v>119428</v>
      </c>
      <c r="E1271">
        <v>10029358</v>
      </c>
      <c r="F1271" t="s">
        <v>1651</v>
      </c>
      <c r="G1271" t="s">
        <v>14</v>
      </c>
      <c r="H1271" t="s">
        <v>189</v>
      </c>
      <c r="I1271" t="s">
        <v>190</v>
      </c>
      <c r="J1271" t="s">
        <v>190</v>
      </c>
      <c r="K1271" t="s">
        <v>2746</v>
      </c>
      <c r="L1271" s="172">
        <v>41533</v>
      </c>
      <c r="M1271" s="172">
        <v>41537</v>
      </c>
      <c r="N1271" t="s">
        <v>132</v>
      </c>
      <c r="O1271" t="s">
        <v>109</v>
      </c>
      <c r="P1271">
        <v>3</v>
      </c>
      <c r="Q1271" t="s">
        <v>2257</v>
      </c>
      <c r="R1271" t="s">
        <v>210</v>
      </c>
    </row>
    <row r="1272" spans="1:18" x14ac:dyDescent="0.2">
      <c r="A1272" t="s">
        <v>2747</v>
      </c>
      <c r="B1272" t="s">
        <v>1945</v>
      </c>
      <c r="C1272">
        <v>59075</v>
      </c>
      <c r="D1272">
        <v>119419</v>
      </c>
      <c r="E1272">
        <v>10032018</v>
      </c>
      <c r="F1272" t="s">
        <v>1569</v>
      </c>
      <c r="G1272" t="s">
        <v>14</v>
      </c>
      <c r="H1272" t="s">
        <v>498</v>
      </c>
      <c r="I1272" t="s">
        <v>172</v>
      </c>
      <c r="J1272" t="s">
        <v>172</v>
      </c>
      <c r="K1272" t="s">
        <v>2748</v>
      </c>
      <c r="L1272" s="172">
        <v>41541</v>
      </c>
      <c r="M1272" s="172">
        <v>41544</v>
      </c>
      <c r="N1272" t="s">
        <v>102</v>
      </c>
      <c r="O1272" t="s">
        <v>109</v>
      </c>
      <c r="P1272">
        <v>3</v>
      </c>
      <c r="Q1272" t="s">
        <v>2257</v>
      </c>
      <c r="R1272" t="s">
        <v>210</v>
      </c>
    </row>
    <row r="1273" spans="1:18" x14ac:dyDescent="0.2">
      <c r="A1273" t="s">
        <v>2749</v>
      </c>
      <c r="B1273" t="s">
        <v>2750</v>
      </c>
      <c r="C1273">
        <v>59076</v>
      </c>
      <c r="D1273">
        <v>118083</v>
      </c>
      <c r="E1273">
        <v>10011327</v>
      </c>
      <c r="F1273" t="s">
        <v>2361</v>
      </c>
      <c r="G1273" t="s">
        <v>19</v>
      </c>
      <c r="H1273" t="s">
        <v>279</v>
      </c>
      <c r="I1273" t="s">
        <v>166</v>
      </c>
      <c r="J1273" t="s">
        <v>166</v>
      </c>
      <c r="K1273" t="s">
        <v>2751</v>
      </c>
      <c r="L1273" s="172">
        <v>41533</v>
      </c>
      <c r="M1273" s="172">
        <v>41537</v>
      </c>
      <c r="N1273" t="s">
        <v>2363</v>
      </c>
      <c r="O1273" t="s">
        <v>109</v>
      </c>
      <c r="P1273">
        <v>2</v>
      </c>
      <c r="Q1273" t="s">
        <v>2257</v>
      </c>
      <c r="R1273">
        <v>2</v>
      </c>
    </row>
    <row r="1274" spans="1:18" x14ac:dyDescent="0.2">
      <c r="A1274" t="s">
        <v>2752</v>
      </c>
      <c r="B1274" t="s">
        <v>2753</v>
      </c>
      <c r="C1274">
        <v>59079</v>
      </c>
      <c r="D1274">
        <v>119807</v>
      </c>
      <c r="E1274">
        <v>10033547</v>
      </c>
      <c r="F1274" t="s">
        <v>1569</v>
      </c>
      <c r="G1274" t="s">
        <v>14</v>
      </c>
      <c r="H1274" t="s">
        <v>364</v>
      </c>
      <c r="I1274" t="s">
        <v>190</v>
      </c>
      <c r="J1274" t="s">
        <v>190</v>
      </c>
      <c r="K1274" t="s">
        <v>2754</v>
      </c>
      <c r="L1274" s="172">
        <v>41534</v>
      </c>
      <c r="M1274" s="172">
        <v>41537</v>
      </c>
      <c r="N1274" t="s">
        <v>132</v>
      </c>
      <c r="O1274" t="s">
        <v>109</v>
      </c>
      <c r="P1274">
        <v>2</v>
      </c>
      <c r="Q1274" t="s">
        <v>2257</v>
      </c>
      <c r="R1274" t="s">
        <v>210</v>
      </c>
    </row>
    <row r="1275" spans="1:18" x14ac:dyDescent="0.2">
      <c r="A1275" t="s">
        <v>2755</v>
      </c>
      <c r="B1275" t="s">
        <v>2756</v>
      </c>
      <c r="C1275">
        <v>59080</v>
      </c>
      <c r="D1275">
        <v>119806</v>
      </c>
      <c r="E1275">
        <v>10032393</v>
      </c>
      <c r="F1275" t="s">
        <v>1569</v>
      </c>
      <c r="G1275" t="s">
        <v>14</v>
      </c>
      <c r="H1275" t="s">
        <v>399</v>
      </c>
      <c r="I1275" t="s">
        <v>190</v>
      </c>
      <c r="J1275" t="s">
        <v>190</v>
      </c>
      <c r="K1275" t="s">
        <v>2757</v>
      </c>
      <c r="L1275" s="172">
        <v>41869</v>
      </c>
      <c r="M1275" s="172">
        <v>41873</v>
      </c>
      <c r="N1275" t="s">
        <v>147</v>
      </c>
      <c r="O1275" t="s">
        <v>109</v>
      </c>
      <c r="P1275">
        <v>2</v>
      </c>
      <c r="Q1275" t="s">
        <v>2257</v>
      </c>
      <c r="R1275">
        <v>3</v>
      </c>
    </row>
    <row r="1276" spans="1:18" x14ac:dyDescent="0.2">
      <c r="A1276" t="s">
        <v>2758</v>
      </c>
      <c r="B1276" t="s">
        <v>2759</v>
      </c>
      <c r="C1276">
        <v>59082</v>
      </c>
      <c r="D1276">
        <v>119801</v>
      </c>
      <c r="E1276">
        <v>10032404</v>
      </c>
      <c r="F1276" t="s">
        <v>1569</v>
      </c>
      <c r="G1276" t="s">
        <v>14</v>
      </c>
      <c r="H1276" t="s">
        <v>1303</v>
      </c>
      <c r="I1276" t="s">
        <v>122</v>
      </c>
      <c r="J1276" t="s">
        <v>122</v>
      </c>
      <c r="K1276" t="s">
        <v>2760</v>
      </c>
      <c r="L1276" s="172">
        <v>41576</v>
      </c>
      <c r="M1276" s="172">
        <v>41579</v>
      </c>
      <c r="N1276" t="s">
        <v>132</v>
      </c>
      <c r="O1276" t="s">
        <v>109</v>
      </c>
      <c r="P1276">
        <v>2</v>
      </c>
      <c r="Q1276" t="s">
        <v>2257</v>
      </c>
      <c r="R1276" t="s">
        <v>210</v>
      </c>
    </row>
    <row r="1277" spans="1:18" x14ac:dyDescent="0.2">
      <c r="A1277" t="s">
        <v>2761</v>
      </c>
      <c r="B1277" t="s">
        <v>2762</v>
      </c>
      <c r="C1277">
        <v>59083</v>
      </c>
      <c r="D1277">
        <v>119805</v>
      </c>
      <c r="E1277">
        <v>10033482</v>
      </c>
      <c r="F1277" t="s">
        <v>1569</v>
      </c>
      <c r="G1277" t="s">
        <v>14</v>
      </c>
      <c r="H1277" t="s">
        <v>160</v>
      </c>
      <c r="I1277" t="s">
        <v>161</v>
      </c>
      <c r="J1277" t="s">
        <v>161</v>
      </c>
      <c r="K1277" t="s">
        <v>2763</v>
      </c>
      <c r="L1277" s="172">
        <v>41590</v>
      </c>
      <c r="M1277" s="172">
        <v>41593</v>
      </c>
      <c r="N1277" t="s">
        <v>132</v>
      </c>
      <c r="O1277" t="s">
        <v>109</v>
      </c>
      <c r="P1277">
        <v>2</v>
      </c>
      <c r="Q1277" t="s">
        <v>2257</v>
      </c>
      <c r="R1277" t="s">
        <v>210</v>
      </c>
    </row>
    <row r="1278" spans="1:18" x14ac:dyDescent="0.2">
      <c r="A1278" t="s">
        <v>2764</v>
      </c>
      <c r="B1278" t="s">
        <v>2765</v>
      </c>
      <c r="C1278">
        <v>59094</v>
      </c>
      <c r="D1278">
        <v>119924</v>
      </c>
      <c r="E1278">
        <v>10034309</v>
      </c>
      <c r="F1278" t="s">
        <v>1569</v>
      </c>
      <c r="G1278" t="s">
        <v>14</v>
      </c>
      <c r="H1278" t="s">
        <v>198</v>
      </c>
      <c r="I1278" t="s">
        <v>199</v>
      </c>
      <c r="J1278" t="s">
        <v>95</v>
      </c>
      <c r="K1278" t="s">
        <v>2766</v>
      </c>
      <c r="L1278" s="172">
        <v>41617</v>
      </c>
      <c r="M1278" s="172">
        <v>41621</v>
      </c>
      <c r="N1278" t="s">
        <v>132</v>
      </c>
      <c r="O1278" t="s">
        <v>109</v>
      </c>
      <c r="P1278">
        <v>2</v>
      </c>
      <c r="Q1278" t="s">
        <v>2257</v>
      </c>
      <c r="R1278" t="s">
        <v>210</v>
      </c>
    </row>
    <row r="1279" spans="1:18" x14ac:dyDescent="0.2">
      <c r="A1279" t="s">
        <v>2767</v>
      </c>
      <c r="B1279" t="s">
        <v>2768</v>
      </c>
      <c r="C1279">
        <v>59106</v>
      </c>
      <c r="D1279">
        <v>119750</v>
      </c>
      <c r="E1279">
        <v>10033400</v>
      </c>
      <c r="F1279" t="s">
        <v>1651</v>
      </c>
      <c r="G1279" t="s">
        <v>14</v>
      </c>
      <c r="H1279" t="s">
        <v>189</v>
      </c>
      <c r="I1279" t="s">
        <v>190</v>
      </c>
      <c r="J1279" t="s">
        <v>190</v>
      </c>
      <c r="K1279" t="s">
        <v>2769</v>
      </c>
      <c r="L1279" s="172">
        <v>41541</v>
      </c>
      <c r="M1279" s="172">
        <v>41544</v>
      </c>
      <c r="N1279" t="s">
        <v>102</v>
      </c>
      <c r="O1279" t="s">
        <v>109</v>
      </c>
      <c r="P1279">
        <v>4</v>
      </c>
      <c r="Q1279" t="s">
        <v>2257</v>
      </c>
      <c r="R1279" t="s">
        <v>210</v>
      </c>
    </row>
    <row r="1280" spans="1:18" x14ac:dyDescent="0.2">
      <c r="A1280" t="s">
        <v>2770</v>
      </c>
      <c r="B1280" t="s">
        <v>1948</v>
      </c>
      <c r="C1280">
        <v>59108</v>
      </c>
      <c r="D1280">
        <v>119831</v>
      </c>
      <c r="E1280">
        <v>10034058</v>
      </c>
      <c r="F1280" t="s">
        <v>1651</v>
      </c>
      <c r="G1280" t="s">
        <v>14</v>
      </c>
      <c r="H1280" t="s">
        <v>413</v>
      </c>
      <c r="I1280" t="s">
        <v>161</v>
      </c>
      <c r="J1280" t="s">
        <v>161</v>
      </c>
      <c r="K1280" t="s">
        <v>2771</v>
      </c>
      <c r="L1280" s="172">
        <v>41562</v>
      </c>
      <c r="M1280" s="172">
        <v>41565</v>
      </c>
      <c r="N1280" t="s">
        <v>102</v>
      </c>
      <c r="O1280" t="s">
        <v>109</v>
      </c>
      <c r="P1280">
        <v>3</v>
      </c>
      <c r="Q1280" t="s">
        <v>2257</v>
      </c>
      <c r="R1280" t="s">
        <v>210</v>
      </c>
    </row>
    <row r="1281" spans="1:18" x14ac:dyDescent="0.2">
      <c r="A1281" t="s">
        <v>2772</v>
      </c>
      <c r="B1281" t="s">
        <v>489</v>
      </c>
      <c r="C1281">
        <v>59109</v>
      </c>
      <c r="D1281">
        <v>120015</v>
      </c>
      <c r="E1281">
        <v>10034055</v>
      </c>
      <c r="F1281" t="s">
        <v>1569</v>
      </c>
      <c r="G1281" t="s">
        <v>14</v>
      </c>
      <c r="H1281" t="s">
        <v>364</v>
      </c>
      <c r="I1281" t="s">
        <v>190</v>
      </c>
      <c r="J1281" t="s">
        <v>190</v>
      </c>
      <c r="K1281" t="s">
        <v>490</v>
      </c>
      <c r="L1281" s="172">
        <v>41799</v>
      </c>
      <c r="M1281" s="172">
        <v>41803</v>
      </c>
      <c r="N1281" t="s">
        <v>147</v>
      </c>
      <c r="O1281" t="s">
        <v>109</v>
      </c>
      <c r="P1281">
        <v>2</v>
      </c>
      <c r="Q1281" t="s">
        <v>2257</v>
      </c>
      <c r="R1281">
        <v>3</v>
      </c>
    </row>
    <row r="1282" spans="1:18" x14ac:dyDescent="0.2">
      <c r="A1282" t="s">
        <v>2773</v>
      </c>
      <c r="B1282" t="s">
        <v>1953</v>
      </c>
      <c r="C1282">
        <v>59122</v>
      </c>
      <c r="D1282">
        <v>118146</v>
      </c>
      <c r="E1282">
        <v>10019227</v>
      </c>
      <c r="F1282" t="s">
        <v>1569</v>
      </c>
      <c r="G1282" t="s">
        <v>14</v>
      </c>
      <c r="H1282" t="s">
        <v>1294</v>
      </c>
      <c r="I1282" t="s">
        <v>122</v>
      </c>
      <c r="J1282" t="s">
        <v>122</v>
      </c>
      <c r="K1282" t="s">
        <v>2774</v>
      </c>
      <c r="L1282" s="172">
        <v>41561</v>
      </c>
      <c r="M1282" s="172">
        <v>41564</v>
      </c>
      <c r="N1282" t="s">
        <v>132</v>
      </c>
      <c r="O1282" t="s">
        <v>109</v>
      </c>
      <c r="P1282">
        <v>3</v>
      </c>
      <c r="Q1282" t="s">
        <v>2257</v>
      </c>
      <c r="R1282" t="s">
        <v>210</v>
      </c>
    </row>
    <row r="1283" spans="1:18" x14ac:dyDescent="0.2">
      <c r="A1283" t="s">
        <v>2775</v>
      </c>
      <c r="B1283" t="s">
        <v>1956</v>
      </c>
      <c r="C1283">
        <v>59124</v>
      </c>
      <c r="D1283">
        <v>121216</v>
      </c>
      <c r="E1283">
        <v>10027693</v>
      </c>
      <c r="F1283" t="s">
        <v>1569</v>
      </c>
      <c r="G1283" t="s">
        <v>14</v>
      </c>
      <c r="H1283" t="s">
        <v>114</v>
      </c>
      <c r="I1283" t="s">
        <v>107</v>
      </c>
      <c r="J1283" t="s">
        <v>107</v>
      </c>
      <c r="K1283" t="s">
        <v>2776</v>
      </c>
      <c r="L1283" s="172">
        <v>41605</v>
      </c>
      <c r="M1283" s="172">
        <v>41607</v>
      </c>
      <c r="N1283" t="s">
        <v>132</v>
      </c>
      <c r="O1283" t="s">
        <v>109</v>
      </c>
      <c r="P1283">
        <v>3</v>
      </c>
      <c r="Q1283" t="s">
        <v>2257</v>
      </c>
      <c r="R1283" t="s">
        <v>210</v>
      </c>
    </row>
    <row r="1284" spans="1:18" x14ac:dyDescent="0.2">
      <c r="A1284" t="s">
        <v>2777</v>
      </c>
      <c r="B1284" t="s">
        <v>1245</v>
      </c>
      <c r="C1284">
        <v>59126</v>
      </c>
      <c r="D1284">
        <v>121218</v>
      </c>
      <c r="E1284">
        <v>10025330</v>
      </c>
      <c r="F1284" t="s">
        <v>1569</v>
      </c>
      <c r="G1284" t="s">
        <v>14</v>
      </c>
      <c r="H1284" t="s">
        <v>1246</v>
      </c>
      <c r="I1284" t="s">
        <v>94</v>
      </c>
      <c r="J1284" t="s">
        <v>95</v>
      </c>
      <c r="K1284" t="s">
        <v>2778</v>
      </c>
      <c r="L1284" s="172">
        <v>41597</v>
      </c>
      <c r="M1284" s="172">
        <v>41600</v>
      </c>
      <c r="N1284" t="s">
        <v>132</v>
      </c>
      <c r="O1284" t="s">
        <v>109</v>
      </c>
      <c r="P1284">
        <v>2</v>
      </c>
      <c r="Q1284" t="s">
        <v>2257</v>
      </c>
      <c r="R1284" t="s">
        <v>210</v>
      </c>
    </row>
    <row r="1285" spans="1:18" x14ac:dyDescent="0.2">
      <c r="A1285" t="s">
        <v>2779</v>
      </c>
      <c r="B1285" t="s">
        <v>1959</v>
      </c>
      <c r="C1285">
        <v>59129</v>
      </c>
      <c r="D1285">
        <v>121497</v>
      </c>
      <c r="E1285">
        <v>10027873</v>
      </c>
      <c r="F1285" t="s">
        <v>1569</v>
      </c>
      <c r="G1285" t="s">
        <v>14</v>
      </c>
      <c r="H1285" t="s">
        <v>139</v>
      </c>
      <c r="I1285" t="s">
        <v>140</v>
      </c>
      <c r="J1285" t="s">
        <v>140</v>
      </c>
      <c r="K1285" t="s">
        <v>2780</v>
      </c>
      <c r="L1285" s="172">
        <v>41541</v>
      </c>
      <c r="M1285" s="172">
        <v>41544</v>
      </c>
      <c r="N1285" t="s">
        <v>132</v>
      </c>
      <c r="O1285" t="s">
        <v>109</v>
      </c>
      <c r="P1285">
        <v>3</v>
      </c>
      <c r="Q1285" t="s">
        <v>2257</v>
      </c>
      <c r="R1285" t="s">
        <v>210</v>
      </c>
    </row>
    <row r="1286" spans="1:18" x14ac:dyDescent="0.2">
      <c r="A1286" t="s">
        <v>2781</v>
      </c>
      <c r="B1286" t="s">
        <v>2782</v>
      </c>
      <c r="C1286">
        <v>59141</v>
      </c>
      <c r="D1286">
        <v>111892</v>
      </c>
      <c r="E1286">
        <v>10005752</v>
      </c>
      <c r="F1286" t="s">
        <v>2361</v>
      </c>
      <c r="G1286" t="s">
        <v>19</v>
      </c>
      <c r="H1286" t="s">
        <v>473</v>
      </c>
      <c r="I1286" t="s">
        <v>94</v>
      </c>
      <c r="J1286" t="s">
        <v>95</v>
      </c>
      <c r="K1286" t="s">
        <v>2783</v>
      </c>
      <c r="L1286" s="172">
        <v>41547</v>
      </c>
      <c r="M1286" s="172">
        <v>41551</v>
      </c>
      <c r="N1286" t="s">
        <v>2363</v>
      </c>
      <c r="O1286" t="s">
        <v>109</v>
      </c>
      <c r="P1286">
        <v>2</v>
      </c>
      <c r="Q1286" t="s">
        <v>2257</v>
      </c>
      <c r="R1286" t="s">
        <v>210</v>
      </c>
    </row>
    <row r="1287" spans="1:18" x14ac:dyDescent="0.2">
      <c r="A1287" t="s">
        <v>2784</v>
      </c>
      <c r="B1287" t="s">
        <v>2785</v>
      </c>
      <c r="C1287">
        <v>59172</v>
      </c>
      <c r="D1287">
        <v>106939</v>
      </c>
      <c r="E1287">
        <v>10013122</v>
      </c>
      <c r="F1287" t="s">
        <v>1569</v>
      </c>
      <c r="G1287" t="s">
        <v>14</v>
      </c>
      <c r="H1287" t="s">
        <v>139</v>
      </c>
      <c r="I1287" t="s">
        <v>140</v>
      </c>
      <c r="J1287" t="s">
        <v>140</v>
      </c>
      <c r="K1287" t="s">
        <v>2786</v>
      </c>
      <c r="L1287" s="172">
        <v>41589</v>
      </c>
      <c r="M1287" s="172">
        <v>41593</v>
      </c>
      <c r="N1287" t="s">
        <v>132</v>
      </c>
      <c r="O1287" t="s">
        <v>109</v>
      </c>
      <c r="P1287">
        <v>2</v>
      </c>
      <c r="Q1287" t="s">
        <v>2257</v>
      </c>
      <c r="R1287" t="s">
        <v>210</v>
      </c>
    </row>
    <row r="1288" spans="1:18" x14ac:dyDescent="0.2">
      <c r="A1288" t="s">
        <v>2787</v>
      </c>
      <c r="B1288" t="s">
        <v>2788</v>
      </c>
      <c r="C1288">
        <v>59199</v>
      </c>
      <c r="D1288">
        <v>115875</v>
      </c>
      <c r="E1288">
        <v>10005262</v>
      </c>
      <c r="F1288" t="s">
        <v>1569</v>
      </c>
      <c r="G1288" t="s">
        <v>14</v>
      </c>
      <c r="H1288" t="s">
        <v>449</v>
      </c>
      <c r="I1288" t="s">
        <v>122</v>
      </c>
      <c r="J1288" t="s">
        <v>122</v>
      </c>
      <c r="K1288" t="s">
        <v>2789</v>
      </c>
      <c r="L1288" s="172">
        <v>41540</v>
      </c>
      <c r="M1288" s="172">
        <v>41544</v>
      </c>
      <c r="N1288" t="s">
        <v>102</v>
      </c>
      <c r="O1288" t="s">
        <v>109</v>
      </c>
      <c r="P1288">
        <v>4</v>
      </c>
      <c r="Q1288" t="s">
        <v>2257</v>
      </c>
      <c r="R1288" t="s">
        <v>210</v>
      </c>
    </row>
    <row r="1289" spans="1:18" x14ac:dyDescent="0.2">
      <c r="A1289" t="s">
        <v>2790</v>
      </c>
      <c r="B1289" t="s">
        <v>2791</v>
      </c>
      <c r="C1289">
        <v>59217</v>
      </c>
      <c r="D1289">
        <v>130819</v>
      </c>
      <c r="E1289">
        <v>10025390</v>
      </c>
      <c r="F1289" t="s">
        <v>1569</v>
      </c>
      <c r="G1289" t="s">
        <v>14</v>
      </c>
      <c r="H1289" t="s">
        <v>362</v>
      </c>
      <c r="I1289" t="s">
        <v>166</v>
      </c>
      <c r="J1289" t="s">
        <v>166</v>
      </c>
      <c r="K1289" t="s">
        <v>2792</v>
      </c>
      <c r="L1289" s="172">
        <v>41597</v>
      </c>
      <c r="M1289" s="172">
        <v>41600</v>
      </c>
      <c r="N1289" t="s">
        <v>132</v>
      </c>
      <c r="O1289" t="s">
        <v>109</v>
      </c>
      <c r="P1289">
        <v>2</v>
      </c>
      <c r="Q1289" t="s">
        <v>2257</v>
      </c>
      <c r="R1289">
        <v>2</v>
      </c>
    </row>
    <row r="1290" spans="1:18" x14ac:dyDescent="0.2">
      <c r="A1290" t="s">
        <v>2793</v>
      </c>
      <c r="B1290" t="s">
        <v>2794</v>
      </c>
      <c r="C1290">
        <v>59227</v>
      </c>
      <c r="D1290">
        <v>129862</v>
      </c>
      <c r="E1290">
        <v>10043571</v>
      </c>
      <c r="F1290" t="s">
        <v>1569</v>
      </c>
      <c r="G1290" t="s">
        <v>14</v>
      </c>
      <c r="H1290" t="s">
        <v>186</v>
      </c>
      <c r="I1290" t="s">
        <v>172</v>
      </c>
      <c r="J1290" t="s">
        <v>172</v>
      </c>
      <c r="K1290" t="s">
        <v>2795</v>
      </c>
      <c r="L1290" s="172">
        <v>41708</v>
      </c>
      <c r="M1290" s="172">
        <v>41712</v>
      </c>
      <c r="N1290" t="s">
        <v>102</v>
      </c>
      <c r="O1290" t="s">
        <v>109</v>
      </c>
      <c r="P1290">
        <v>2</v>
      </c>
      <c r="Q1290" t="s">
        <v>2257</v>
      </c>
      <c r="R1290">
        <v>3</v>
      </c>
    </row>
    <row r="1291" spans="1:18" x14ac:dyDescent="0.2">
      <c r="A1291" t="s">
        <v>2796</v>
      </c>
      <c r="B1291" t="s">
        <v>1283</v>
      </c>
      <c r="C1291">
        <v>130407</v>
      </c>
      <c r="D1291">
        <v>108523</v>
      </c>
      <c r="E1291">
        <v>10002835</v>
      </c>
      <c r="F1291" t="s">
        <v>113</v>
      </c>
      <c r="G1291" t="s">
        <v>12</v>
      </c>
      <c r="H1291" t="s">
        <v>1267</v>
      </c>
      <c r="I1291" t="s">
        <v>122</v>
      </c>
      <c r="J1291" t="s">
        <v>122</v>
      </c>
      <c r="K1291" t="s">
        <v>2797</v>
      </c>
      <c r="L1291" s="172">
        <v>41701</v>
      </c>
      <c r="M1291" s="172">
        <v>41705</v>
      </c>
      <c r="N1291" t="s">
        <v>115</v>
      </c>
      <c r="O1291" t="s">
        <v>109</v>
      </c>
      <c r="P1291">
        <v>3</v>
      </c>
      <c r="Q1291" t="s">
        <v>2257</v>
      </c>
      <c r="R1291">
        <v>2</v>
      </c>
    </row>
    <row r="1292" spans="1:18" x14ac:dyDescent="0.2">
      <c r="A1292" t="s">
        <v>2798</v>
      </c>
      <c r="B1292" t="s">
        <v>539</v>
      </c>
      <c r="C1292">
        <v>130408</v>
      </c>
      <c r="D1292">
        <v>106809</v>
      </c>
      <c r="E1292">
        <v>10002094</v>
      </c>
      <c r="F1292" t="s">
        <v>113</v>
      </c>
      <c r="G1292" t="s">
        <v>12</v>
      </c>
      <c r="H1292" t="s">
        <v>304</v>
      </c>
      <c r="I1292" t="s">
        <v>122</v>
      </c>
      <c r="J1292" t="s">
        <v>122</v>
      </c>
      <c r="K1292" t="s">
        <v>2799</v>
      </c>
      <c r="L1292" s="172">
        <v>41771</v>
      </c>
      <c r="M1292" s="172">
        <v>41775</v>
      </c>
      <c r="N1292" t="s">
        <v>115</v>
      </c>
      <c r="O1292" t="s">
        <v>109</v>
      </c>
      <c r="P1292">
        <v>3</v>
      </c>
      <c r="Q1292" t="s">
        <v>2257</v>
      </c>
      <c r="R1292">
        <v>3</v>
      </c>
    </row>
    <row r="1293" spans="1:18" x14ac:dyDescent="0.2">
      <c r="A1293" t="s">
        <v>2800</v>
      </c>
      <c r="B1293" t="s">
        <v>218</v>
      </c>
      <c r="C1293">
        <v>130410</v>
      </c>
      <c r="D1293">
        <v>108322</v>
      </c>
      <c r="E1293">
        <v>10003564</v>
      </c>
      <c r="F1293" t="s">
        <v>113</v>
      </c>
      <c r="G1293" t="s">
        <v>12</v>
      </c>
      <c r="H1293" t="s">
        <v>219</v>
      </c>
      <c r="I1293" t="s">
        <v>122</v>
      </c>
      <c r="J1293" t="s">
        <v>122</v>
      </c>
      <c r="K1293" t="s">
        <v>2801</v>
      </c>
      <c r="L1293" s="172">
        <v>41590</v>
      </c>
      <c r="M1293" s="172">
        <v>41593</v>
      </c>
      <c r="N1293" t="s">
        <v>115</v>
      </c>
      <c r="O1293" t="s">
        <v>109</v>
      </c>
      <c r="P1293">
        <v>3</v>
      </c>
      <c r="Q1293" t="s">
        <v>2257</v>
      </c>
      <c r="R1293">
        <v>3</v>
      </c>
    </row>
    <row r="1294" spans="1:18" x14ac:dyDescent="0.2">
      <c r="A1294" t="s">
        <v>2802</v>
      </c>
      <c r="B1294" t="s">
        <v>2068</v>
      </c>
      <c r="C1294">
        <v>130415</v>
      </c>
      <c r="D1294">
        <v>105674</v>
      </c>
      <c r="E1294">
        <v>10003894</v>
      </c>
      <c r="F1294" t="s">
        <v>113</v>
      </c>
      <c r="G1294" t="s">
        <v>12</v>
      </c>
      <c r="H1294" t="s">
        <v>1294</v>
      </c>
      <c r="I1294" t="s">
        <v>122</v>
      </c>
      <c r="J1294" t="s">
        <v>122</v>
      </c>
      <c r="K1294" t="s">
        <v>2803</v>
      </c>
      <c r="L1294" s="172">
        <v>41603</v>
      </c>
      <c r="M1294" s="172">
        <v>41607</v>
      </c>
      <c r="N1294" t="s">
        <v>115</v>
      </c>
      <c r="O1294" t="s">
        <v>109</v>
      </c>
      <c r="P1294">
        <v>4</v>
      </c>
      <c r="Q1294" t="s">
        <v>2257</v>
      </c>
      <c r="R1294">
        <v>3</v>
      </c>
    </row>
    <row r="1295" spans="1:18" x14ac:dyDescent="0.2">
      <c r="A1295" t="s">
        <v>2804</v>
      </c>
      <c r="B1295" t="s">
        <v>2805</v>
      </c>
      <c r="C1295">
        <v>130418</v>
      </c>
      <c r="D1295">
        <v>106556</v>
      </c>
      <c r="E1295">
        <v>10006963</v>
      </c>
      <c r="F1295" t="s">
        <v>113</v>
      </c>
      <c r="G1295" t="s">
        <v>12</v>
      </c>
      <c r="H1295" t="s">
        <v>144</v>
      </c>
      <c r="I1295" t="s">
        <v>122</v>
      </c>
      <c r="J1295" t="s">
        <v>122</v>
      </c>
      <c r="K1295" t="s">
        <v>2806</v>
      </c>
      <c r="L1295" s="172">
        <v>41617</v>
      </c>
      <c r="M1295" s="172">
        <v>41621</v>
      </c>
      <c r="N1295" t="s">
        <v>115</v>
      </c>
      <c r="O1295" t="s">
        <v>109</v>
      </c>
      <c r="P1295">
        <v>2</v>
      </c>
      <c r="Q1295" t="s">
        <v>2257</v>
      </c>
      <c r="R1295">
        <v>3</v>
      </c>
    </row>
    <row r="1296" spans="1:18" x14ac:dyDescent="0.2">
      <c r="A1296" t="s">
        <v>2807</v>
      </c>
      <c r="B1296" t="s">
        <v>2808</v>
      </c>
      <c r="C1296">
        <v>130419</v>
      </c>
      <c r="D1296">
        <v>108347</v>
      </c>
      <c r="E1296">
        <v>10007364</v>
      </c>
      <c r="F1296" t="s">
        <v>2059</v>
      </c>
      <c r="G1296" t="s">
        <v>15</v>
      </c>
      <c r="H1296" t="s">
        <v>144</v>
      </c>
      <c r="I1296" t="s">
        <v>122</v>
      </c>
      <c r="J1296" t="s">
        <v>122</v>
      </c>
      <c r="K1296" t="s">
        <v>2809</v>
      </c>
      <c r="L1296" s="172">
        <v>41617</v>
      </c>
      <c r="M1296" s="172">
        <v>41621</v>
      </c>
      <c r="N1296" t="s">
        <v>152</v>
      </c>
      <c r="O1296" t="s">
        <v>109</v>
      </c>
      <c r="P1296">
        <v>2</v>
      </c>
      <c r="Q1296" t="s">
        <v>2257</v>
      </c>
      <c r="R1296">
        <v>2</v>
      </c>
    </row>
    <row r="1297" spans="1:18" x14ac:dyDescent="0.2">
      <c r="A1297" t="s">
        <v>2810</v>
      </c>
      <c r="B1297" t="s">
        <v>1300</v>
      </c>
      <c r="C1297">
        <v>130422</v>
      </c>
      <c r="D1297">
        <v>108358</v>
      </c>
      <c r="E1297">
        <v>10008007</v>
      </c>
      <c r="F1297" t="s">
        <v>105</v>
      </c>
      <c r="G1297" t="s">
        <v>12</v>
      </c>
      <c r="H1297" t="s">
        <v>775</v>
      </c>
      <c r="I1297" t="s">
        <v>122</v>
      </c>
      <c r="J1297" t="s">
        <v>122</v>
      </c>
      <c r="K1297" t="s">
        <v>2811</v>
      </c>
      <c r="L1297" s="172">
        <v>41534</v>
      </c>
      <c r="M1297" s="172">
        <v>41537</v>
      </c>
      <c r="N1297" t="s">
        <v>108</v>
      </c>
      <c r="O1297" t="s">
        <v>109</v>
      </c>
      <c r="P1297">
        <v>2</v>
      </c>
      <c r="Q1297" t="s">
        <v>2257</v>
      </c>
      <c r="R1297">
        <v>1</v>
      </c>
    </row>
    <row r="1298" spans="1:18" x14ac:dyDescent="0.2">
      <c r="A1298" t="s">
        <v>2812</v>
      </c>
      <c r="B1298" t="s">
        <v>2813</v>
      </c>
      <c r="C1298">
        <v>130428</v>
      </c>
      <c r="D1298">
        <v>105658</v>
      </c>
      <c r="E1298">
        <v>10000671</v>
      </c>
      <c r="F1298" t="s">
        <v>113</v>
      </c>
      <c r="G1298" t="s">
        <v>12</v>
      </c>
      <c r="H1298" t="s">
        <v>736</v>
      </c>
      <c r="I1298" t="s">
        <v>122</v>
      </c>
      <c r="J1298" t="s">
        <v>122</v>
      </c>
      <c r="K1298" t="s">
        <v>2814</v>
      </c>
      <c r="L1298" s="172">
        <v>41793</v>
      </c>
      <c r="M1298" s="172">
        <v>41796</v>
      </c>
      <c r="N1298" t="s">
        <v>155</v>
      </c>
      <c r="O1298" t="s">
        <v>109</v>
      </c>
      <c r="P1298">
        <v>2</v>
      </c>
      <c r="Q1298" t="s">
        <v>2257</v>
      </c>
      <c r="R1298">
        <v>3</v>
      </c>
    </row>
    <row r="1299" spans="1:18" x14ac:dyDescent="0.2">
      <c r="A1299" t="s">
        <v>2815</v>
      </c>
      <c r="B1299" t="s">
        <v>1305</v>
      </c>
      <c r="C1299">
        <v>130429</v>
      </c>
      <c r="D1299">
        <v>108782</v>
      </c>
      <c r="E1299">
        <v>10001549</v>
      </c>
      <c r="F1299" t="s">
        <v>113</v>
      </c>
      <c r="G1299" t="s">
        <v>12</v>
      </c>
      <c r="H1299" t="s">
        <v>225</v>
      </c>
      <c r="I1299" t="s">
        <v>122</v>
      </c>
      <c r="J1299" t="s">
        <v>122</v>
      </c>
      <c r="K1299" t="s">
        <v>2816</v>
      </c>
      <c r="L1299" s="172">
        <v>41792</v>
      </c>
      <c r="M1299" s="172">
        <v>41796</v>
      </c>
      <c r="N1299" t="s">
        <v>115</v>
      </c>
      <c r="O1299" t="s">
        <v>109</v>
      </c>
      <c r="P1299">
        <v>3</v>
      </c>
      <c r="Q1299" t="s">
        <v>2257</v>
      </c>
      <c r="R1299">
        <v>3</v>
      </c>
    </row>
    <row r="1300" spans="1:18" x14ac:dyDescent="0.2">
      <c r="A1300" t="s">
        <v>2817</v>
      </c>
      <c r="B1300" t="s">
        <v>2818</v>
      </c>
      <c r="C1300">
        <v>130432</v>
      </c>
      <c r="D1300">
        <v>105714</v>
      </c>
      <c r="E1300">
        <v>10001778</v>
      </c>
      <c r="F1300" t="s">
        <v>113</v>
      </c>
      <c r="G1300" t="s">
        <v>12</v>
      </c>
      <c r="H1300" t="s">
        <v>553</v>
      </c>
      <c r="I1300" t="s">
        <v>122</v>
      </c>
      <c r="J1300" t="s">
        <v>122</v>
      </c>
      <c r="K1300" t="s">
        <v>2819</v>
      </c>
      <c r="L1300" s="172">
        <v>41757</v>
      </c>
      <c r="M1300" s="172">
        <v>41761</v>
      </c>
      <c r="N1300" t="s">
        <v>155</v>
      </c>
      <c r="O1300" t="s">
        <v>109</v>
      </c>
      <c r="P1300">
        <v>2</v>
      </c>
      <c r="Q1300" t="s">
        <v>2257</v>
      </c>
      <c r="R1300">
        <v>3</v>
      </c>
    </row>
    <row r="1301" spans="1:18" x14ac:dyDescent="0.2">
      <c r="A1301" t="s">
        <v>2820</v>
      </c>
      <c r="B1301" t="s">
        <v>2821</v>
      </c>
      <c r="C1301">
        <v>130433</v>
      </c>
      <c r="D1301">
        <v>108430</v>
      </c>
      <c r="E1301">
        <v>10001705</v>
      </c>
      <c r="F1301" t="s">
        <v>105</v>
      </c>
      <c r="G1301" t="s">
        <v>12</v>
      </c>
      <c r="H1301" t="s">
        <v>553</v>
      </c>
      <c r="I1301" t="s">
        <v>122</v>
      </c>
      <c r="J1301" t="s">
        <v>122</v>
      </c>
      <c r="K1301" t="s">
        <v>2822</v>
      </c>
      <c r="L1301" s="172">
        <v>41695</v>
      </c>
      <c r="M1301" s="172">
        <v>41698</v>
      </c>
      <c r="N1301" t="s">
        <v>559</v>
      </c>
      <c r="O1301" t="s">
        <v>109</v>
      </c>
      <c r="P1301">
        <v>2</v>
      </c>
      <c r="Q1301" t="s">
        <v>2257</v>
      </c>
      <c r="R1301">
        <v>4</v>
      </c>
    </row>
    <row r="1302" spans="1:18" x14ac:dyDescent="0.2">
      <c r="A1302" t="s">
        <v>2823</v>
      </c>
      <c r="B1302" t="s">
        <v>2824</v>
      </c>
      <c r="C1302">
        <v>130434</v>
      </c>
      <c r="D1302">
        <v>108414</v>
      </c>
      <c r="E1302">
        <v>10003500</v>
      </c>
      <c r="F1302" t="s">
        <v>105</v>
      </c>
      <c r="G1302" t="s">
        <v>12</v>
      </c>
      <c r="H1302" t="s">
        <v>553</v>
      </c>
      <c r="I1302" t="s">
        <v>122</v>
      </c>
      <c r="J1302" t="s">
        <v>122</v>
      </c>
      <c r="K1302" t="s">
        <v>2825</v>
      </c>
      <c r="L1302" s="172">
        <v>41548</v>
      </c>
      <c r="M1302" s="172">
        <v>41551</v>
      </c>
      <c r="N1302" t="s">
        <v>108</v>
      </c>
      <c r="O1302" t="s">
        <v>109</v>
      </c>
      <c r="P1302">
        <v>1</v>
      </c>
      <c r="Q1302" t="s">
        <v>2257</v>
      </c>
      <c r="R1302">
        <v>3</v>
      </c>
    </row>
    <row r="1303" spans="1:18" x14ac:dyDescent="0.2">
      <c r="A1303" t="s">
        <v>2826</v>
      </c>
      <c r="B1303" t="s">
        <v>2827</v>
      </c>
      <c r="C1303">
        <v>130439</v>
      </c>
      <c r="D1303">
        <v>107479</v>
      </c>
      <c r="E1303">
        <v>10001548</v>
      </c>
      <c r="F1303" t="s">
        <v>113</v>
      </c>
      <c r="G1303" t="s">
        <v>12</v>
      </c>
      <c r="H1303" t="s">
        <v>517</v>
      </c>
      <c r="I1303" t="s">
        <v>122</v>
      </c>
      <c r="J1303" t="s">
        <v>122</v>
      </c>
      <c r="K1303" t="s">
        <v>2828</v>
      </c>
      <c r="L1303" s="172">
        <v>41708</v>
      </c>
      <c r="M1303" s="172">
        <v>41712</v>
      </c>
      <c r="N1303" t="s">
        <v>115</v>
      </c>
      <c r="O1303" t="s">
        <v>109</v>
      </c>
      <c r="P1303">
        <v>2</v>
      </c>
      <c r="Q1303" t="s">
        <v>2257</v>
      </c>
      <c r="R1303">
        <v>3</v>
      </c>
    </row>
    <row r="1304" spans="1:18" x14ac:dyDescent="0.2">
      <c r="A1304" t="s">
        <v>2829</v>
      </c>
      <c r="B1304" t="s">
        <v>230</v>
      </c>
      <c r="C1304">
        <v>130440</v>
      </c>
      <c r="D1304">
        <v>108462</v>
      </c>
      <c r="E1304">
        <v>10009439</v>
      </c>
      <c r="F1304" t="s">
        <v>113</v>
      </c>
      <c r="G1304" t="s">
        <v>12</v>
      </c>
      <c r="H1304" t="s">
        <v>231</v>
      </c>
      <c r="I1304" t="s">
        <v>122</v>
      </c>
      <c r="J1304" t="s">
        <v>122</v>
      </c>
      <c r="K1304" t="s">
        <v>2830</v>
      </c>
      <c r="L1304" s="172">
        <v>41722</v>
      </c>
      <c r="M1304" s="172">
        <v>41726</v>
      </c>
      <c r="N1304" t="s">
        <v>115</v>
      </c>
      <c r="O1304" t="s">
        <v>109</v>
      </c>
      <c r="P1304">
        <v>3</v>
      </c>
      <c r="Q1304" t="s">
        <v>2257</v>
      </c>
      <c r="R1304">
        <v>2</v>
      </c>
    </row>
    <row r="1305" spans="1:18" x14ac:dyDescent="0.2">
      <c r="A1305" t="s">
        <v>2831</v>
      </c>
      <c r="B1305" t="s">
        <v>265</v>
      </c>
      <c r="C1305">
        <v>130445</v>
      </c>
      <c r="D1305">
        <v>108421</v>
      </c>
      <c r="E1305">
        <v>10002937</v>
      </c>
      <c r="F1305" t="s">
        <v>105</v>
      </c>
      <c r="G1305" t="s">
        <v>12</v>
      </c>
      <c r="H1305" t="s">
        <v>266</v>
      </c>
      <c r="I1305" t="s">
        <v>122</v>
      </c>
      <c r="J1305" t="s">
        <v>122</v>
      </c>
      <c r="K1305" t="s">
        <v>267</v>
      </c>
      <c r="L1305" s="172">
        <v>41730</v>
      </c>
      <c r="M1305" s="172">
        <v>41733</v>
      </c>
      <c r="N1305" t="s">
        <v>268</v>
      </c>
      <c r="O1305" t="s">
        <v>109</v>
      </c>
      <c r="P1305">
        <v>2</v>
      </c>
      <c r="Q1305" t="s">
        <v>2257</v>
      </c>
      <c r="R1305">
        <v>3</v>
      </c>
    </row>
    <row r="1306" spans="1:18" x14ac:dyDescent="0.2">
      <c r="A1306" t="s">
        <v>2832</v>
      </c>
      <c r="B1306" t="s">
        <v>2833</v>
      </c>
      <c r="C1306">
        <v>130447</v>
      </c>
      <c r="D1306">
        <v>107143</v>
      </c>
      <c r="E1306">
        <v>10007434</v>
      </c>
      <c r="F1306" t="s">
        <v>113</v>
      </c>
      <c r="G1306" t="s">
        <v>12</v>
      </c>
      <c r="H1306" t="s">
        <v>592</v>
      </c>
      <c r="I1306" t="s">
        <v>122</v>
      </c>
      <c r="J1306" t="s">
        <v>122</v>
      </c>
      <c r="K1306" t="s">
        <v>2834</v>
      </c>
      <c r="L1306" s="172">
        <v>41708</v>
      </c>
      <c r="M1306" s="172">
        <v>41712</v>
      </c>
      <c r="N1306" t="s">
        <v>115</v>
      </c>
      <c r="O1306" t="s">
        <v>109</v>
      </c>
      <c r="P1306">
        <v>2</v>
      </c>
      <c r="Q1306" t="s">
        <v>2257</v>
      </c>
      <c r="R1306">
        <v>3</v>
      </c>
    </row>
    <row r="1307" spans="1:18" x14ac:dyDescent="0.2">
      <c r="A1307" t="s">
        <v>2835</v>
      </c>
      <c r="B1307" t="s">
        <v>1317</v>
      </c>
      <c r="C1307">
        <v>130453</v>
      </c>
      <c r="D1307">
        <v>108495</v>
      </c>
      <c r="E1307">
        <v>10005410</v>
      </c>
      <c r="F1307" t="s">
        <v>113</v>
      </c>
      <c r="G1307" t="s">
        <v>12</v>
      </c>
      <c r="H1307" t="s">
        <v>797</v>
      </c>
      <c r="I1307" t="s">
        <v>122</v>
      </c>
      <c r="J1307" t="s">
        <v>122</v>
      </c>
      <c r="K1307" t="s">
        <v>2836</v>
      </c>
      <c r="L1307" s="172">
        <v>41792</v>
      </c>
      <c r="M1307" s="172">
        <v>41796</v>
      </c>
      <c r="N1307" t="s">
        <v>115</v>
      </c>
      <c r="O1307" t="s">
        <v>109</v>
      </c>
      <c r="P1307">
        <v>3</v>
      </c>
      <c r="Q1307" t="s">
        <v>2257</v>
      </c>
      <c r="R1307">
        <v>2</v>
      </c>
    </row>
    <row r="1308" spans="1:18" x14ac:dyDescent="0.2">
      <c r="A1308" t="s">
        <v>2837</v>
      </c>
      <c r="B1308" t="s">
        <v>1319</v>
      </c>
      <c r="C1308">
        <v>130454</v>
      </c>
      <c r="D1308">
        <v>108449</v>
      </c>
      <c r="E1308">
        <v>10005469</v>
      </c>
      <c r="F1308" t="s">
        <v>113</v>
      </c>
      <c r="G1308" t="s">
        <v>12</v>
      </c>
      <c r="H1308" t="s">
        <v>543</v>
      </c>
      <c r="I1308" t="s">
        <v>122</v>
      </c>
      <c r="J1308" t="s">
        <v>122</v>
      </c>
      <c r="K1308" t="s">
        <v>2838</v>
      </c>
      <c r="L1308" s="172">
        <v>41771</v>
      </c>
      <c r="M1308" s="172">
        <v>41775</v>
      </c>
      <c r="N1308" t="s">
        <v>155</v>
      </c>
      <c r="O1308" t="s">
        <v>109</v>
      </c>
      <c r="P1308">
        <v>3</v>
      </c>
      <c r="Q1308" t="s">
        <v>2257</v>
      </c>
      <c r="R1308">
        <v>3</v>
      </c>
    </row>
    <row r="1309" spans="1:18" x14ac:dyDescent="0.2">
      <c r="A1309" t="s">
        <v>2839</v>
      </c>
      <c r="B1309" t="s">
        <v>2840</v>
      </c>
      <c r="C1309">
        <v>130455</v>
      </c>
      <c r="D1309">
        <v>110211</v>
      </c>
      <c r="E1309">
        <v>10001207</v>
      </c>
      <c r="F1309" t="s">
        <v>113</v>
      </c>
      <c r="G1309" t="s">
        <v>12</v>
      </c>
      <c r="H1309" t="s">
        <v>129</v>
      </c>
      <c r="I1309" t="s">
        <v>122</v>
      </c>
      <c r="J1309" t="s">
        <v>122</v>
      </c>
      <c r="K1309" t="s">
        <v>2841</v>
      </c>
      <c r="L1309" s="172">
        <v>41778</v>
      </c>
      <c r="M1309" s="172">
        <v>41782</v>
      </c>
      <c r="N1309" t="s">
        <v>115</v>
      </c>
      <c r="O1309" t="s">
        <v>109</v>
      </c>
      <c r="P1309">
        <v>2</v>
      </c>
      <c r="Q1309" t="s">
        <v>2257</v>
      </c>
      <c r="R1309">
        <v>3</v>
      </c>
    </row>
    <row r="1310" spans="1:18" x14ac:dyDescent="0.2">
      <c r="A1310" t="s">
        <v>2842</v>
      </c>
      <c r="B1310" t="s">
        <v>641</v>
      </c>
      <c r="C1310">
        <v>130459</v>
      </c>
      <c r="D1310">
        <v>106350</v>
      </c>
      <c r="E1310">
        <v>10000825</v>
      </c>
      <c r="F1310" t="s">
        <v>113</v>
      </c>
      <c r="G1310" t="s">
        <v>12</v>
      </c>
      <c r="H1310" t="s">
        <v>186</v>
      </c>
      <c r="I1310" t="s">
        <v>172</v>
      </c>
      <c r="J1310" t="s">
        <v>172</v>
      </c>
      <c r="K1310" t="s">
        <v>642</v>
      </c>
      <c r="L1310" s="172">
        <v>41778</v>
      </c>
      <c r="M1310" s="172">
        <v>41782</v>
      </c>
      <c r="N1310" t="s">
        <v>115</v>
      </c>
      <c r="O1310" t="s">
        <v>109</v>
      </c>
      <c r="P1310">
        <v>2</v>
      </c>
      <c r="Q1310" t="s">
        <v>2257</v>
      </c>
      <c r="R1310">
        <v>3</v>
      </c>
    </row>
    <row r="1311" spans="1:18" x14ac:dyDescent="0.2">
      <c r="A1311" t="s">
        <v>2843</v>
      </c>
      <c r="B1311" t="s">
        <v>2844</v>
      </c>
      <c r="C1311">
        <v>130467</v>
      </c>
      <c r="D1311">
        <v>108354</v>
      </c>
      <c r="E1311">
        <v>10008641</v>
      </c>
      <c r="F1311" t="s">
        <v>2059</v>
      </c>
      <c r="G1311" t="s">
        <v>15</v>
      </c>
      <c r="H1311" t="s">
        <v>186</v>
      </c>
      <c r="I1311" t="s">
        <v>172</v>
      </c>
      <c r="J1311" t="s">
        <v>172</v>
      </c>
      <c r="K1311" t="s">
        <v>2845</v>
      </c>
      <c r="L1311" s="172">
        <v>41757</v>
      </c>
      <c r="M1311" s="172">
        <v>41760</v>
      </c>
      <c r="N1311" t="s">
        <v>152</v>
      </c>
      <c r="O1311" t="s">
        <v>109</v>
      </c>
      <c r="P1311">
        <v>2</v>
      </c>
      <c r="Q1311" t="s">
        <v>2257</v>
      </c>
      <c r="R1311">
        <v>1</v>
      </c>
    </row>
    <row r="1312" spans="1:18" x14ac:dyDescent="0.2">
      <c r="A1312" t="s">
        <v>2846</v>
      </c>
      <c r="B1312" t="s">
        <v>442</v>
      </c>
      <c r="C1312">
        <v>130469</v>
      </c>
      <c r="D1312">
        <v>108431</v>
      </c>
      <c r="E1312">
        <v>10001082</v>
      </c>
      <c r="F1312" t="s">
        <v>105</v>
      </c>
      <c r="G1312" t="s">
        <v>12</v>
      </c>
      <c r="H1312" t="s">
        <v>186</v>
      </c>
      <c r="I1312" t="s">
        <v>172</v>
      </c>
      <c r="J1312" t="s">
        <v>172</v>
      </c>
      <c r="K1312" t="s">
        <v>443</v>
      </c>
      <c r="L1312" s="172">
        <v>41702</v>
      </c>
      <c r="M1312" s="172">
        <v>41705</v>
      </c>
      <c r="N1312" t="s">
        <v>268</v>
      </c>
      <c r="O1312" t="s">
        <v>109</v>
      </c>
      <c r="P1312">
        <v>2</v>
      </c>
      <c r="Q1312" t="s">
        <v>2257</v>
      </c>
      <c r="R1312">
        <v>3</v>
      </c>
    </row>
    <row r="1313" spans="1:18" x14ac:dyDescent="0.2">
      <c r="A1313" t="s">
        <v>2847</v>
      </c>
      <c r="B1313" t="s">
        <v>495</v>
      </c>
      <c r="C1313">
        <v>130472</v>
      </c>
      <c r="D1313">
        <v>106441</v>
      </c>
      <c r="E1313">
        <v>10003010</v>
      </c>
      <c r="F1313" t="s">
        <v>113</v>
      </c>
      <c r="G1313" t="s">
        <v>12</v>
      </c>
      <c r="H1313" t="s">
        <v>291</v>
      </c>
      <c r="I1313" t="s">
        <v>172</v>
      </c>
      <c r="J1313" t="s">
        <v>172</v>
      </c>
      <c r="K1313" t="s">
        <v>496</v>
      </c>
      <c r="L1313" s="172">
        <v>41659</v>
      </c>
      <c r="M1313" s="172">
        <v>41663</v>
      </c>
      <c r="N1313" t="s">
        <v>115</v>
      </c>
      <c r="O1313" t="s">
        <v>109</v>
      </c>
      <c r="P1313">
        <v>2</v>
      </c>
      <c r="Q1313" t="s">
        <v>2257</v>
      </c>
      <c r="R1313">
        <v>3</v>
      </c>
    </row>
    <row r="1314" spans="1:18" x14ac:dyDescent="0.2">
      <c r="A1314" t="s">
        <v>2848</v>
      </c>
      <c r="B1314" t="s">
        <v>290</v>
      </c>
      <c r="C1314">
        <v>130473</v>
      </c>
      <c r="D1314">
        <v>112389</v>
      </c>
      <c r="E1314">
        <v>10001458</v>
      </c>
      <c r="F1314" t="s">
        <v>113</v>
      </c>
      <c r="G1314" t="s">
        <v>12</v>
      </c>
      <c r="H1314" t="s">
        <v>291</v>
      </c>
      <c r="I1314" t="s">
        <v>172</v>
      </c>
      <c r="J1314" t="s">
        <v>172</v>
      </c>
      <c r="K1314" t="s">
        <v>2849</v>
      </c>
      <c r="L1314" s="172">
        <v>41799</v>
      </c>
      <c r="M1314" s="172">
        <v>41803</v>
      </c>
      <c r="N1314" t="s">
        <v>232</v>
      </c>
      <c r="O1314" t="s">
        <v>109</v>
      </c>
      <c r="P1314">
        <v>3</v>
      </c>
      <c r="Q1314" t="s">
        <v>2257</v>
      </c>
      <c r="R1314">
        <v>4</v>
      </c>
    </row>
    <row r="1315" spans="1:18" x14ac:dyDescent="0.2">
      <c r="A1315" t="s">
        <v>2850</v>
      </c>
      <c r="B1315" t="s">
        <v>366</v>
      </c>
      <c r="C1315">
        <v>130474</v>
      </c>
      <c r="D1315">
        <v>108472</v>
      </c>
      <c r="E1315">
        <v>10003029</v>
      </c>
      <c r="F1315" t="s">
        <v>113</v>
      </c>
      <c r="G1315" t="s">
        <v>12</v>
      </c>
      <c r="H1315" t="s">
        <v>291</v>
      </c>
      <c r="I1315" t="s">
        <v>172</v>
      </c>
      <c r="J1315" t="s">
        <v>172</v>
      </c>
      <c r="K1315" t="s">
        <v>2851</v>
      </c>
      <c r="L1315" s="172">
        <v>41534</v>
      </c>
      <c r="M1315" s="172">
        <v>41536</v>
      </c>
      <c r="N1315" t="s">
        <v>136</v>
      </c>
      <c r="O1315" t="s">
        <v>109</v>
      </c>
      <c r="P1315">
        <v>3</v>
      </c>
      <c r="Q1315" t="s">
        <v>2257</v>
      </c>
      <c r="R1315">
        <v>2</v>
      </c>
    </row>
    <row r="1316" spans="1:18" x14ac:dyDescent="0.2">
      <c r="A1316" t="s">
        <v>2852</v>
      </c>
      <c r="B1316" t="s">
        <v>2853</v>
      </c>
      <c r="C1316">
        <v>130479</v>
      </c>
      <c r="D1316">
        <v>105110</v>
      </c>
      <c r="E1316">
        <v>10005669</v>
      </c>
      <c r="F1316" t="s">
        <v>113</v>
      </c>
      <c r="G1316" t="s">
        <v>12</v>
      </c>
      <c r="H1316" t="s">
        <v>582</v>
      </c>
      <c r="I1316" t="s">
        <v>172</v>
      </c>
      <c r="J1316" t="s">
        <v>172</v>
      </c>
      <c r="K1316" t="s">
        <v>2854</v>
      </c>
      <c r="L1316" s="172">
        <v>41771</v>
      </c>
      <c r="M1316" s="172">
        <v>41775</v>
      </c>
      <c r="N1316" t="s">
        <v>115</v>
      </c>
      <c r="O1316" t="s">
        <v>109</v>
      </c>
      <c r="P1316">
        <v>2</v>
      </c>
      <c r="Q1316" t="s">
        <v>2257</v>
      </c>
      <c r="R1316">
        <v>3</v>
      </c>
    </row>
    <row r="1317" spans="1:18" x14ac:dyDescent="0.2">
      <c r="A1317" t="s">
        <v>2855</v>
      </c>
      <c r="B1317" t="s">
        <v>2856</v>
      </c>
      <c r="C1317">
        <v>130482</v>
      </c>
      <c r="D1317">
        <v>108389</v>
      </c>
      <c r="E1317">
        <v>10006815</v>
      </c>
      <c r="F1317" t="s">
        <v>105</v>
      </c>
      <c r="G1317" t="s">
        <v>12</v>
      </c>
      <c r="H1317" t="s">
        <v>498</v>
      </c>
      <c r="I1317" t="s">
        <v>172</v>
      </c>
      <c r="J1317" t="s">
        <v>172</v>
      </c>
      <c r="K1317" t="s">
        <v>2857</v>
      </c>
      <c r="L1317" s="172">
        <v>41541</v>
      </c>
      <c r="M1317" s="172">
        <v>41544</v>
      </c>
      <c r="N1317" t="s">
        <v>108</v>
      </c>
      <c r="O1317" t="s">
        <v>109</v>
      </c>
      <c r="P1317">
        <v>2</v>
      </c>
      <c r="Q1317" t="s">
        <v>2257</v>
      </c>
      <c r="R1317">
        <v>3</v>
      </c>
    </row>
    <row r="1318" spans="1:18" x14ac:dyDescent="0.2">
      <c r="A1318" t="s">
        <v>2858</v>
      </c>
      <c r="B1318" t="s">
        <v>1330</v>
      </c>
      <c r="C1318">
        <v>130487</v>
      </c>
      <c r="D1318">
        <v>106915</v>
      </c>
      <c r="E1318">
        <v>10003955</v>
      </c>
      <c r="F1318" t="s">
        <v>113</v>
      </c>
      <c r="G1318" t="s">
        <v>12</v>
      </c>
      <c r="H1318" t="s">
        <v>139</v>
      </c>
      <c r="I1318" t="s">
        <v>140</v>
      </c>
      <c r="J1318" t="s">
        <v>140</v>
      </c>
      <c r="K1318" t="s">
        <v>2859</v>
      </c>
      <c r="L1318" s="172">
        <v>41757</v>
      </c>
      <c r="M1318" s="172">
        <v>41761</v>
      </c>
      <c r="N1318" t="s">
        <v>232</v>
      </c>
      <c r="O1318" t="s">
        <v>109</v>
      </c>
      <c r="P1318">
        <v>3</v>
      </c>
      <c r="Q1318" t="s">
        <v>2257</v>
      </c>
      <c r="R1318">
        <v>4</v>
      </c>
    </row>
    <row r="1319" spans="1:18" x14ac:dyDescent="0.2">
      <c r="A1319" t="s">
        <v>2860</v>
      </c>
      <c r="B1319" t="s">
        <v>2861</v>
      </c>
      <c r="C1319">
        <v>130488</v>
      </c>
      <c r="D1319">
        <v>105907</v>
      </c>
      <c r="E1319">
        <v>10006174</v>
      </c>
      <c r="F1319" t="s">
        <v>113</v>
      </c>
      <c r="G1319" t="s">
        <v>12</v>
      </c>
      <c r="H1319" t="s">
        <v>1087</v>
      </c>
      <c r="I1319" t="s">
        <v>140</v>
      </c>
      <c r="J1319" t="s">
        <v>140</v>
      </c>
      <c r="K1319" t="s">
        <v>2862</v>
      </c>
      <c r="L1319" s="172">
        <v>41680</v>
      </c>
      <c r="M1319" s="172">
        <v>41684</v>
      </c>
      <c r="N1319" t="s">
        <v>115</v>
      </c>
      <c r="O1319" t="s">
        <v>109</v>
      </c>
      <c r="P1319">
        <v>2</v>
      </c>
      <c r="Q1319" t="s">
        <v>2257</v>
      </c>
      <c r="R1319">
        <v>3</v>
      </c>
    </row>
    <row r="1320" spans="1:18" x14ac:dyDescent="0.2">
      <c r="A1320" t="s">
        <v>2863</v>
      </c>
      <c r="B1320" t="s">
        <v>350</v>
      </c>
      <c r="C1320">
        <v>130512</v>
      </c>
      <c r="D1320">
        <v>106863</v>
      </c>
      <c r="E1320">
        <v>10006331</v>
      </c>
      <c r="F1320" t="s">
        <v>113</v>
      </c>
      <c r="G1320" t="s">
        <v>12</v>
      </c>
      <c r="H1320" t="s">
        <v>320</v>
      </c>
      <c r="I1320" t="s">
        <v>140</v>
      </c>
      <c r="J1320" t="s">
        <v>140</v>
      </c>
      <c r="K1320" t="s">
        <v>2864</v>
      </c>
      <c r="L1320" s="172">
        <v>41547</v>
      </c>
      <c r="M1320" s="172">
        <v>41551</v>
      </c>
      <c r="N1320" t="s">
        <v>115</v>
      </c>
      <c r="O1320" t="s">
        <v>109</v>
      </c>
      <c r="P1320">
        <v>4</v>
      </c>
      <c r="Q1320" t="s">
        <v>2257</v>
      </c>
      <c r="R1320">
        <v>1</v>
      </c>
    </row>
    <row r="1321" spans="1:18" x14ac:dyDescent="0.2">
      <c r="A1321" t="s">
        <v>2865</v>
      </c>
      <c r="B1321" t="s">
        <v>319</v>
      </c>
      <c r="C1321">
        <v>130514</v>
      </c>
      <c r="D1321">
        <v>108372</v>
      </c>
      <c r="E1321">
        <v>10000330</v>
      </c>
      <c r="F1321" t="s">
        <v>105</v>
      </c>
      <c r="G1321" t="s">
        <v>12</v>
      </c>
      <c r="H1321" t="s">
        <v>320</v>
      </c>
      <c r="I1321" t="s">
        <v>140</v>
      </c>
      <c r="J1321" t="s">
        <v>140</v>
      </c>
      <c r="K1321" t="s">
        <v>321</v>
      </c>
      <c r="L1321" s="172">
        <v>41541</v>
      </c>
      <c r="M1321" s="172">
        <v>41544</v>
      </c>
      <c r="N1321" t="s">
        <v>108</v>
      </c>
      <c r="O1321" t="s">
        <v>109</v>
      </c>
      <c r="P1321">
        <v>2</v>
      </c>
      <c r="Q1321" t="s">
        <v>2257</v>
      </c>
      <c r="R1321">
        <v>1</v>
      </c>
    </row>
    <row r="1322" spans="1:18" x14ac:dyDescent="0.2">
      <c r="A1322" t="s">
        <v>2866</v>
      </c>
      <c r="B1322" t="s">
        <v>626</v>
      </c>
      <c r="C1322">
        <v>130515</v>
      </c>
      <c r="D1322">
        <v>106867</v>
      </c>
      <c r="E1322">
        <v>10001346</v>
      </c>
      <c r="F1322" t="s">
        <v>105</v>
      </c>
      <c r="G1322" t="s">
        <v>12</v>
      </c>
      <c r="H1322" t="s">
        <v>320</v>
      </c>
      <c r="I1322" t="s">
        <v>140</v>
      </c>
      <c r="J1322" t="s">
        <v>140</v>
      </c>
      <c r="K1322" t="s">
        <v>627</v>
      </c>
      <c r="L1322" s="172">
        <v>41709</v>
      </c>
      <c r="M1322" s="172">
        <v>41712</v>
      </c>
      <c r="N1322" t="s">
        <v>268</v>
      </c>
      <c r="O1322" t="s">
        <v>109</v>
      </c>
      <c r="P1322">
        <v>2</v>
      </c>
      <c r="Q1322" t="s">
        <v>2257</v>
      </c>
      <c r="R1322">
        <v>3</v>
      </c>
    </row>
    <row r="1323" spans="1:18" x14ac:dyDescent="0.2">
      <c r="A1323" t="s">
        <v>2867</v>
      </c>
      <c r="B1323" t="s">
        <v>2868</v>
      </c>
      <c r="C1323">
        <v>130525</v>
      </c>
      <c r="D1323">
        <v>108314</v>
      </c>
      <c r="E1323">
        <v>10004739</v>
      </c>
      <c r="F1323" t="s">
        <v>2059</v>
      </c>
      <c r="G1323" t="s">
        <v>15</v>
      </c>
      <c r="H1323" t="s">
        <v>369</v>
      </c>
      <c r="I1323" t="s">
        <v>2054</v>
      </c>
      <c r="J1323" t="s">
        <v>95</v>
      </c>
      <c r="K1323" t="s">
        <v>2869</v>
      </c>
      <c r="L1323" s="172">
        <v>41807</v>
      </c>
      <c r="M1323" s="172">
        <v>41810</v>
      </c>
      <c r="N1323" t="s">
        <v>152</v>
      </c>
      <c r="O1323" t="s">
        <v>109</v>
      </c>
      <c r="P1323">
        <v>1</v>
      </c>
      <c r="Q1323" t="s">
        <v>2257</v>
      </c>
      <c r="R1323">
        <v>1</v>
      </c>
    </row>
    <row r="1324" spans="1:18" x14ac:dyDescent="0.2">
      <c r="A1324" t="s">
        <v>2870</v>
      </c>
      <c r="B1324" t="s">
        <v>2871</v>
      </c>
      <c r="C1324">
        <v>130529</v>
      </c>
      <c r="D1324">
        <v>107017</v>
      </c>
      <c r="E1324">
        <v>10001897</v>
      </c>
      <c r="F1324" t="s">
        <v>113</v>
      </c>
      <c r="G1324" t="s">
        <v>12</v>
      </c>
      <c r="H1324" t="s">
        <v>549</v>
      </c>
      <c r="I1324" t="s">
        <v>2054</v>
      </c>
      <c r="J1324" t="s">
        <v>95</v>
      </c>
      <c r="K1324" t="s">
        <v>2872</v>
      </c>
      <c r="L1324" s="172">
        <v>41653</v>
      </c>
      <c r="M1324" s="172">
        <v>41656</v>
      </c>
      <c r="N1324" t="s">
        <v>115</v>
      </c>
      <c r="O1324" t="s">
        <v>109</v>
      </c>
      <c r="P1324">
        <v>2</v>
      </c>
      <c r="Q1324" t="s">
        <v>2257</v>
      </c>
      <c r="R1324">
        <v>3</v>
      </c>
    </row>
    <row r="1325" spans="1:18" x14ac:dyDescent="0.2">
      <c r="A1325" t="s">
        <v>2873</v>
      </c>
      <c r="B1325" t="s">
        <v>2874</v>
      </c>
      <c r="C1325">
        <v>130530</v>
      </c>
      <c r="D1325">
        <v>108383</v>
      </c>
      <c r="E1325">
        <v>10006892</v>
      </c>
      <c r="F1325" t="s">
        <v>105</v>
      </c>
      <c r="G1325" t="s">
        <v>12</v>
      </c>
      <c r="H1325" t="s">
        <v>549</v>
      </c>
      <c r="I1325" t="s">
        <v>2054</v>
      </c>
      <c r="J1325" t="s">
        <v>95</v>
      </c>
      <c r="K1325" t="s">
        <v>2875</v>
      </c>
      <c r="L1325" s="172">
        <v>41653</v>
      </c>
      <c r="M1325" s="172">
        <v>41656</v>
      </c>
      <c r="N1325" t="s">
        <v>268</v>
      </c>
      <c r="O1325" t="s">
        <v>109</v>
      </c>
      <c r="P1325">
        <v>2</v>
      </c>
      <c r="Q1325" t="s">
        <v>2257</v>
      </c>
      <c r="R1325">
        <v>3</v>
      </c>
    </row>
    <row r="1326" spans="1:18" x14ac:dyDescent="0.2">
      <c r="A1326" t="s">
        <v>2876</v>
      </c>
      <c r="B1326" t="s">
        <v>2877</v>
      </c>
      <c r="C1326">
        <v>130535</v>
      </c>
      <c r="D1326">
        <v>108325</v>
      </c>
      <c r="E1326">
        <v>10001093</v>
      </c>
      <c r="F1326" t="s">
        <v>113</v>
      </c>
      <c r="G1326" t="s">
        <v>12</v>
      </c>
      <c r="H1326" t="s">
        <v>832</v>
      </c>
      <c r="I1326" t="s">
        <v>2054</v>
      </c>
      <c r="J1326" t="s">
        <v>95</v>
      </c>
      <c r="K1326" t="s">
        <v>2878</v>
      </c>
      <c r="L1326" s="172">
        <v>41708</v>
      </c>
      <c r="M1326" s="172">
        <v>41712</v>
      </c>
      <c r="N1326" t="s">
        <v>115</v>
      </c>
      <c r="O1326" t="s">
        <v>109</v>
      </c>
      <c r="P1326">
        <v>2</v>
      </c>
      <c r="Q1326" t="s">
        <v>2257</v>
      </c>
      <c r="R1326">
        <v>2</v>
      </c>
    </row>
    <row r="1327" spans="1:18" x14ac:dyDescent="0.2">
      <c r="A1327" t="s">
        <v>2879</v>
      </c>
      <c r="B1327" t="s">
        <v>2880</v>
      </c>
      <c r="C1327">
        <v>130542</v>
      </c>
      <c r="D1327">
        <v>107582</v>
      </c>
      <c r="E1327">
        <v>10003855</v>
      </c>
      <c r="F1327" t="s">
        <v>113</v>
      </c>
      <c r="G1327" t="s">
        <v>12</v>
      </c>
      <c r="H1327" t="s">
        <v>222</v>
      </c>
      <c r="I1327" t="s">
        <v>2054</v>
      </c>
      <c r="J1327" t="s">
        <v>95</v>
      </c>
      <c r="K1327" t="s">
        <v>2881</v>
      </c>
      <c r="L1327" s="172">
        <v>41792</v>
      </c>
      <c r="M1327" s="172">
        <v>41796</v>
      </c>
      <c r="N1327" t="s">
        <v>155</v>
      </c>
      <c r="O1327" t="s">
        <v>109</v>
      </c>
      <c r="P1327">
        <v>2</v>
      </c>
      <c r="Q1327" t="s">
        <v>2257</v>
      </c>
      <c r="R1327">
        <v>3</v>
      </c>
    </row>
    <row r="1328" spans="1:18" x14ac:dyDescent="0.2">
      <c r="A1328" t="s">
        <v>2882</v>
      </c>
      <c r="B1328" t="s">
        <v>2883</v>
      </c>
      <c r="C1328">
        <v>130549</v>
      </c>
      <c r="D1328">
        <v>108440</v>
      </c>
      <c r="E1328">
        <v>10007289</v>
      </c>
      <c r="F1328" t="s">
        <v>113</v>
      </c>
      <c r="G1328" t="s">
        <v>12</v>
      </c>
      <c r="H1328" t="s">
        <v>311</v>
      </c>
      <c r="I1328" t="s">
        <v>2054</v>
      </c>
      <c r="J1328" t="s">
        <v>95</v>
      </c>
      <c r="K1328" t="s">
        <v>2884</v>
      </c>
      <c r="L1328" s="172">
        <v>41673</v>
      </c>
      <c r="M1328" s="172">
        <v>41677</v>
      </c>
      <c r="N1328" t="s">
        <v>115</v>
      </c>
      <c r="O1328" t="s">
        <v>109</v>
      </c>
      <c r="P1328">
        <v>2</v>
      </c>
      <c r="Q1328" t="s">
        <v>2257</v>
      </c>
      <c r="R1328">
        <v>2</v>
      </c>
    </row>
    <row r="1329" spans="1:18" x14ac:dyDescent="0.2">
      <c r="A1329" t="s">
        <v>2885</v>
      </c>
      <c r="B1329" t="s">
        <v>2886</v>
      </c>
      <c r="C1329">
        <v>130550</v>
      </c>
      <c r="D1329">
        <v>108409</v>
      </c>
      <c r="E1329">
        <v>10004578</v>
      </c>
      <c r="F1329" t="s">
        <v>105</v>
      </c>
      <c r="G1329" t="s">
        <v>12</v>
      </c>
      <c r="H1329" t="s">
        <v>311</v>
      </c>
      <c r="I1329" t="s">
        <v>2054</v>
      </c>
      <c r="J1329" t="s">
        <v>95</v>
      </c>
      <c r="K1329" t="s">
        <v>2887</v>
      </c>
      <c r="L1329" s="172">
        <v>41730</v>
      </c>
      <c r="M1329" s="172">
        <v>41733</v>
      </c>
      <c r="N1329" t="s">
        <v>108</v>
      </c>
      <c r="O1329" t="s">
        <v>109</v>
      </c>
      <c r="P1329">
        <v>1</v>
      </c>
      <c r="Q1329" t="s">
        <v>2257</v>
      </c>
      <c r="R1329">
        <v>2</v>
      </c>
    </row>
    <row r="1330" spans="1:18" x14ac:dyDescent="0.2">
      <c r="A1330" t="s">
        <v>2888</v>
      </c>
      <c r="B1330" t="s">
        <v>2099</v>
      </c>
      <c r="C1330">
        <v>130551</v>
      </c>
      <c r="D1330">
        <v>108458</v>
      </c>
      <c r="E1330">
        <v>10002638</v>
      </c>
      <c r="F1330" t="s">
        <v>113</v>
      </c>
      <c r="G1330" t="s">
        <v>12</v>
      </c>
      <c r="H1330" t="s">
        <v>93</v>
      </c>
      <c r="I1330" t="s">
        <v>94</v>
      </c>
      <c r="J1330" t="s">
        <v>95</v>
      </c>
      <c r="K1330" t="s">
        <v>2889</v>
      </c>
      <c r="L1330" s="172">
        <v>41673</v>
      </c>
      <c r="M1330" s="172">
        <v>41677</v>
      </c>
      <c r="N1330" t="s">
        <v>115</v>
      </c>
      <c r="O1330" t="s">
        <v>109</v>
      </c>
      <c r="P1330">
        <v>3</v>
      </c>
      <c r="Q1330" t="s">
        <v>2257</v>
      </c>
      <c r="R1330">
        <v>3</v>
      </c>
    </row>
    <row r="1331" spans="1:18" x14ac:dyDescent="0.2">
      <c r="A1331" t="s">
        <v>2890</v>
      </c>
      <c r="B1331" t="s">
        <v>2891</v>
      </c>
      <c r="C1331">
        <v>130559</v>
      </c>
      <c r="D1331" t="s">
        <v>99</v>
      </c>
      <c r="E1331">
        <v>10004771</v>
      </c>
      <c r="F1331" t="s">
        <v>113</v>
      </c>
      <c r="G1331" t="s">
        <v>12</v>
      </c>
      <c r="H1331" t="s">
        <v>2892</v>
      </c>
      <c r="I1331" t="s">
        <v>166</v>
      </c>
      <c r="J1331" t="s">
        <v>166</v>
      </c>
      <c r="K1331" t="s">
        <v>2893</v>
      </c>
      <c r="L1331" s="172">
        <v>41772</v>
      </c>
      <c r="M1331" s="172">
        <v>41775</v>
      </c>
      <c r="N1331" t="s">
        <v>155</v>
      </c>
      <c r="O1331" t="s">
        <v>109</v>
      </c>
      <c r="P1331">
        <v>4</v>
      </c>
      <c r="Q1331" t="s">
        <v>2257</v>
      </c>
      <c r="R1331">
        <v>3</v>
      </c>
    </row>
    <row r="1332" spans="1:18" x14ac:dyDescent="0.2">
      <c r="A1332" t="s">
        <v>2894</v>
      </c>
      <c r="B1332" t="s">
        <v>2895</v>
      </c>
      <c r="C1332">
        <v>130564</v>
      </c>
      <c r="D1332">
        <v>105242</v>
      </c>
      <c r="E1332">
        <v>10007459</v>
      </c>
      <c r="F1332" t="s">
        <v>113</v>
      </c>
      <c r="G1332" t="s">
        <v>12</v>
      </c>
      <c r="H1332" t="s">
        <v>2896</v>
      </c>
      <c r="I1332" t="s">
        <v>166</v>
      </c>
      <c r="J1332" t="s">
        <v>166</v>
      </c>
      <c r="K1332" t="s">
        <v>2897</v>
      </c>
      <c r="L1332" s="172">
        <v>41617</v>
      </c>
      <c r="M1332" s="172">
        <v>41621</v>
      </c>
      <c r="N1332" t="s">
        <v>115</v>
      </c>
      <c r="O1332" t="s">
        <v>109</v>
      </c>
      <c r="P1332">
        <v>1</v>
      </c>
      <c r="Q1332" t="s">
        <v>2257</v>
      </c>
      <c r="R1332">
        <v>2</v>
      </c>
    </row>
    <row r="1333" spans="1:18" x14ac:dyDescent="0.2">
      <c r="A1333" t="s">
        <v>2898</v>
      </c>
      <c r="B1333" t="s">
        <v>2899</v>
      </c>
      <c r="C1333">
        <v>130567</v>
      </c>
      <c r="D1333">
        <v>107069</v>
      </c>
      <c r="E1333">
        <v>10002917</v>
      </c>
      <c r="F1333" t="s">
        <v>113</v>
      </c>
      <c r="G1333" t="s">
        <v>12</v>
      </c>
      <c r="H1333" t="s">
        <v>1356</v>
      </c>
      <c r="I1333" t="s">
        <v>94</v>
      </c>
      <c r="J1333" t="s">
        <v>95</v>
      </c>
      <c r="K1333" t="s">
        <v>2900</v>
      </c>
      <c r="L1333" s="172">
        <v>41757</v>
      </c>
      <c r="M1333" s="172">
        <v>41761</v>
      </c>
      <c r="N1333" t="s">
        <v>155</v>
      </c>
      <c r="O1333" t="s">
        <v>109</v>
      </c>
      <c r="P1333">
        <v>2</v>
      </c>
      <c r="Q1333" t="s">
        <v>2257</v>
      </c>
      <c r="R1333">
        <v>3</v>
      </c>
    </row>
    <row r="1334" spans="1:18" x14ac:dyDescent="0.2">
      <c r="A1334" t="s">
        <v>2901</v>
      </c>
      <c r="B1334" t="s">
        <v>1358</v>
      </c>
      <c r="C1334">
        <v>130573</v>
      </c>
      <c r="D1334">
        <v>107079</v>
      </c>
      <c r="E1334">
        <v>10005414</v>
      </c>
      <c r="F1334" t="s">
        <v>113</v>
      </c>
      <c r="G1334" t="s">
        <v>12</v>
      </c>
      <c r="H1334" t="s">
        <v>1359</v>
      </c>
      <c r="I1334" t="s">
        <v>94</v>
      </c>
      <c r="J1334" t="s">
        <v>95</v>
      </c>
      <c r="K1334" t="s">
        <v>2902</v>
      </c>
      <c r="L1334" s="172">
        <v>41793</v>
      </c>
      <c r="M1334" s="172">
        <v>41796</v>
      </c>
      <c r="N1334" t="s">
        <v>155</v>
      </c>
      <c r="O1334" t="s">
        <v>109</v>
      </c>
      <c r="P1334">
        <v>3</v>
      </c>
      <c r="Q1334" t="s">
        <v>2257</v>
      </c>
      <c r="R1334">
        <v>3</v>
      </c>
    </row>
    <row r="1335" spans="1:18" x14ac:dyDescent="0.2">
      <c r="A1335" t="s">
        <v>2903</v>
      </c>
      <c r="B1335" t="s">
        <v>2104</v>
      </c>
      <c r="C1335">
        <v>130575</v>
      </c>
      <c r="D1335">
        <v>108403</v>
      </c>
      <c r="E1335">
        <v>10005220</v>
      </c>
      <c r="F1335" t="s">
        <v>105</v>
      </c>
      <c r="G1335" t="s">
        <v>12</v>
      </c>
      <c r="H1335" t="s">
        <v>1359</v>
      </c>
      <c r="I1335" t="s">
        <v>94</v>
      </c>
      <c r="J1335" t="s">
        <v>95</v>
      </c>
      <c r="K1335" t="s">
        <v>2904</v>
      </c>
      <c r="L1335" s="172">
        <v>41611</v>
      </c>
      <c r="M1335" s="172">
        <v>41614</v>
      </c>
      <c r="N1335" t="s">
        <v>108</v>
      </c>
      <c r="O1335" t="s">
        <v>109</v>
      </c>
      <c r="P1335">
        <v>4</v>
      </c>
      <c r="Q1335" t="s">
        <v>2257</v>
      </c>
      <c r="R1335">
        <v>2</v>
      </c>
    </row>
    <row r="1336" spans="1:18" x14ac:dyDescent="0.2">
      <c r="A1336" t="s">
        <v>2905</v>
      </c>
      <c r="B1336" t="s">
        <v>2906</v>
      </c>
      <c r="C1336">
        <v>130576</v>
      </c>
      <c r="D1336">
        <v>107083</v>
      </c>
      <c r="E1336">
        <v>10006341</v>
      </c>
      <c r="F1336" t="s">
        <v>113</v>
      </c>
      <c r="G1336" t="s">
        <v>12</v>
      </c>
      <c r="H1336" t="s">
        <v>829</v>
      </c>
      <c r="I1336" t="s">
        <v>94</v>
      </c>
      <c r="J1336" t="s">
        <v>95</v>
      </c>
      <c r="K1336" t="s">
        <v>2907</v>
      </c>
      <c r="L1336" s="172">
        <v>41757</v>
      </c>
      <c r="M1336" s="172">
        <v>41761</v>
      </c>
      <c r="N1336" t="s">
        <v>155</v>
      </c>
      <c r="O1336" t="s">
        <v>109</v>
      </c>
      <c r="P1336">
        <v>2</v>
      </c>
      <c r="Q1336" t="s">
        <v>2257</v>
      </c>
      <c r="R1336">
        <v>3</v>
      </c>
    </row>
    <row r="1337" spans="1:18" x14ac:dyDescent="0.2">
      <c r="A1337" t="s">
        <v>2908</v>
      </c>
      <c r="B1337" t="s">
        <v>2909</v>
      </c>
      <c r="C1337">
        <v>130577</v>
      </c>
      <c r="D1337">
        <v>108386</v>
      </c>
      <c r="E1337">
        <v>10006342</v>
      </c>
      <c r="F1337" t="s">
        <v>105</v>
      </c>
      <c r="G1337" t="s">
        <v>12</v>
      </c>
      <c r="H1337" t="s">
        <v>829</v>
      </c>
      <c r="I1337" t="s">
        <v>94</v>
      </c>
      <c r="J1337" t="s">
        <v>95</v>
      </c>
      <c r="K1337" t="s">
        <v>2910</v>
      </c>
      <c r="L1337" s="172">
        <v>41716</v>
      </c>
      <c r="M1337" s="172">
        <v>41719</v>
      </c>
      <c r="N1337" t="s">
        <v>268</v>
      </c>
      <c r="O1337" t="s">
        <v>109</v>
      </c>
      <c r="P1337">
        <v>2</v>
      </c>
      <c r="Q1337" t="s">
        <v>2257</v>
      </c>
      <c r="R1337">
        <v>3</v>
      </c>
    </row>
    <row r="1338" spans="1:18" x14ac:dyDescent="0.2">
      <c r="A1338" t="s">
        <v>2911</v>
      </c>
      <c r="B1338" t="s">
        <v>2107</v>
      </c>
      <c r="C1338">
        <v>130580</v>
      </c>
      <c r="D1338">
        <v>108321</v>
      </c>
      <c r="E1338">
        <v>10007503</v>
      </c>
      <c r="F1338" t="s">
        <v>105</v>
      </c>
      <c r="G1338" t="s">
        <v>12</v>
      </c>
      <c r="H1338" t="s">
        <v>404</v>
      </c>
      <c r="I1338" t="s">
        <v>2054</v>
      </c>
      <c r="J1338" t="s">
        <v>95</v>
      </c>
      <c r="K1338" t="s">
        <v>2912</v>
      </c>
      <c r="L1338" s="172">
        <v>41555</v>
      </c>
      <c r="M1338" s="172">
        <v>41558</v>
      </c>
      <c r="N1338" t="s">
        <v>108</v>
      </c>
      <c r="O1338" t="s">
        <v>109</v>
      </c>
      <c r="P1338">
        <v>3</v>
      </c>
      <c r="Q1338" t="s">
        <v>2257</v>
      </c>
      <c r="R1338">
        <v>2</v>
      </c>
    </row>
    <row r="1339" spans="1:18" x14ac:dyDescent="0.2">
      <c r="A1339" t="s">
        <v>2913</v>
      </c>
      <c r="B1339" t="s">
        <v>2914</v>
      </c>
      <c r="C1339">
        <v>130581</v>
      </c>
      <c r="D1339">
        <v>108373</v>
      </c>
      <c r="E1339">
        <v>10007673</v>
      </c>
      <c r="F1339" t="s">
        <v>105</v>
      </c>
      <c r="G1339" t="s">
        <v>12</v>
      </c>
      <c r="H1339" t="s">
        <v>404</v>
      </c>
      <c r="I1339" t="s">
        <v>2054</v>
      </c>
      <c r="J1339" t="s">
        <v>95</v>
      </c>
      <c r="K1339" t="s">
        <v>2915</v>
      </c>
      <c r="L1339" s="172">
        <v>41548</v>
      </c>
      <c r="M1339" s="172">
        <v>41551</v>
      </c>
      <c r="N1339" t="s">
        <v>108</v>
      </c>
      <c r="O1339" t="s">
        <v>109</v>
      </c>
      <c r="P1339">
        <v>2</v>
      </c>
      <c r="Q1339" t="s">
        <v>2257</v>
      </c>
      <c r="R1339">
        <v>2</v>
      </c>
    </row>
    <row r="1340" spans="1:18" x14ac:dyDescent="0.2">
      <c r="A1340" t="s">
        <v>2916</v>
      </c>
      <c r="B1340" t="s">
        <v>292</v>
      </c>
      <c r="C1340">
        <v>130584</v>
      </c>
      <c r="D1340">
        <v>105582</v>
      </c>
      <c r="E1340">
        <v>10000721</v>
      </c>
      <c r="F1340" t="s">
        <v>293</v>
      </c>
      <c r="G1340" t="s">
        <v>12</v>
      </c>
      <c r="H1340" t="s">
        <v>294</v>
      </c>
      <c r="I1340" t="s">
        <v>2054</v>
      </c>
      <c r="J1340" t="s">
        <v>95</v>
      </c>
      <c r="K1340" t="s">
        <v>295</v>
      </c>
      <c r="L1340" s="172">
        <v>41596</v>
      </c>
      <c r="M1340" s="172">
        <v>41600</v>
      </c>
      <c r="N1340" t="s">
        <v>115</v>
      </c>
      <c r="O1340" t="s">
        <v>109</v>
      </c>
      <c r="P1340">
        <v>2</v>
      </c>
      <c r="Q1340" t="s">
        <v>2257</v>
      </c>
      <c r="R1340">
        <v>2</v>
      </c>
    </row>
    <row r="1341" spans="1:18" x14ac:dyDescent="0.2">
      <c r="A1341" t="s">
        <v>2917</v>
      </c>
      <c r="B1341" t="s">
        <v>2918</v>
      </c>
      <c r="C1341">
        <v>130585</v>
      </c>
      <c r="D1341">
        <v>107632</v>
      </c>
      <c r="E1341">
        <v>10007938</v>
      </c>
      <c r="F1341" t="s">
        <v>113</v>
      </c>
      <c r="G1341" t="s">
        <v>12</v>
      </c>
      <c r="H1341" t="s">
        <v>376</v>
      </c>
      <c r="I1341" t="s">
        <v>2054</v>
      </c>
      <c r="J1341" t="s">
        <v>95</v>
      </c>
      <c r="K1341" t="s">
        <v>2919</v>
      </c>
      <c r="L1341" s="172">
        <v>41596</v>
      </c>
      <c r="M1341" s="172">
        <v>41600</v>
      </c>
      <c r="N1341" t="s">
        <v>115</v>
      </c>
      <c r="O1341" t="s">
        <v>109</v>
      </c>
      <c r="P1341">
        <v>2</v>
      </c>
      <c r="Q1341" t="s">
        <v>2257</v>
      </c>
      <c r="R1341">
        <v>2</v>
      </c>
    </row>
    <row r="1342" spans="1:18" x14ac:dyDescent="0.2">
      <c r="A1342" t="s">
        <v>2920</v>
      </c>
      <c r="B1342" t="s">
        <v>2921</v>
      </c>
      <c r="C1342">
        <v>130587</v>
      </c>
      <c r="D1342">
        <v>106706</v>
      </c>
      <c r="E1342">
        <v>10004695</v>
      </c>
      <c r="F1342" t="s">
        <v>113</v>
      </c>
      <c r="G1342" t="s">
        <v>12</v>
      </c>
      <c r="H1342" t="s">
        <v>1007</v>
      </c>
      <c r="I1342" t="s">
        <v>2054</v>
      </c>
      <c r="J1342" t="s">
        <v>95</v>
      </c>
      <c r="K1342" t="s">
        <v>2922</v>
      </c>
      <c r="L1342" s="172">
        <v>41771</v>
      </c>
      <c r="M1342" s="172">
        <v>41775</v>
      </c>
      <c r="N1342" t="s">
        <v>115</v>
      </c>
      <c r="O1342" t="s">
        <v>109</v>
      </c>
      <c r="P1342">
        <v>2</v>
      </c>
      <c r="Q1342" t="s">
        <v>2257</v>
      </c>
      <c r="R1342">
        <v>1</v>
      </c>
    </row>
    <row r="1343" spans="1:18" x14ac:dyDescent="0.2">
      <c r="A1343" t="s">
        <v>2923</v>
      </c>
      <c r="B1343" t="s">
        <v>2924</v>
      </c>
      <c r="C1343">
        <v>130588</v>
      </c>
      <c r="D1343">
        <v>108415</v>
      </c>
      <c r="E1343">
        <v>10003491</v>
      </c>
      <c r="F1343" t="s">
        <v>105</v>
      </c>
      <c r="G1343" t="s">
        <v>12</v>
      </c>
      <c r="H1343" t="s">
        <v>1007</v>
      </c>
      <c r="I1343" t="s">
        <v>2054</v>
      </c>
      <c r="J1343" t="s">
        <v>95</v>
      </c>
      <c r="K1343" t="s">
        <v>2925</v>
      </c>
      <c r="L1343" s="172">
        <v>41723</v>
      </c>
      <c r="M1343" s="172">
        <v>41726</v>
      </c>
      <c r="N1343" t="s">
        <v>268</v>
      </c>
      <c r="O1343" t="s">
        <v>109</v>
      </c>
      <c r="P1343">
        <v>2</v>
      </c>
      <c r="Q1343" t="s">
        <v>2257</v>
      </c>
      <c r="R1343">
        <v>3</v>
      </c>
    </row>
    <row r="1344" spans="1:18" x14ac:dyDescent="0.2">
      <c r="A1344" t="s">
        <v>2926</v>
      </c>
      <c r="B1344" t="s">
        <v>2927</v>
      </c>
      <c r="C1344">
        <v>130594</v>
      </c>
      <c r="D1344">
        <v>107575</v>
      </c>
      <c r="E1344">
        <v>10007709</v>
      </c>
      <c r="F1344" t="s">
        <v>113</v>
      </c>
      <c r="G1344" t="s">
        <v>12</v>
      </c>
      <c r="H1344" t="s">
        <v>1141</v>
      </c>
      <c r="I1344" t="s">
        <v>2054</v>
      </c>
      <c r="J1344" t="s">
        <v>95</v>
      </c>
      <c r="K1344" t="s">
        <v>2928</v>
      </c>
      <c r="L1344" s="172">
        <v>41617</v>
      </c>
      <c r="M1344" s="172">
        <v>41621</v>
      </c>
      <c r="N1344" t="s">
        <v>115</v>
      </c>
      <c r="O1344" t="s">
        <v>109</v>
      </c>
      <c r="P1344">
        <v>1</v>
      </c>
      <c r="Q1344" t="s">
        <v>2257</v>
      </c>
      <c r="R1344">
        <v>2</v>
      </c>
    </row>
    <row r="1345" spans="1:18" x14ac:dyDescent="0.2">
      <c r="A1345" t="s">
        <v>2929</v>
      </c>
      <c r="B1345" t="s">
        <v>2930</v>
      </c>
      <c r="C1345">
        <v>130597</v>
      </c>
      <c r="D1345">
        <v>106319</v>
      </c>
      <c r="E1345">
        <v>10000610</v>
      </c>
      <c r="F1345" t="s">
        <v>113</v>
      </c>
      <c r="G1345" t="s">
        <v>12</v>
      </c>
      <c r="H1345" t="s">
        <v>193</v>
      </c>
      <c r="I1345" t="s">
        <v>107</v>
      </c>
      <c r="J1345" t="s">
        <v>107</v>
      </c>
      <c r="K1345" t="s">
        <v>2931</v>
      </c>
      <c r="L1345" s="172">
        <v>41715</v>
      </c>
      <c r="M1345" s="172">
        <v>41719</v>
      </c>
      <c r="N1345" t="s">
        <v>115</v>
      </c>
      <c r="O1345" t="s">
        <v>109</v>
      </c>
      <c r="P1345">
        <v>2</v>
      </c>
      <c r="Q1345" t="s">
        <v>2257</v>
      </c>
      <c r="R1345">
        <v>1</v>
      </c>
    </row>
    <row r="1346" spans="1:18" x14ac:dyDescent="0.2">
      <c r="A1346" t="s">
        <v>2932</v>
      </c>
      <c r="B1346" t="s">
        <v>1367</v>
      </c>
      <c r="C1346">
        <v>130598</v>
      </c>
      <c r="D1346">
        <v>105017</v>
      </c>
      <c r="E1346">
        <v>10002061</v>
      </c>
      <c r="F1346" t="s">
        <v>113</v>
      </c>
      <c r="G1346" t="s">
        <v>12</v>
      </c>
      <c r="H1346" t="s">
        <v>1237</v>
      </c>
      <c r="I1346" t="s">
        <v>107</v>
      </c>
      <c r="J1346" t="s">
        <v>107</v>
      </c>
      <c r="K1346" t="s">
        <v>2933</v>
      </c>
      <c r="L1346" s="172">
        <v>41561</v>
      </c>
      <c r="M1346" s="172">
        <v>41565</v>
      </c>
      <c r="N1346" t="s">
        <v>115</v>
      </c>
      <c r="O1346" t="s">
        <v>109</v>
      </c>
      <c r="P1346">
        <v>2</v>
      </c>
      <c r="Q1346" t="s">
        <v>2257</v>
      </c>
      <c r="R1346">
        <v>3</v>
      </c>
    </row>
    <row r="1347" spans="1:18" x14ac:dyDescent="0.2">
      <c r="A1347" t="s">
        <v>2934</v>
      </c>
      <c r="B1347" t="s">
        <v>2935</v>
      </c>
      <c r="C1347">
        <v>130603</v>
      </c>
      <c r="D1347">
        <v>105024</v>
      </c>
      <c r="E1347">
        <v>10000833</v>
      </c>
      <c r="F1347" t="s">
        <v>113</v>
      </c>
      <c r="G1347" t="s">
        <v>12</v>
      </c>
      <c r="H1347" t="s">
        <v>514</v>
      </c>
      <c r="I1347" t="s">
        <v>190</v>
      </c>
      <c r="J1347" t="s">
        <v>190</v>
      </c>
      <c r="K1347" t="s">
        <v>2936</v>
      </c>
      <c r="L1347" s="172">
        <v>41604</v>
      </c>
      <c r="M1347" s="172">
        <v>41607</v>
      </c>
      <c r="N1347" t="s">
        <v>115</v>
      </c>
      <c r="O1347" t="s">
        <v>109</v>
      </c>
      <c r="P1347">
        <v>2</v>
      </c>
      <c r="Q1347" t="s">
        <v>2257</v>
      </c>
      <c r="R1347">
        <v>3</v>
      </c>
    </row>
    <row r="1348" spans="1:18" x14ac:dyDescent="0.2">
      <c r="A1348" t="s">
        <v>2937</v>
      </c>
      <c r="B1348" t="s">
        <v>2115</v>
      </c>
      <c r="C1348">
        <v>130606</v>
      </c>
      <c r="D1348">
        <v>105023</v>
      </c>
      <c r="E1348">
        <v>10000654</v>
      </c>
      <c r="F1348" t="s">
        <v>293</v>
      </c>
      <c r="G1348" t="s">
        <v>12</v>
      </c>
      <c r="H1348" t="s">
        <v>2116</v>
      </c>
      <c r="I1348" t="s">
        <v>190</v>
      </c>
      <c r="J1348" t="s">
        <v>190</v>
      </c>
      <c r="K1348" t="s">
        <v>2938</v>
      </c>
      <c r="L1348" s="172">
        <v>41702</v>
      </c>
      <c r="M1348" s="172">
        <v>41705</v>
      </c>
      <c r="N1348" t="s">
        <v>115</v>
      </c>
      <c r="O1348" t="s">
        <v>109</v>
      </c>
      <c r="P1348">
        <v>3</v>
      </c>
      <c r="Q1348" t="s">
        <v>2257</v>
      </c>
      <c r="R1348">
        <v>2</v>
      </c>
    </row>
    <row r="1349" spans="1:18" x14ac:dyDescent="0.2">
      <c r="A1349" t="s">
        <v>2939</v>
      </c>
      <c r="B1349" t="s">
        <v>2121</v>
      </c>
      <c r="C1349">
        <v>130609</v>
      </c>
      <c r="D1349">
        <v>108653</v>
      </c>
      <c r="E1349">
        <v>10004375</v>
      </c>
      <c r="F1349" t="s">
        <v>113</v>
      </c>
      <c r="G1349" t="s">
        <v>12</v>
      </c>
      <c r="H1349" t="s">
        <v>644</v>
      </c>
      <c r="I1349" t="s">
        <v>190</v>
      </c>
      <c r="J1349" t="s">
        <v>190</v>
      </c>
      <c r="K1349" t="s">
        <v>2940</v>
      </c>
      <c r="L1349" s="172">
        <v>41694</v>
      </c>
      <c r="M1349" s="172">
        <v>41698</v>
      </c>
      <c r="N1349" t="s">
        <v>115</v>
      </c>
      <c r="O1349" t="s">
        <v>109</v>
      </c>
      <c r="P1349">
        <v>3</v>
      </c>
      <c r="Q1349" t="s">
        <v>2257</v>
      </c>
      <c r="R1349">
        <v>3</v>
      </c>
    </row>
    <row r="1350" spans="1:18" x14ac:dyDescent="0.2">
      <c r="A1350" t="s">
        <v>2941</v>
      </c>
      <c r="B1350" t="s">
        <v>104</v>
      </c>
      <c r="C1350">
        <v>130616</v>
      </c>
      <c r="D1350">
        <v>108411</v>
      </c>
      <c r="E1350">
        <v>10004088</v>
      </c>
      <c r="F1350" t="s">
        <v>105</v>
      </c>
      <c r="G1350" t="s">
        <v>12</v>
      </c>
      <c r="H1350" t="s">
        <v>106</v>
      </c>
      <c r="I1350" t="s">
        <v>107</v>
      </c>
      <c r="J1350" t="s">
        <v>107</v>
      </c>
      <c r="K1350" t="s">
        <v>110</v>
      </c>
      <c r="L1350" s="172">
        <v>41674</v>
      </c>
      <c r="M1350" s="172">
        <v>41677</v>
      </c>
      <c r="N1350" t="s">
        <v>108</v>
      </c>
      <c r="O1350" t="s">
        <v>109</v>
      </c>
      <c r="P1350">
        <v>2</v>
      </c>
      <c r="Q1350" t="s">
        <v>2257</v>
      </c>
      <c r="R1350">
        <v>2</v>
      </c>
    </row>
    <row r="1351" spans="1:18" x14ac:dyDescent="0.2">
      <c r="A1351" t="s">
        <v>2942</v>
      </c>
      <c r="B1351" t="s">
        <v>367</v>
      </c>
      <c r="C1351">
        <v>130618</v>
      </c>
      <c r="D1351">
        <v>106429</v>
      </c>
      <c r="E1351">
        <v>10007407</v>
      </c>
      <c r="F1351" t="s">
        <v>113</v>
      </c>
      <c r="G1351" t="s">
        <v>12</v>
      </c>
      <c r="H1351" t="s">
        <v>334</v>
      </c>
      <c r="I1351" t="s">
        <v>140</v>
      </c>
      <c r="J1351" t="s">
        <v>140</v>
      </c>
      <c r="K1351" t="s">
        <v>2943</v>
      </c>
      <c r="L1351" s="172">
        <v>41708</v>
      </c>
      <c r="M1351" s="172">
        <v>41712</v>
      </c>
      <c r="N1351" t="s">
        <v>115</v>
      </c>
      <c r="O1351" t="s">
        <v>109</v>
      </c>
      <c r="P1351">
        <v>3</v>
      </c>
      <c r="Q1351" t="s">
        <v>2257</v>
      </c>
      <c r="R1351">
        <v>2</v>
      </c>
    </row>
    <row r="1352" spans="1:18" x14ac:dyDescent="0.2">
      <c r="A1352" t="s">
        <v>2944</v>
      </c>
      <c r="B1352" t="s">
        <v>2130</v>
      </c>
      <c r="C1352">
        <v>130637</v>
      </c>
      <c r="D1352">
        <v>108438</v>
      </c>
      <c r="E1352">
        <v>10000546</v>
      </c>
      <c r="F1352" t="s">
        <v>105</v>
      </c>
      <c r="G1352" t="s">
        <v>12</v>
      </c>
      <c r="H1352" t="s">
        <v>532</v>
      </c>
      <c r="I1352" t="s">
        <v>140</v>
      </c>
      <c r="J1352" t="s">
        <v>140</v>
      </c>
      <c r="K1352" t="s">
        <v>2945</v>
      </c>
      <c r="L1352" s="172">
        <v>41590</v>
      </c>
      <c r="M1352" s="172">
        <v>41593</v>
      </c>
      <c r="N1352" t="s">
        <v>108</v>
      </c>
      <c r="O1352" t="s">
        <v>109</v>
      </c>
      <c r="P1352">
        <v>3</v>
      </c>
      <c r="Q1352" t="s">
        <v>2257</v>
      </c>
      <c r="R1352">
        <v>2</v>
      </c>
    </row>
    <row r="1353" spans="1:18" x14ac:dyDescent="0.2">
      <c r="A1353" t="s">
        <v>2946</v>
      </c>
      <c r="B1353" t="s">
        <v>2947</v>
      </c>
      <c r="C1353">
        <v>130638</v>
      </c>
      <c r="D1353">
        <v>105367</v>
      </c>
      <c r="E1353">
        <v>10001378</v>
      </c>
      <c r="F1353" t="s">
        <v>113</v>
      </c>
      <c r="G1353" t="s">
        <v>12</v>
      </c>
      <c r="H1353" t="s">
        <v>731</v>
      </c>
      <c r="I1353" t="s">
        <v>161</v>
      </c>
      <c r="J1353" t="s">
        <v>161</v>
      </c>
      <c r="K1353" t="s">
        <v>2948</v>
      </c>
      <c r="L1353" s="172">
        <v>41554</v>
      </c>
      <c r="M1353" s="172">
        <v>41558</v>
      </c>
      <c r="N1353" t="s">
        <v>115</v>
      </c>
      <c r="O1353" t="s">
        <v>109</v>
      </c>
      <c r="P1353">
        <v>2</v>
      </c>
      <c r="Q1353" t="s">
        <v>2257</v>
      </c>
      <c r="R1353">
        <v>2</v>
      </c>
    </row>
    <row r="1354" spans="1:18" x14ac:dyDescent="0.2">
      <c r="A1354" t="s">
        <v>2949</v>
      </c>
      <c r="B1354" t="s">
        <v>2950</v>
      </c>
      <c r="C1354">
        <v>130645</v>
      </c>
      <c r="D1354">
        <v>108460</v>
      </c>
      <c r="E1354">
        <v>10002370</v>
      </c>
      <c r="F1354" t="s">
        <v>113</v>
      </c>
      <c r="G1354" t="s">
        <v>12</v>
      </c>
      <c r="H1354" t="s">
        <v>270</v>
      </c>
      <c r="I1354" t="s">
        <v>166</v>
      </c>
      <c r="J1354" t="s">
        <v>166</v>
      </c>
      <c r="K1354" t="s">
        <v>2951</v>
      </c>
      <c r="L1354" s="172">
        <v>41659</v>
      </c>
      <c r="M1354" s="172">
        <v>41663</v>
      </c>
      <c r="N1354" t="s">
        <v>115</v>
      </c>
      <c r="O1354" t="s">
        <v>109</v>
      </c>
      <c r="P1354">
        <v>1</v>
      </c>
      <c r="Q1354" t="s">
        <v>2257</v>
      </c>
      <c r="R1354">
        <v>2</v>
      </c>
    </row>
    <row r="1355" spans="1:18" x14ac:dyDescent="0.2">
      <c r="A1355" t="s">
        <v>2952</v>
      </c>
      <c r="B1355" t="s">
        <v>2953</v>
      </c>
      <c r="C1355">
        <v>130665</v>
      </c>
      <c r="D1355">
        <v>107520</v>
      </c>
      <c r="E1355">
        <v>10002923</v>
      </c>
      <c r="F1355" t="s">
        <v>113</v>
      </c>
      <c r="G1355" t="s">
        <v>12</v>
      </c>
      <c r="H1355" t="s">
        <v>1410</v>
      </c>
      <c r="I1355" t="s">
        <v>190</v>
      </c>
      <c r="J1355" t="s">
        <v>190</v>
      </c>
      <c r="K1355" t="s">
        <v>2954</v>
      </c>
      <c r="L1355" s="172">
        <v>41666</v>
      </c>
      <c r="M1355" s="172">
        <v>41670</v>
      </c>
      <c r="N1355" t="s">
        <v>155</v>
      </c>
      <c r="O1355" t="s">
        <v>109</v>
      </c>
      <c r="P1355">
        <v>2</v>
      </c>
      <c r="Q1355" t="s">
        <v>2257</v>
      </c>
      <c r="R1355">
        <v>3</v>
      </c>
    </row>
    <row r="1356" spans="1:18" x14ac:dyDescent="0.2">
      <c r="A1356" t="s">
        <v>2955</v>
      </c>
      <c r="B1356" t="s">
        <v>2140</v>
      </c>
      <c r="C1356">
        <v>130672</v>
      </c>
      <c r="D1356">
        <v>106569</v>
      </c>
      <c r="E1356">
        <v>10005981</v>
      </c>
      <c r="F1356" t="s">
        <v>113</v>
      </c>
      <c r="G1356" t="s">
        <v>12</v>
      </c>
      <c r="H1356" t="s">
        <v>523</v>
      </c>
      <c r="I1356" t="s">
        <v>107</v>
      </c>
      <c r="J1356" t="s">
        <v>107</v>
      </c>
      <c r="K1356" t="s">
        <v>2956</v>
      </c>
      <c r="L1356" s="172">
        <v>41589</v>
      </c>
      <c r="M1356" s="172">
        <v>41593</v>
      </c>
      <c r="N1356" t="s">
        <v>115</v>
      </c>
      <c r="O1356" t="s">
        <v>109</v>
      </c>
      <c r="P1356">
        <v>3</v>
      </c>
      <c r="Q1356" t="s">
        <v>2257</v>
      </c>
      <c r="R1356">
        <v>3</v>
      </c>
    </row>
    <row r="1357" spans="1:18" x14ac:dyDescent="0.2">
      <c r="A1357" t="s">
        <v>2957</v>
      </c>
      <c r="B1357" t="s">
        <v>551</v>
      </c>
      <c r="C1357">
        <v>130674</v>
      </c>
      <c r="D1357">
        <v>106564</v>
      </c>
      <c r="E1357">
        <v>10001535</v>
      </c>
      <c r="F1357" t="s">
        <v>113</v>
      </c>
      <c r="G1357" t="s">
        <v>12</v>
      </c>
      <c r="H1357" t="s">
        <v>178</v>
      </c>
      <c r="I1357" t="s">
        <v>107</v>
      </c>
      <c r="J1357" t="s">
        <v>107</v>
      </c>
      <c r="K1357" t="s">
        <v>2958</v>
      </c>
      <c r="L1357" s="172">
        <v>41722</v>
      </c>
      <c r="M1357" s="172">
        <v>41726</v>
      </c>
      <c r="N1357" t="s">
        <v>115</v>
      </c>
      <c r="O1357" t="s">
        <v>109</v>
      </c>
      <c r="P1357">
        <v>3</v>
      </c>
      <c r="Q1357" t="s">
        <v>2257</v>
      </c>
      <c r="R1357">
        <v>2</v>
      </c>
    </row>
    <row r="1358" spans="1:18" x14ac:dyDescent="0.2">
      <c r="A1358" t="s">
        <v>2959</v>
      </c>
      <c r="B1358" t="s">
        <v>1417</v>
      </c>
      <c r="C1358">
        <v>130679</v>
      </c>
      <c r="D1358">
        <v>106563</v>
      </c>
      <c r="E1358">
        <v>10001353</v>
      </c>
      <c r="F1358" t="s">
        <v>113</v>
      </c>
      <c r="G1358" t="s">
        <v>12</v>
      </c>
      <c r="H1358" t="s">
        <v>178</v>
      </c>
      <c r="I1358" t="s">
        <v>107</v>
      </c>
      <c r="J1358" t="s">
        <v>107</v>
      </c>
      <c r="K1358" t="s">
        <v>2960</v>
      </c>
      <c r="L1358" s="172">
        <v>41778</v>
      </c>
      <c r="M1358" s="172">
        <v>41782</v>
      </c>
      <c r="N1358" t="s">
        <v>115</v>
      </c>
      <c r="O1358" t="s">
        <v>109</v>
      </c>
      <c r="P1358">
        <v>3</v>
      </c>
      <c r="Q1358" t="s">
        <v>2257</v>
      </c>
      <c r="R1358">
        <v>2</v>
      </c>
    </row>
    <row r="1359" spans="1:18" x14ac:dyDescent="0.2">
      <c r="A1359" t="s">
        <v>2961</v>
      </c>
      <c r="B1359" t="s">
        <v>1419</v>
      </c>
      <c r="C1359">
        <v>130682</v>
      </c>
      <c r="D1359">
        <v>108332</v>
      </c>
      <c r="E1359">
        <v>10004969</v>
      </c>
      <c r="F1359" t="s">
        <v>105</v>
      </c>
      <c r="G1359" t="s">
        <v>12</v>
      </c>
      <c r="H1359" t="s">
        <v>724</v>
      </c>
      <c r="I1359" t="s">
        <v>107</v>
      </c>
      <c r="J1359" t="s">
        <v>107</v>
      </c>
      <c r="K1359" t="s">
        <v>2962</v>
      </c>
      <c r="L1359" s="172">
        <v>41562</v>
      </c>
      <c r="M1359" s="172">
        <v>41565</v>
      </c>
      <c r="N1359" t="s">
        <v>108</v>
      </c>
      <c r="O1359" t="s">
        <v>109</v>
      </c>
      <c r="P1359">
        <v>3</v>
      </c>
      <c r="Q1359" t="s">
        <v>2257</v>
      </c>
      <c r="R1359">
        <v>1</v>
      </c>
    </row>
    <row r="1360" spans="1:18" x14ac:dyDescent="0.2">
      <c r="A1360" t="s">
        <v>2963</v>
      </c>
      <c r="B1360" t="s">
        <v>2964</v>
      </c>
      <c r="C1360">
        <v>130698</v>
      </c>
      <c r="D1360">
        <v>106618</v>
      </c>
      <c r="E1360">
        <v>10006050</v>
      </c>
      <c r="F1360" t="s">
        <v>293</v>
      </c>
      <c r="G1360" t="s">
        <v>12</v>
      </c>
      <c r="H1360" t="s">
        <v>234</v>
      </c>
      <c r="I1360" t="s">
        <v>190</v>
      </c>
      <c r="J1360" t="s">
        <v>190</v>
      </c>
      <c r="K1360" t="s">
        <v>2965</v>
      </c>
      <c r="L1360" s="172">
        <v>41680</v>
      </c>
      <c r="M1360" s="172">
        <v>41684</v>
      </c>
      <c r="N1360" t="s">
        <v>115</v>
      </c>
      <c r="O1360" t="s">
        <v>109</v>
      </c>
      <c r="P1360">
        <v>2</v>
      </c>
      <c r="Q1360" t="s">
        <v>2257</v>
      </c>
      <c r="R1360">
        <v>2</v>
      </c>
    </row>
    <row r="1361" spans="1:18" x14ac:dyDescent="0.2">
      <c r="A1361" t="s">
        <v>2966</v>
      </c>
      <c r="B1361" t="s">
        <v>2148</v>
      </c>
      <c r="C1361">
        <v>130699</v>
      </c>
      <c r="D1361">
        <v>108382</v>
      </c>
      <c r="E1361">
        <v>10006958</v>
      </c>
      <c r="F1361" t="s">
        <v>105</v>
      </c>
      <c r="G1361" t="s">
        <v>12</v>
      </c>
      <c r="H1361" t="s">
        <v>234</v>
      </c>
      <c r="I1361" t="s">
        <v>190</v>
      </c>
      <c r="J1361" t="s">
        <v>190</v>
      </c>
      <c r="K1361" t="s">
        <v>2967</v>
      </c>
      <c r="L1361" s="172">
        <v>41674</v>
      </c>
      <c r="M1361" s="172">
        <v>41677</v>
      </c>
      <c r="N1361" t="s">
        <v>268</v>
      </c>
      <c r="O1361" t="s">
        <v>109</v>
      </c>
      <c r="P1361">
        <v>3</v>
      </c>
      <c r="Q1361" t="s">
        <v>2257</v>
      </c>
      <c r="R1361">
        <v>3</v>
      </c>
    </row>
    <row r="1362" spans="1:18" x14ac:dyDescent="0.2">
      <c r="A1362" t="s">
        <v>2968</v>
      </c>
      <c r="B1362" t="s">
        <v>250</v>
      </c>
      <c r="C1362">
        <v>130704</v>
      </c>
      <c r="D1362">
        <v>108416</v>
      </c>
      <c r="E1362">
        <v>10003427</v>
      </c>
      <c r="F1362" t="s">
        <v>105</v>
      </c>
      <c r="G1362" t="s">
        <v>12</v>
      </c>
      <c r="H1362" t="s">
        <v>251</v>
      </c>
      <c r="I1362" t="s">
        <v>190</v>
      </c>
      <c r="J1362" t="s">
        <v>190</v>
      </c>
      <c r="K1362" t="s">
        <v>252</v>
      </c>
      <c r="L1362" s="172">
        <v>41548</v>
      </c>
      <c r="M1362" s="172">
        <v>41551</v>
      </c>
      <c r="N1362" t="s">
        <v>108</v>
      </c>
      <c r="O1362" t="s">
        <v>109</v>
      </c>
      <c r="P1362">
        <v>2</v>
      </c>
      <c r="Q1362" t="s">
        <v>2257</v>
      </c>
      <c r="R1362">
        <v>2</v>
      </c>
    </row>
    <row r="1363" spans="1:18" x14ac:dyDescent="0.2">
      <c r="A1363" t="s">
        <v>2969</v>
      </c>
      <c r="B1363" t="s">
        <v>1429</v>
      </c>
      <c r="C1363">
        <v>130705</v>
      </c>
      <c r="D1363">
        <v>108387</v>
      </c>
      <c r="E1363">
        <v>10006268</v>
      </c>
      <c r="F1363" t="s">
        <v>105</v>
      </c>
      <c r="G1363" t="s">
        <v>12</v>
      </c>
      <c r="H1363" t="s">
        <v>234</v>
      </c>
      <c r="I1363" t="s">
        <v>190</v>
      </c>
      <c r="J1363" t="s">
        <v>190</v>
      </c>
      <c r="K1363" t="s">
        <v>2970</v>
      </c>
      <c r="L1363" s="172">
        <v>41730</v>
      </c>
      <c r="M1363" s="172">
        <v>41733</v>
      </c>
      <c r="N1363" t="s">
        <v>268</v>
      </c>
      <c r="O1363" t="s">
        <v>109</v>
      </c>
      <c r="P1363">
        <v>3</v>
      </c>
      <c r="Q1363" t="s">
        <v>2257</v>
      </c>
      <c r="R1363">
        <v>3</v>
      </c>
    </row>
    <row r="1364" spans="1:18" x14ac:dyDescent="0.2">
      <c r="A1364" t="s">
        <v>2971</v>
      </c>
      <c r="B1364" t="s">
        <v>2972</v>
      </c>
      <c r="C1364">
        <v>130707</v>
      </c>
      <c r="D1364">
        <v>108384</v>
      </c>
      <c r="E1364">
        <v>10009554</v>
      </c>
      <c r="F1364" t="s">
        <v>105</v>
      </c>
      <c r="G1364" t="s">
        <v>12</v>
      </c>
      <c r="H1364" t="s">
        <v>251</v>
      </c>
      <c r="I1364" t="s">
        <v>190</v>
      </c>
      <c r="J1364" t="s">
        <v>190</v>
      </c>
      <c r="K1364" t="s">
        <v>2973</v>
      </c>
      <c r="L1364" s="172">
        <v>41562</v>
      </c>
      <c r="M1364" s="172">
        <v>41565</v>
      </c>
      <c r="N1364" t="s">
        <v>108</v>
      </c>
      <c r="O1364" t="s">
        <v>109</v>
      </c>
      <c r="P1364">
        <v>2</v>
      </c>
      <c r="Q1364" t="s">
        <v>2257</v>
      </c>
      <c r="R1364">
        <v>3</v>
      </c>
    </row>
    <row r="1365" spans="1:18" x14ac:dyDescent="0.2">
      <c r="A1365" t="s">
        <v>2974</v>
      </c>
      <c r="B1365" t="s">
        <v>2975</v>
      </c>
      <c r="C1365">
        <v>130709</v>
      </c>
      <c r="D1365">
        <v>109884</v>
      </c>
      <c r="E1365">
        <v>10002356</v>
      </c>
      <c r="F1365" t="s">
        <v>113</v>
      </c>
      <c r="G1365" t="s">
        <v>12</v>
      </c>
      <c r="H1365" t="s">
        <v>409</v>
      </c>
      <c r="I1365" t="s">
        <v>172</v>
      </c>
      <c r="J1365" t="s">
        <v>172</v>
      </c>
      <c r="K1365" t="s">
        <v>2976</v>
      </c>
      <c r="L1365" s="172">
        <v>41583</v>
      </c>
      <c r="M1365" s="172">
        <v>41586</v>
      </c>
      <c r="N1365" t="s">
        <v>232</v>
      </c>
      <c r="O1365" t="s">
        <v>109</v>
      </c>
      <c r="P1365">
        <v>2</v>
      </c>
      <c r="Q1365" t="s">
        <v>2257</v>
      </c>
      <c r="R1365">
        <v>4</v>
      </c>
    </row>
    <row r="1366" spans="1:18" x14ac:dyDescent="0.2">
      <c r="A1366" t="s">
        <v>2977</v>
      </c>
      <c r="B1366" t="s">
        <v>2978</v>
      </c>
      <c r="C1366">
        <v>130711</v>
      </c>
      <c r="D1366" t="s">
        <v>99</v>
      </c>
      <c r="E1366">
        <v>10003602</v>
      </c>
      <c r="F1366" t="s">
        <v>113</v>
      </c>
      <c r="G1366" t="s">
        <v>12</v>
      </c>
      <c r="H1366" t="s">
        <v>409</v>
      </c>
      <c r="I1366" t="s">
        <v>172</v>
      </c>
      <c r="J1366" t="s">
        <v>172</v>
      </c>
      <c r="K1366" t="s">
        <v>2979</v>
      </c>
      <c r="L1366" s="172">
        <v>41562</v>
      </c>
      <c r="M1366" s="172">
        <v>41565</v>
      </c>
      <c r="N1366" t="s">
        <v>115</v>
      </c>
      <c r="O1366" t="s">
        <v>109</v>
      </c>
      <c r="P1366">
        <v>3</v>
      </c>
      <c r="Q1366" t="s">
        <v>2257</v>
      </c>
      <c r="R1366">
        <v>3</v>
      </c>
    </row>
    <row r="1367" spans="1:18" x14ac:dyDescent="0.2">
      <c r="A1367" t="s">
        <v>2980</v>
      </c>
      <c r="B1367" t="s">
        <v>2981</v>
      </c>
      <c r="C1367">
        <v>130712</v>
      </c>
      <c r="D1367" t="s">
        <v>99</v>
      </c>
      <c r="E1367">
        <v>10007621</v>
      </c>
      <c r="F1367" t="s">
        <v>113</v>
      </c>
      <c r="G1367" t="s">
        <v>12</v>
      </c>
      <c r="H1367" t="s">
        <v>409</v>
      </c>
      <c r="I1367" t="s">
        <v>172</v>
      </c>
      <c r="J1367" t="s">
        <v>172</v>
      </c>
      <c r="K1367" t="s">
        <v>2982</v>
      </c>
      <c r="L1367" s="172">
        <v>41757</v>
      </c>
      <c r="M1367" s="172">
        <v>41761</v>
      </c>
      <c r="N1367" t="s">
        <v>115</v>
      </c>
      <c r="O1367" t="s">
        <v>109</v>
      </c>
      <c r="P1367">
        <v>2</v>
      </c>
      <c r="Q1367" t="s">
        <v>2257</v>
      </c>
      <c r="R1367">
        <v>3</v>
      </c>
    </row>
    <row r="1368" spans="1:18" x14ac:dyDescent="0.2">
      <c r="A1368" t="s">
        <v>2983</v>
      </c>
      <c r="B1368" t="s">
        <v>2984</v>
      </c>
      <c r="C1368">
        <v>130714</v>
      </c>
      <c r="D1368">
        <v>108535</v>
      </c>
      <c r="E1368">
        <v>10003022</v>
      </c>
      <c r="F1368" t="s">
        <v>293</v>
      </c>
      <c r="G1368" t="s">
        <v>12</v>
      </c>
      <c r="H1368" t="s">
        <v>761</v>
      </c>
      <c r="I1368" t="s">
        <v>172</v>
      </c>
      <c r="J1368" t="s">
        <v>172</v>
      </c>
      <c r="K1368" t="s">
        <v>2985</v>
      </c>
      <c r="L1368" s="172">
        <v>41548</v>
      </c>
      <c r="M1368" s="172">
        <v>41551</v>
      </c>
      <c r="N1368" t="s">
        <v>115</v>
      </c>
      <c r="O1368" t="s">
        <v>109</v>
      </c>
      <c r="P1368">
        <v>2</v>
      </c>
      <c r="Q1368" t="s">
        <v>2257</v>
      </c>
      <c r="R1368">
        <v>3</v>
      </c>
    </row>
    <row r="1369" spans="1:18" x14ac:dyDescent="0.2">
      <c r="A1369" t="s">
        <v>2986</v>
      </c>
      <c r="B1369" t="s">
        <v>2987</v>
      </c>
      <c r="C1369">
        <v>130725</v>
      </c>
      <c r="D1369">
        <v>106734</v>
      </c>
      <c r="E1369">
        <v>10004721</v>
      </c>
      <c r="F1369" t="s">
        <v>113</v>
      </c>
      <c r="G1369" t="s">
        <v>12</v>
      </c>
      <c r="H1369" t="s">
        <v>237</v>
      </c>
      <c r="I1369" t="s">
        <v>190</v>
      </c>
      <c r="J1369" t="s">
        <v>190</v>
      </c>
      <c r="K1369" t="s">
        <v>2988</v>
      </c>
      <c r="L1369" s="172">
        <v>41680</v>
      </c>
      <c r="M1369" s="172">
        <v>41684</v>
      </c>
      <c r="N1369" t="s">
        <v>115</v>
      </c>
      <c r="O1369" t="s">
        <v>109</v>
      </c>
      <c r="P1369">
        <v>2</v>
      </c>
      <c r="Q1369" t="s">
        <v>2257</v>
      </c>
      <c r="R1369">
        <v>3</v>
      </c>
    </row>
    <row r="1370" spans="1:18" x14ac:dyDescent="0.2">
      <c r="A1370" t="s">
        <v>2989</v>
      </c>
      <c r="B1370" t="s">
        <v>2990</v>
      </c>
      <c r="C1370">
        <v>130727</v>
      </c>
      <c r="D1370">
        <v>105603</v>
      </c>
      <c r="E1370">
        <v>10007419</v>
      </c>
      <c r="F1370" t="s">
        <v>113</v>
      </c>
      <c r="G1370" t="s">
        <v>12</v>
      </c>
      <c r="H1370" t="s">
        <v>237</v>
      </c>
      <c r="I1370" t="s">
        <v>190</v>
      </c>
      <c r="J1370" t="s">
        <v>190</v>
      </c>
      <c r="K1370" t="s">
        <v>2991</v>
      </c>
      <c r="L1370" s="172">
        <v>41582</v>
      </c>
      <c r="M1370" s="172">
        <v>41586</v>
      </c>
      <c r="N1370" t="s">
        <v>115</v>
      </c>
      <c r="O1370" t="s">
        <v>109</v>
      </c>
      <c r="P1370">
        <v>4</v>
      </c>
      <c r="Q1370" t="s">
        <v>2257</v>
      </c>
      <c r="R1370">
        <v>3</v>
      </c>
    </row>
    <row r="1371" spans="1:18" x14ac:dyDescent="0.2">
      <c r="A1371" t="s">
        <v>2992</v>
      </c>
      <c r="B1371" t="s">
        <v>2152</v>
      </c>
      <c r="C1371">
        <v>130730</v>
      </c>
      <c r="D1371">
        <v>106717</v>
      </c>
      <c r="E1371">
        <v>10001144</v>
      </c>
      <c r="F1371" t="s">
        <v>113</v>
      </c>
      <c r="G1371" t="s">
        <v>12</v>
      </c>
      <c r="H1371" t="s">
        <v>237</v>
      </c>
      <c r="I1371" t="s">
        <v>190</v>
      </c>
      <c r="J1371" t="s">
        <v>190</v>
      </c>
      <c r="K1371" t="s">
        <v>2993</v>
      </c>
      <c r="L1371" s="172">
        <v>41589</v>
      </c>
      <c r="M1371" s="172">
        <v>41593</v>
      </c>
      <c r="N1371" t="s">
        <v>115</v>
      </c>
      <c r="O1371" t="s">
        <v>109</v>
      </c>
      <c r="P1371">
        <v>3</v>
      </c>
      <c r="Q1371" t="s">
        <v>2257</v>
      </c>
      <c r="R1371">
        <v>3</v>
      </c>
    </row>
    <row r="1372" spans="1:18" x14ac:dyDescent="0.2">
      <c r="A1372" t="s">
        <v>2994</v>
      </c>
      <c r="B1372" t="s">
        <v>2995</v>
      </c>
      <c r="C1372">
        <v>130739</v>
      </c>
      <c r="D1372">
        <v>108529</v>
      </c>
      <c r="E1372">
        <v>10000754</v>
      </c>
      <c r="F1372" t="s">
        <v>113</v>
      </c>
      <c r="G1372" t="s">
        <v>12</v>
      </c>
      <c r="H1372" t="s">
        <v>2996</v>
      </c>
      <c r="I1372" t="s">
        <v>140</v>
      </c>
      <c r="J1372" t="s">
        <v>140</v>
      </c>
      <c r="K1372" t="s">
        <v>2997</v>
      </c>
      <c r="L1372" s="172">
        <v>41554</v>
      </c>
      <c r="M1372" s="172">
        <v>41558</v>
      </c>
      <c r="N1372" t="s">
        <v>115</v>
      </c>
      <c r="O1372" t="s">
        <v>109</v>
      </c>
      <c r="P1372">
        <v>1</v>
      </c>
      <c r="Q1372" t="s">
        <v>2257</v>
      </c>
      <c r="R1372">
        <v>2</v>
      </c>
    </row>
    <row r="1373" spans="1:18" x14ac:dyDescent="0.2">
      <c r="A1373" t="s">
        <v>2998</v>
      </c>
      <c r="B1373" t="s">
        <v>421</v>
      </c>
      <c r="C1373">
        <v>130740</v>
      </c>
      <c r="D1373">
        <v>108623</v>
      </c>
      <c r="E1373">
        <v>10005200</v>
      </c>
      <c r="F1373" t="s">
        <v>113</v>
      </c>
      <c r="G1373" t="s">
        <v>12</v>
      </c>
      <c r="H1373" t="s">
        <v>422</v>
      </c>
      <c r="I1373" t="s">
        <v>140</v>
      </c>
      <c r="J1373" t="s">
        <v>140</v>
      </c>
      <c r="K1373" t="s">
        <v>423</v>
      </c>
      <c r="L1373" s="172">
        <v>41589</v>
      </c>
      <c r="M1373" s="172">
        <v>41593</v>
      </c>
      <c r="N1373" t="s">
        <v>115</v>
      </c>
      <c r="O1373" t="s">
        <v>109</v>
      </c>
      <c r="P1373">
        <v>2</v>
      </c>
      <c r="Q1373" t="s">
        <v>2257</v>
      </c>
      <c r="R1373">
        <v>3</v>
      </c>
    </row>
    <row r="1374" spans="1:18" x14ac:dyDescent="0.2">
      <c r="A1374" t="s">
        <v>2999</v>
      </c>
      <c r="B1374" t="s">
        <v>3000</v>
      </c>
      <c r="C1374">
        <v>130746</v>
      </c>
      <c r="D1374">
        <v>108339</v>
      </c>
      <c r="E1374">
        <v>10006226</v>
      </c>
      <c r="F1374" t="s">
        <v>105</v>
      </c>
      <c r="G1374" t="s">
        <v>12</v>
      </c>
      <c r="H1374" t="s">
        <v>802</v>
      </c>
      <c r="I1374" t="s">
        <v>140</v>
      </c>
      <c r="J1374" t="s">
        <v>140</v>
      </c>
      <c r="K1374" t="s">
        <v>3001</v>
      </c>
      <c r="L1374" s="172">
        <v>41534</v>
      </c>
      <c r="M1374" s="172">
        <v>41537</v>
      </c>
      <c r="N1374" t="s">
        <v>108</v>
      </c>
      <c r="O1374" t="s">
        <v>109</v>
      </c>
      <c r="P1374">
        <v>2</v>
      </c>
      <c r="Q1374" t="s">
        <v>2257</v>
      </c>
      <c r="R1374">
        <v>2</v>
      </c>
    </row>
    <row r="1375" spans="1:18" x14ac:dyDescent="0.2">
      <c r="A1375" t="s">
        <v>3002</v>
      </c>
      <c r="B1375" t="s">
        <v>3003</v>
      </c>
      <c r="C1375">
        <v>130747</v>
      </c>
      <c r="D1375">
        <v>105420</v>
      </c>
      <c r="E1375">
        <v>10006322</v>
      </c>
      <c r="F1375" t="s">
        <v>113</v>
      </c>
      <c r="G1375" t="s">
        <v>12</v>
      </c>
      <c r="H1375" t="s">
        <v>413</v>
      </c>
      <c r="I1375" t="s">
        <v>161</v>
      </c>
      <c r="J1375" t="s">
        <v>161</v>
      </c>
      <c r="K1375" t="s">
        <v>3004</v>
      </c>
      <c r="L1375" s="172">
        <v>41603</v>
      </c>
      <c r="M1375" s="172">
        <v>41607</v>
      </c>
      <c r="N1375" t="s">
        <v>115</v>
      </c>
      <c r="O1375" t="s">
        <v>109</v>
      </c>
      <c r="P1375">
        <v>2</v>
      </c>
      <c r="Q1375" t="s">
        <v>2257</v>
      </c>
      <c r="R1375">
        <v>3</v>
      </c>
    </row>
    <row r="1376" spans="1:18" x14ac:dyDescent="0.2">
      <c r="A1376" t="s">
        <v>3005</v>
      </c>
      <c r="B1376" t="s">
        <v>296</v>
      </c>
      <c r="C1376">
        <v>130755</v>
      </c>
      <c r="D1376">
        <v>108425</v>
      </c>
      <c r="E1376">
        <v>10002642</v>
      </c>
      <c r="F1376" t="s">
        <v>105</v>
      </c>
      <c r="G1376" t="s">
        <v>12</v>
      </c>
      <c r="H1376" t="s">
        <v>297</v>
      </c>
      <c r="I1376" t="s">
        <v>161</v>
      </c>
      <c r="J1376" t="s">
        <v>161</v>
      </c>
      <c r="K1376" t="s">
        <v>579</v>
      </c>
      <c r="L1376" s="172">
        <v>41667</v>
      </c>
      <c r="M1376" s="172">
        <v>41670</v>
      </c>
      <c r="N1376" t="s">
        <v>268</v>
      </c>
      <c r="O1376" t="s">
        <v>109</v>
      </c>
      <c r="P1376">
        <v>2</v>
      </c>
      <c r="Q1376" t="s">
        <v>2257</v>
      </c>
      <c r="R1376">
        <v>3</v>
      </c>
    </row>
    <row r="1377" spans="1:18" x14ac:dyDescent="0.2">
      <c r="A1377" t="s">
        <v>3006</v>
      </c>
      <c r="B1377" t="s">
        <v>3007</v>
      </c>
      <c r="C1377">
        <v>130761</v>
      </c>
      <c r="D1377">
        <v>107641</v>
      </c>
      <c r="E1377">
        <v>10000812</v>
      </c>
      <c r="F1377" t="s">
        <v>113</v>
      </c>
      <c r="G1377" t="s">
        <v>12</v>
      </c>
      <c r="H1377" t="s">
        <v>239</v>
      </c>
      <c r="I1377" t="s">
        <v>161</v>
      </c>
      <c r="J1377" t="s">
        <v>161</v>
      </c>
      <c r="K1377" t="s">
        <v>3008</v>
      </c>
      <c r="L1377" s="172">
        <v>41792</v>
      </c>
      <c r="M1377" s="172">
        <v>41796</v>
      </c>
      <c r="N1377" t="s">
        <v>155</v>
      </c>
      <c r="O1377" t="s">
        <v>109</v>
      </c>
      <c r="P1377">
        <v>2</v>
      </c>
      <c r="Q1377" t="s">
        <v>2257</v>
      </c>
      <c r="R1377">
        <v>3</v>
      </c>
    </row>
    <row r="1378" spans="1:18" x14ac:dyDescent="0.2">
      <c r="A1378" t="s">
        <v>3009</v>
      </c>
      <c r="B1378" t="s">
        <v>3010</v>
      </c>
      <c r="C1378">
        <v>130765</v>
      </c>
      <c r="D1378">
        <v>106950</v>
      </c>
      <c r="E1378">
        <v>10002755</v>
      </c>
      <c r="F1378" t="s">
        <v>113</v>
      </c>
      <c r="G1378" t="s">
        <v>12</v>
      </c>
      <c r="H1378" t="s">
        <v>114</v>
      </c>
      <c r="I1378" t="s">
        <v>107</v>
      </c>
      <c r="J1378" t="s">
        <v>107</v>
      </c>
      <c r="K1378" t="s">
        <v>3011</v>
      </c>
      <c r="L1378" s="172">
        <v>41548</v>
      </c>
      <c r="M1378" s="172">
        <v>41551</v>
      </c>
      <c r="N1378" t="s">
        <v>115</v>
      </c>
      <c r="O1378" t="s">
        <v>109</v>
      </c>
      <c r="P1378">
        <v>2</v>
      </c>
      <c r="Q1378" t="s">
        <v>2257</v>
      </c>
      <c r="R1378">
        <v>3</v>
      </c>
    </row>
    <row r="1379" spans="1:18" x14ac:dyDescent="0.2">
      <c r="A1379" t="s">
        <v>3012</v>
      </c>
      <c r="B1379" t="s">
        <v>401</v>
      </c>
      <c r="C1379">
        <v>130767</v>
      </c>
      <c r="D1379">
        <v>108429</v>
      </c>
      <c r="E1379">
        <v>10002122</v>
      </c>
      <c r="F1379" t="s">
        <v>105</v>
      </c>
      <c r="G1379" t="s">
        <v>12</v>
      </c>
      <c r="H1379" t="s">
        <v>114</v>
      </c>
      <c r="I1379" t="s">
        <v>107</v>
      </c>
      <c r="J1379" t="s">
        <v>107</v>
      </c>
      <c r="K1379" t="s">
        <v>402</v>
      </c>
      <c r="L1379" s="172">
        <v>41534</v>
      </c>
      <c r="M1379" s="172">
        <v>41537</v>
      </c>
      <c r="N1379" t="s">
        <v>108</v>
      </c>
      <c r="O1379" t="s">
        <v>109</v>
      </c>
      <c r="P1379">
        <v>2</v>
      </c>
      <c r="Q1379" t="s">
        <v>2257</v>
      </c>
      <c r="R1379">
        <v>2</v>
      </c>
    </row>
    <row r="1380" spans="1:18" x14ac:dyDescent="0.2">
      <c r="A1380" t="s">
        <v>3013</v>
      </c>
      <c r="B1380" t="s">
        <v>1461</v>
      </c>
      <c r="C1380">
        <v>130776</v>
      </c>
      <c r="D1380">
        <v>106985</v>
      </c>
      <c r="E1380">
        <v>10004577</v>
      </c>
      <c r="F1380" t="s">
        <v>113</v>
      </c>
      <c r="G1380" t="s">
        <v>12</v>
      </c>
      <c r="H1380" t="s">
        <v>217</v>
      </c>
      <c r="I1380" t="s">
        <v>161</v>
      </c>
      <c r="J1380" t="s">
        <v>161</v>
      </c>
      <c r="K1380" t="s">
        <v>3014</v>
      </c>
      <c r="L1380" s="172">
        <v>41771</v>
      </c>
      <c r="M1380" s="172">
        <v>41775</v>
      </c>
      <c r="N1380" t="s">
        <v>155</v>
      </c>
      <c r="O1380" t="s">
        <v>109</v>
      </c>
      <c r="P1380">
        <v>3</v>
      </c>
      <c r="Q1380" t="s">
        <v>2257</v>
      </c>
      <c r="R1380">
        <v>3</v>
      </c>
    </row>
    <row r="1381" spans="1:18" x14ac:dyDescent="0.2">
      <c r="A1381" t="s">
        <v>3015</v>
      </c>
      <c r="B1381" t="s">
        <v>3016</v>
      </c>
      <c r="C1381">
        <v>130793</v>
      </c>
      <c r="D1381">
        <v>112314</v>
      </c>
      <c r="E1381">
        <v>10000055</v>
      </c>
      <c r="F1381" t="s">
        <v>113</v>
      </c>
      <c r="G1381" t="s">
        <v>12</v>
      </c>
      <c r="H1381" t="s">
        <v>364</v>
      </c>
      <c r="I1381" t="s">
        <v>190</v>
      </c>
      <c r="J1381" t="s">
        <v>190</v>
      </c>
      <c r="K1381" t="s">
        <v>3017</v>
      </c>
      <c r="L1381" s="172">
        <v>41666</v>
      </c>
      <c r="M1381" s="172">
        <v>41670</v>
      </c>
      <c r="N1381" t="s">
        <v>115</v>
      </c>
      <c r="O1381" t="s">
        <v>109</v>
      </c>
      <c r="P1381">
        <v>2</v>
      </c>
      <c r="Q1381" t="s">
        <v>2257</v>
      </c>
      <c r="R1381">
        <v>3</v>
      </c>
    </row>
    <row r="1382" spans="1:18" x14ac:dyDescent="0.2">
      <c r="A1382" t="s">
        <v>3018</v>
      </c>
      <c r="B1382" t="s">
        <v>3019</v>
      </c>
      <c r="C1382">
        <v>130798</v>
      </c>
      <c r="D1382">
        <v>107008</v>
      </c>
      <c r="E1382">
        <v>10005821</v>
      </c>
      <c r="F1382" t="s">
        <v>113</v>
      </c>
      <c r="G1382" t="s">
        <v>12</v>
      </c>
      <c r="H1382" t="s">
        <v>425</v>
      </c>
      <c r="I1382" t="s">
        <v>172</v>
      </c>
      <c r="J1382" t="s">
        <v>172</v>
      </c>
      <c r="K1382" t="s">
        <v>3020</v>
      </c>
      <c r="L1382" s="172">
        <v>41792</v>
      </c>
      <c r="M1382" s="172">
        <v>41796</v>
      </c>
      <c r="N1382" t="s">
        <v>115</v>
      </c>
      <c r="O1382" t="s">
        <v>109</v>
      </c>
      <c r="P1382">
        <v>2</v>
      </c>
      <c r="Q1382" t="s">
        <v>2257</v>
      </c>
      <c r="R1382">
        <v>3</v>
      </c>
    </row>
    <row r="1383" spans="1:18" x14ac:dyDescent="0.2">
      <c r="A1383" t="s">
        <v>3021</v>
      </c>
      <c r="B1383" t="s">
        <v>3022</v>
      </c>
      <c r="C1383">
        <v>130800</v>
      </c>
      <c r="D1383">
        <v>108391</v>
      </c>
      <c r="E1383">
        <v>10005822</v>
      </c>
      <c r="F1383" t="s">
        <v>105</v>
      </c>
      <c r="G1383" t="s">
        <v>12</v>
      </c>
      <c r="H1383" t="s">
        <v>425</v>
      </c>
      <c r="I1383" t="s">
        <v>172</v>
      </c>
      <c r="J1383" t="s">
        <v>172</v>
      </c>
      <c r="K1383" t="s">
        <v>3023</v>
      </c>
      <c r="L1383" s="172">
        <v>41562</v>
      </c>
      <c r="M1383" s="172">
        <v>41565</v>
      </c>
      <c r="N1383" t="s">
        <v>108</v>
      </c>
      <c r="O1383" t="s">
        <v>109</v>
      </c>
      <c r="P1383">
        <v>2</v>
      </c>
      <c r="Q1383" t="s">
        <v>2257</v>
      </c>
      <c r="R1383">
        <v>2</v>
      </c>
    </row>
    <row r="1384" spans="1:18" x14ac:dyDescent="0.2">
      <c r="A1384" t="s">
        <v>3024</v>
      </c>
      <c r="B1384" t="s">
        <v>3025</v>
      </c>
      <c r="C1384">
        <v>130812</v>
      </c>
      <c r="D1384">
        <v>106068</v>
      </c>
      <c r="E1384">
        <v>10004603</v>
      </c>
      <c r="F1384" t="s">
        <v>113</v>
      </c>
      <c r="G1384" t="s">
        <v>12</v>
      </c>
      <c r="H1384" t="s">
        <v>171</v>
      </c>
      <c r="I1384" t="s">
        <v>172</v>
      </c>
      <c r="J1384" t="s">
        <v>172</v>
      </c>
      <c r="K1384" t="s">
        <v>259</v>
      </c>
      <c r="L1384" s="172">
        <v>41603</v>
      </c>
      <c r="M1384" s="172">
        <v>41607</v>
      </c>
      <c r="N1384" t="s">
        <v>115</v>
      </c>
      <c r="O1384" t="s">
        <v>109</v>
      </c>
      <c r="P1384">
        <v>2</v>
      </c>
      <c r="Q1384" t="s">
        <v>2257</v>
      </c>
      <c r="R1384">
        <v>2</v>
      </c>
    </row>
    <row r="1385" spans="1:18" x14ac:dyDescent="0.2">
      <c r="A1385" t="s">
        <v>3026</v>
      </c>
      <c r="B1385" t="s">
        <v>584</v>
      </c>
      <c r="C1385">
        <v>130815</v>
      </c>
      <c r="D1385">
        <v>107044</v>
      </c>
      <c r="E1385">
        <v>10006349</v>
      </c>
      <c r="F1385" t="s">
        <v>113</v>
      </c>
      <c r="G1385" t="s">
        <v>12</v>
      </c>
      <c r="H1385" t="s">
        <v>585</v>
      </c>
      <c r="I1385" t="s">
        <v>172</v>
      </c>
      <c r="J1385" t="s">
        <v>172</v>
      </c>
      <c r="K1385" t="s">
        <v>586</v>
      </c>
      <c r="L1385" s="172">
        <v>41610</v>
      </c>
      <c r="M1385" s="172">
        <v>41614</v>
      </c>
      <c r="N1385" t="s">
        <v>115</v>
      </c>
      <c r="O1385" t="s">
        <v>109</v>
      </c>
      <c r="P1385">
        <v>2</v>
      </c>
      <c r="Q1385" t="s">
        <v>2257</v>
      </c>
      <c r="R1385">
        <v>3</v>
      </c>
    </row>
    <row r="1386" spans="1:18" x14ac:dyDescent="0.2">
      <c r="A1386" t="s">
        <v>3027</v>
      </c>
      <c r="B1386" t="s">
        <v>2172</v>
      </c>
      <c r="C1386">
        <v>130817</v>
      </c>
      <c r="D1386">
        <v>108338</v>
      </c>
      <c r="E1386">
        <v>10001474</v>
      </c>
      <c r="F1386" t="s">
        <v>105</v>
      </c>
      <c r="G1386" t="s">
        <v>12</v>
      </c>
      <c r="H1386" t="s">
        <v>585</v>
      </c>
      <c r="I1386" t="s">
        <v>172</v>
      </c>
      <c r="J1386" t="s">
        <v>172</v>
      </c>
      <c r="K1386" t="s">
        <v>3028</v>
      </c>
      <c r="L1386" s="172">
        <v>41653</v>
      </c>
      <c r="M1386" s="172">
        <v>41656</v>
      </c>
      <c r="N1386" t="s">
        <v>268</v>
      </c>
      <c r="O1386" t="s">
        <v>109</v>
      </c>
      <c r="P1386">
        <v>3</v>
      </c>
      <c r="Q1386" t="s">
        <v>2257</v>
      </c>
      <c r="R1386">
        <v>3</v>
      </c>
    </row>
    <row r="1387" spans="1:18" x14ac:dyDescent="0.2">
      <c r="A1387" t="s">
        <v>3029</v>
      </c>
      <c r="B1387" t="s">
        <v>1478</v>
      </c>
      <c r="C1387">
        <v>130820</v>
      </c>
      <c r="D1387">
        <v>107059</v>
      </c>
      <c r="E1387">
        <v>10006398</v>
      </c>
      <c r="F1387" t="s">
        <v>113</v>
      </c>
      <c r="G1387" t="s">
        <v>12</v>
      </c>
      <c r="H1387" t="s">
        <v>854</v>
      </c>
      <c r="I1387" t="s">
        <v>107</v>
      </c>
      <c r="J1387" t="s">
        <v>107</v>
      </c>
      <c r="K1387" t="s">
        <v>3030</v>
      </c>
      <c r="L1387" s="172">
        <v>41778</v>
      </c>
      <c r="M1387" s="172">
        <v>41782</v>
      </c>
      <c r="N1387" t="s">
        <v>115</v>
      </c>
      <c r="O1387" t="s">
        <v>109</v>
      </c>
      <c r="P1387">
        <v>3</v>
      </c>
      <c r="Q1387" t="s">
        <v>2257</v>
      </c>
      <c r="R1387">
        <v>2</v>
      </c>
    </row>
    <row r="1388" spans="1:18" x14ac:dyDescent="0.2">
      <c r="A1388" t="s">
        <v>3031</v>
      </c>
      <c r="B1388" t="s">
        <v>3032</v>
      </c>
      <c r="C1388">
        <v>130825</v>
      </c>
      <c r="D1388">
        <v>107906</v>
      </c>
      <c r="E1388">
        <v>10000950</v>
      </c>
      <c r="F1388" t="s">
        <v>113</v>
      </c>
      <c r="G1388" t="s">
        <v>12</v>
      </c>
      <c r="H1388" t="s">
        <v>399</v>
      </c>
      <c r="I1388" t="s">
        <v>190</v>
      </c>
      <c r="J1388" t="s">
        <v>190</v>
      </c>
      <c r="K1388" t="s">
        <v>3033</v>
      </c>
      <c r="L1388" s="172">
        <v>41610</v>
      </c>
      <c r="M1388" s="172">
        <v>41614</v>
      </c>
      <c r="N1388" t="s">
        <v>115</v>
      </c>
      <c r="O1388" t="s">
        <v>109</v>
      </c>
      <c r="P1388">
        <v>2</v>
      </c>
      <c r="Q1388" t="s">
        <v>2257</v>
      </c>
      <c r="R1388">
        <v>3</v>
      </c>
    </row>
    <row r="1389" spans="1:18" x14ac:dyDescent="0.2">
      <c r="A1389" t="s">
        <v>3034</v>
      </c>
      <c r="B1389" t="s">
        <v>2187</v>
      </c>
      <c r="C1389">
        <v>130837</v>
      </c>
      <c r="D1389">
        <v>106445</v>
      </c>
      <c r="E1389">
        <v>10006002</v>
      </c>
      <c r="F1389" t="s">
        <v>113</v>
      </c>
      <c r="G1389" t="s">
        <v>12</v>
      </c>
      <c r="H1389" t="s">
        <v>337</v>
      </c>
      <c r="I1389" t="s">
        <v>172</v>
      </c>
      <c r="J1389" t="s">
        <v>172</v>
      </c>
      <c r="K1389" t="s">
        <v>3035</v>
      </c>
      <c r="L1389" s="172">
        <v>41548</v>
      </c>
      <c r="M1389" s="172">
        <v>41551</v>
      </c>
      <c r="N1389" t="s">
        <v>115</v>
      </c>
      <c r="O1389" t="s">
        <v>109</v>
      </c>
      <c r="P1389">
        <v>3</v>
      </c>
      <c r="Q1389" t="s">
        <v>2257</v>
      </c>
      <c r="R1389">
        <v>3</v>
      </c>
    </row>
    <row r="1390" spans="1:18" x14ac:dyDescent="0.2">
      <c r="A1390" t="s">
        <v>3036</v>
      </c>
      <c r="B1390" t="s">
        <v>2190</v>
      </c>
      <c r="C1390">
        <v>130840</v>
      </c>
      <c r="D1390">
        <v>108366</v>
      </c>
      <c r="E1390">
        <v>10003624</v>
      </c>
      <c r="F1390" t="s">
        <v>105</v>
      </c>
      <c r="G1390" t="s">
        <v>12</v>
      </c>
      <c r="H1390" t="s">
        <v>337</v>
      </c>
      <c r="I1390" t="s">
        <v>172</v>
      </c>
      <c r="J1390" t="s">
        <v>172</v>
      </c>
      <c r="K1390" t="s">
        <v>3037</v>
      </c>
      <c r="L1390" s="172">
        <v>41618</v>
      </c>
      <c r="M1390" s="172">
        <v>41621</v>
      </c>
      <c r="N1390" t="s">
        <v>108</v>
      </c>
      <c r="O1390" t="s">
        <v>109</v>
      </c>
      <c r="P1390">
        <v>3</v>
      </c>
      <c r="Q1390" t="s">
        <v>2257</v>
      </c>
      <c r="R1390">
        <v>3</v>
      </c>
    </row>
    <row r="1391" spans="1:18" x14ac:dyDescent="0.2">
      <c r="A1391" t="s">
        <v>3038</v>
      </c>
      <c r="B1391" t="s">
        <v>3039</v>
      </c>
      <c r="C1391">
        <v>130842</v>
      </c>
      <c r="D1391">
        <v>108501</v>
      </c>
      <c r="E1391">
        <v>10004736</v>
      </c>
      <c r="F1391" t="s">
        <v>113</v>
      </c>
      <c r="G1391" t="s">
        <v>12</v>
      </c>
      <c r="H1391" t="s">
        <v>274</v>
      </c>
      <c r="I1391" t="s">
        <v>190</v>
      </c>
      <c r="J1391" t="s">
        <v>190</v>
      </c>
      <c r="K1391" t="s">
        <v>3040</v>
      </c>
      <c r="L1391" s="172">
        <v>41561</v>
      </c>
      <c r="M1391" s="172">
        <v>41565</v>
      </c>
      <c r="N1391" t="s">
        <v>115</v>
      </c>
      <c r="O1391" t="s">
        <v>109</v>
      </c>
      <c r="P1391">
        <v>2</v>
      </c>
      <c r="Q1391" t="s">
        <v>2257</v>
      </c>
      <c r="R1391">
        <v>3</v>
      </c>
    </row>
    <row r="1392" spans="1:18" x14ac:dyDescent="0.2">
      <c r="A1392" t="s">
        <v>3041</v>
      </c>
      <c r="B1392" t="s">
        <v>3042</v>
      </c>
      <c r="C1392">
        <v>130843</v>
      </c>
      <c r="D1392">
        <v>107513</v>
      </c>
      <c r="E1392">
        <v>10007817</v>
      </c>
      <c r="F1392" t="s">
        <v>113</v>
      </c>
      <c r="G1392" t="s">
        <v>12</v>
      </c>
      <c r="H1392" t="s">
        <v>274</v>
      </c>
      <c r="I1392" t="s">
        <v>190</v>
      </c>
      <c r="J1392" t="s">
        <v>190</v>
      </c>
      <c r="K1392" t="s">
        <v>3043</v>
      </c>
      <c r="L1392" s="172">
        <v>41701</v>
      </c>
      <c r="M1392" s="172">
        <v>41705</v>
      </c>
      <c r="N1392" t="s">
        <v>115</v>
      </c>
      <c r="O1392" t="s">
        <v>109</v>
      </c>
      <c r="P1392">
        <v>1</v>
      </c>
      <c r="Q1392" t="s">
        <v>2257</v>
      </c>
      <c r="R1392">
        <v>2</v>
      </c>
    </row>
    <row r="1393" spans="1:18" x14ac:dyDescent="0.2">
      <c r="A1393" t="s">
        <v>3044</v>
      </c>
      <c r="B1393" t="s">
        <v>1486</v>
      </c>
      <c r="C1393">
        <v>131094</v>
      </c>
      <c r="D1393">
        <v>105156</v>
      </c>
      <c r="E1393">
        <v>10001467</v>
      </c>
      <c r="F1393" t="s">
        <v>113</v>
      </c>
      <c r="G1393" t="s">
        <v>12</v>
      </c>
      <c r="H1393" t="s">
        <v>279</v>
      </c>
      <c r="I1393" t="s">
        <v>166</v>
      </c>
      <c r="J1393" t="s">
        <v>166</v>
      </c>
      <c r="K1393" t="s">
        <v>3045</v>
      </c>
      <c r="L1393" s="172">
        <v>41771</v>
      </c>
      <c r="M1393" s="172">
        <v>41775</v>
      </c>
      <c r="N1393" t="s">
        <v>232</v>
      </c>
      <c r="O1393" t="s">
        <v>109</v>
      </c>
      <c r="P1393">
        <v>3</v>
      </c>
      <c r="Q1393" t="s">
        <v>2257</v>
      </c>
      <c r="R1393">
        <v>4</v>
      </c>
    </row>
    <row r="1394" spans="1:18" x14ac:dyDescent="0.2">
      <c r="A1394" t="s">
        <v>3046</v>
      </c>
      <c r="B1394" t="s">
        <v>2198</v>
      </c>
      <c r="C1394">
        <v>131095</v>
      </c>
      <c r="D1394">
        <v>108330</v>
      </c>
      <c r="E1394">
        <v>10005466</v>
      </c>
      <c r="F1394" t="s">
        <v>113</v>
      </c>
      <c r="G1394" t="s">
        <v>12</v>
      </c>
      <c r="H1394" t="s">
        <v>543</v>
      </c>
      <c r="I1394" t="s">
        <v>122</v>
      </c>
      <c r="J1394" t="s">
        <v>122</v>
      </c>
      <c r="K1394" t="s">
        <v>3047</v>
      </c>
      <c r="L1394" s="172">
        <v>41695</v>
      </c>
      <c r="M1394" s="172">
        <v>41698</v>
      </c>
      <c r="N1394" t="s">
        <v>115</v>
      </c>
      <c r="O1394" t="s">
        <v>109</v>
      </c>
      <c r="P1394">
        <v>3</v>
      </c>
      <c r="Q1394" t="s">
        <v>2257</v>
      </c>
      <c r="R1394">
        <v>1</v>
      </c>
    </row>
    <row r="1395" spans="1:18" x14ac:dyDescent="0.2">
      <c r="A1395" t="s">
        <v>3048</v>
      </c>
      <c r="B1395" t="s">
        <v>3049</v>
      </c>
      <c r="C1395">
        <v>131857</v>
      </c>
      <c r="D1395">
        <v>117294</v>
      </c>
      <c r="E1395">
        <v>10009120</v>
      </c>
      <c r="F1395" t="s">
        <v>2053</v>
      </c>
      <c r="G1395" t="s">
        <v>13</v>
      </c>
      <c r="H1395" t="s">
        <v>425</v>
      </c>
      <c r="I1395" t="s">
        <v>172</v>
      </c>
      <c r="J1395" t="s">
        <v>172</v>
      </c>
      <c r="K1395" t="s">
        <v>3050</v>
      </c>
      <c r="L1395" s="172">
        <v>41717</v>
      </c>
      <c r="M1395" s="172">
        <v>41719</v>
      </c>
      <c r="N1395" t="s">
        <v>588</v>
      </c>
      <c r="O1395" t="s">
        <v>109</v>
      </c>
      <c r="P1395">
        <v>2</v>
      </c>
      <c r="Q1395" t="s">
        <v>2257</v>
      </c>
      <c r="R1395">
        <v>3</v>
      </c>
    </row>
    <row r="1396" spans="1:18" x14ac:dyDescent="0.2">
      <c r="A1396" t="s">
        <v>3051</v>
      </c>
      <c r="B1396" t="s">
        <v>3052</v>
      </c>
      <c r="C1396">
        <v>131859</v>
      </c>
      <c r="D1396">
        <v>108659</v>
      </c>
      <c r="E1396">
        <v>10002111</v>
      </c>
      <c r="F1396" t="s">
        <v>113</v>
      </c>
      <c r="G1396" t="s">
        <v>12</v>
      </c>
      <c r="H1396" t="s">
        <v>475</v>
      </c>
      <c r="I1396" t="s">
        <v>94</v>
      </c>
      <c r="J1396" t="s">
        <v>95</v>
      </c>
      <c r="K1396" t="s">
        <v>3053</v>
      </c>
      <c r="L1396" s="172">
        <v>41694</v>
      </c>
      <c r="M1396" s="172">
        <v>41698</v>
      </c>
      <c r="N1396" t="s">
        <v>115</v>
      </c>
      <c r="O1396" t="s">
        <v>109</v>
      </c>
      <c r="P1396">
        <v>2</v>
      </c>
      <c r="Q1396" t="s">
        <v>2257</v>
      </c>
      <c r="R1396">
        <v>2</v>
      </c>
    </row>
    <row r="1397" spans="1:18" x14ac:dyDescent="0.2">
      <c r="A1397" t="s">
        <v>3054</v>
      </c>
      <c r="B1397" t="s">
        <v>3055</v>
      </c>
      <c r="C1397">
        <v>131867</v>
      </c>
      <c r="D1397">
        <v>108320</v>
      </c>
      <c r="E1397">
        <v>10000796</v>
      </c>
      <c r="F1397" t="s">
        <v>105</v>
      </c>
      <c r="G1397" t="s">
        <v>12</v>
      </c>
      <c r="H1397" t="s">
        <v>202</v>
      </c>
      <c r="I1397" t="s">
        <v>140</v>
      </c>
      <c r="J1397" t="s">
        <v>140</v>
      </c>
      <c r="K1397" t="s">
        <v>3056</v>
      </c>
      <c r="L1397" s="172">
        <v>41653</v>
      </c>
      <c r="M1397" s="172">
        <v>41656</v>
      </c>
      <c r="N1397" t="s">
        <v>108</v>
      </c>
      <c r="O1397" t="s">
        <v>109</v>
      </c>
      <c r="P1397">
        <v>2</v>
      </c>
      <c r="Q1397" t="s">
        <v>2257</v>
      </c>
      <c r="R1397">
        <v>3</v>
      </c>
    </row>
    <row r="1398" spans="1:18" x14ac:dyDescent="0.2">
      <c r="A1398" t="s">
        <v>3057</v>
      </c>
      <c r="B1398" t="s">
        <v>459</v>
      </c>
      <c r="C1398">
        <v>131888</v>
      </c>
      <c r="D1398">
        <v>117235</v>
      </c>
      <c r="E1398">
        <v>10007929</v>
      </c>
      <c r="F1398" t="s">
        <v>2053</v>
      </c>
      <c r="G1398" t="s">
        <v>13</v>
      </c>
      <c r="H1398" t="s">
        <v>460</v>
      </c>
      <c r="I1398" t="s">
        <v>166</v>
      </c>
      <c r="J1398" t="s">
        <v>166</v>
      </c>
      <c r="K1398" t="s">
        <v>461</v>
      </c>
      <c r="L1398" s="172">
        <v>41759</v>
      </c>
      <c r="M1398" s="172">
        <v>41761</v>
      </c>
      <c r="N1398" t="s">
        <v>136</v>
      </c>
      <c r="O1398" t="s">
        <v>109</v>
      </c>
      <c r="P1398">
        <v>2</v>
      </c>
      <c r="Q1398" t="s">
        <v>2257</v>
      </c>
      <c r="R1398">
        <v>2</v>
      </c>
    </row>
    <row r="1399" spans="1:18" x14ac:dyDescent="0.2">
      <c r="A1399" t="s">
        <v>3058</v>
      </c>
      <c r="B1399" t="s">
        <v>3059</v>
      </c>
      <c r="C1399">
        <v>131893</v>
      </c>
      <c r="D1399">
        <v>114859</v>
      </c>
      <c r="E1399">
        <v>10003136</v>
      </c>
      <c r="F1399" t="s">
        <v>2053</v>
      </c>
      <c r="G1399" t="s">
        <v>13</v>
      </c>
      <c r="H1399" t="s">
        <v>413</v>
      </c>
      <c r="I1399" t="s">
        <v>161</v>
      </c>
      <c r="J1399" t="s">
        <v>161</v>
      </c>
      <c r="K1399" t="s">
        <v>3060</v>
      </c>
      <c r="L1399" s="172">
        <v>41604</v>
      </c>
      <c r="M1399" s="172">
        <v>41606</v>
      </c>
      <c r="N1399" t="s">
        <v>136</v>
      </c>
      <c r="O1399" t="s">
        <v>109</v>
      </c>
      <c r="P1399">
        <v>2</v>
      </c>
      <c r="Q1399" t="s">
        <v>2257</v>
      </c>
      <c r="R1399">
        <v>2</v>
      </c>
    </row>
    <row r="1400" spans="1:18" x14ac:dyDescent="0.2">
      <c r="A1400" t="s">
        <v>3061</v>
      </c>
      <c r="B1400" t="s">
        <v>3062</v>
      </c>
      <c r="C1400">
        <v>131900</v>
      </c>
      <c r="D1400">
        <v>114861</v>
      </c>
      <c r="E1400">
        <v>10003774</v>
      </c>
      <c r="F1400" t="s">
        <v>2053</v>
      </c>
      <c r="G1400" t="s">
        <v>13</v>
      </c>
      <c r="H1400" t="s">
        <v>731</v>
      </c>
      <c r="I1400" t="s">
        <v>161</v>
      </c>
      <c r="J1400" t="s">
        <v>161</v>
      </c>
      <c r="K1400" t="s">
        <v>3063</v>
      </c>
      <c r="L1400" s="172">
        <v>41780</v>
      </c>
      <c r="M1400" s="172">
        <v>41782</v>
      </c>
      <c r="N1400" t="s">
        <v>588</v>
      </c>
      <c r="O1400" t="s">
        <v>109</v>
      </c>
      <c r="P1400">
        <v>2</v>
      </c>
      <c r="Q1400" t="s">
        <v>2257</v>
      </c>
      <c r="R1400">
        <v>3</v>
      </c>
    </row>
    <row r="1401" spans="1:18" x14ac:dyDescent="0.2">
      <c r="A1401" t="s">
        <v>3064</v>
      </c>
      <c r="B1401" t="s">
        <v>1504</v>
      </c>
      <c r="C1401">
        <v>131921</v>
      </c>
      <c r="D1401">
        <v>114865</v>
      </c>
      <c r="E1401">
        <v>10012804</v>
      </c>
      <c r="F1401" t="s">
        <v>2053</v>
      </c>
      <c r="G1401" t="s">
        <v>13</v>
      </c>
      <c r="H1401" t="s">
        <v>469</v>
      </c>
      <c r="I1401" t="s">
        <v>166</v>
      </c>
      <c r="J1401" t="s">
        <v>166</v>
      </c>
      <c r="K1401" t="s">
        <v>3065</v>
      </c>
      <c r="L1401" s="172">
        <v>41533</v>
      </c>
      <c r="M1401" s="172">
        <v>41535</v>
      </c>
      <c r="N1401" t="s">
        <v>136</v>
      </c>
      <c r="O1401" t="s">
        <v>109</v>
      </c>
      <c r="P1401">
        <v>2</v>
      </c>
      <c r="Q1401" t="s">
        <v>2257</v>
      </c>
      <c r="R1401">
        <v>3</v>
      </c>
    </row>
    <row r="1402" spans="1:18" x14ac:dyDescent="0.2">
      <c r="A1402" t="s">
        <v>3066</v>
      </c>
      <c r="B1402" t="s">
        <v>3067</v>
      </c>
      <c r="C1402">
        <v>131923</v>
      </c>
      <c r="D1402">
        <v>114890</v>
      </c>
      <c r="E1402">
        <v>10004444</v>
      </c>
      <c r="F1402" t="s">
        <v>2053</v>
      </c>
      <c r="G1402" t="s">
        <v>13</v>
      </c>
      <c r="H1402" t="s">
        <v>1410</v>
      </c>
      <c r="I1402" t="s">
        <v>190</v>
      </c>
      <c r="J1402" t="s">
        <v>190</v>
      </c>
      <c r="K1402" t="s">
        <v>3068</v>
      </c>
      <c r="L1402" s="172">
        <v>41829</v>
      </c>
      <c r="M1402" s="172">
        <v>41831</v>
      </c>
      <c r="N1402" t="s">
        <v>136</v>
      </c>
      <c r="O1402" t="s">
        <v>109</v>
      </c>
      <c r="P1402">
        <v>2</v>
      </c>
      <c r="Q1402" t="s">
        <v>2257</v>
      </c>
      <c r="R1402">
        <v>3</v>
      </c>
    </row>
    <row r="1403" spans="1:18" x14ac:dyDescent="0.2">
      <c r="A1403" t="s">
        <v>3069</v>
      </c>
      <c r="B1403" t="s">
        <v>3070</v>
      </c>
      <c r="C1403">
        <v>131935</v>
      </c>
      <c r="D1403">
        <v>114840</v>
      </c>
      <c r="E1403">
        <v>10000350</v>
      </c>
      <c r="F1403" t="s">
        <v>2053</v>
      </c>
      <c r="G1403" t="s">
        <v>13</v>
      </c>
      <c r="H1403" t="s">
        <v>790</v>
      </c>
      <c r="I1403" t="s">
        <v>140</v>
      </c>
      <c r="J1403" t="s">
        <v>140</v>
      </c>
      <c r="K1403" t="s">
        <v>3071</v>
      </c>
      <c r="L1403" s="172">
        <v>41793</v>
      </c>
      <c r="M1403" s="172">
        <v>41795</v>
      </c>
      <c r="N1403" t="s">
        <v>588</v>
      </c>
      <c r="O1403" t="s">
        <v>109</v>
      </c>
      <c r="P1403">
        <v>2</v>
      </c>
      <c r="Q1403" t="s">
        <v>2257</v>
      </c>
      <c r="R1403">
        <v>3</v>
      </c>
    </row>
    <row r="1404" spans="1:18" x14ac:dyDescent="0.2">
      <c r="A1404" t="s">
        <v>3072</v>
      </c>
      <c r="B1404" t="s">
        <v>3073</v>
      </c>
      <c r="C1404">
        <v>131948</v>
      </c>
      <c r="D1404" t="s">
        <v>99</v>
      </c>
      <c r="E1404">
        <v>10054747</v>
      </c>
      <c r="F1404" t="s">
        <v>2053</v>
      </c>
      <c r="G1404" t="s">
        <v>13</v>
      </c>
      <c r="H1404" t="s">
        <v>129</v>
      </c>
      <c r="I1404" t="s">
        <v>122</v>
      </c>
      <c r="J1404" t="s">
        <v>122</v>
      </c>
      <c r="K1404" t="s">
        <v>3074</v>
      </c>
      <c r="L1404" s="172">
        <v>41598</v>
      </c>
      <c r="M1404" s="172">
        <v>41600</v>
      </c>
      <c r="N1404" t="s">
        <v>136</v>
      </c>
      <c r="O1404" t="s">
        <v>109</v>
      </c>
      <c r="P1404">
        <v>1</v>
      </c>
      <c r="Q1404" t="s">
        <v>2257</v>
      </c>
      <c r="R1404">
        <v>2</v>
      </c>
    </row>
    <row r="1405" spans="1:18" x14ac:dyDescent="0.2">
      <c r="A1405" t="s">
        <v>3075</v>
      </c>
      <c r="B1405" t="s">
        <v>3076</v>
      </c>
      <c r="C1405">
        <v>131958</v>
      </c>
      <c r="D1405">
        <v>114870</v>
      </c>
      <c r="E1405">
        <v>10005036</v>
      </c>
      <c r="F1405" t="s">
        <v>2053</v>
      </c>
      <c r="G1405" t="s">
        <v>13</v>
      </c>
      <c r="H1405" t="s">
        <v>311</v>
      </c>
      <c r="I1405" t="s">
        <v>2054</v>
      </c>
      <c r="J1405" t="s">
        <v>95</v>
      </c>
      <c r="K1405" t="s">
        <v>3077</v>
      </c>
      <c r="L1405" s="172">
        <v>41779</v>
      </c>
      <c r="M1405" s="172">
        <v>41781</v>
      </c>
      <c r="N1405" t="s">
        <v>136</v>
      </c>
      <c r="O1405" t="s">
        <v>109</v>
      </c>
      <c r="P1405">
        <v>2</v>
      </c>
      <c r="Q1405" t="s">
        <v>2257</v>
      </c>
      <c r="R1405">
        <v>3</v>
      </c>
    </row>
    <row r="1406" spans="1:18" x14ac:dyDescent="0.2">
      <c r="A1406" t="s">
        <v>3078</v>
      </c>
      <c r="B1406" t="s">
        <v>3079</v>
      </c>
      <c r="C1406">
        <v>131959</v>
      </c>
      <c r="D1406">
        <v>114871</v>
      </c>
      <c r="E1406">
        <v>10005151</v>
      </c>
      <c r="F1406" t="s">
        <v>2053</v>
      </c>
      <c r="G1406" t="s">
        <v>13</v>
      </c>
      <c r="H1406" t="s">
        <v>160</v>
      </c>
      <c r="I1406" t="s">
        <v>161</v>
      </c>
      <c r="J1406" t="s">
        <v>161</v>
      </c>
      <c r="K1406" t="s">
        <v>3080</v>
      </c>
      <c r="L1406" s="172">
        <v>41717</v>
      </c>
      <c r="M1406" s="172">
        <v>41719</v>
      </c>
      <c r="N1406" t="s">
        <v>588</v>
      </c>
      <c r="O1406" t="s">
        <v>109</v>
      </c>
      <c r="P1406">
        <v>2</v>
      </c>
      <c r="Q1406" t="s">
        <v>2257</v>
      </c>
      <c r="R1406">
        <v>3</v>
      </c>
    </row>
    <row r="1407" spans="1:18" x14ac:dyDescent="0.2">
      <c r="A1407" t="s">
        <v>3081</v>
      </c>
      <c r="B1407" t="s">
        <v>1450</v>
      </c>
      <c r="C1407">
        <v>131968</v>
      </c>
      <c r="D1407">
        <v>117594</v>
      </c>
      <c r="E1407">
        <v>10008456</v>
      </c>
      <c r="F1407" t="s">
        <v>2053</v>
      </c>
      <c r="G1407" t="s">
        <v>13</v>
      </c>
      <c r="H1407" t="s">
        <v>585</v>
      </c>
      <c r="I1407" t="s">
        <v>172</v>
      </c>
      <c r="J1407" t="s">
        <v>172</v>
      </c>
      <c r="K1407" t="s">
        <v>3082</v>
      </c>
      <c r="L1407" s="172">
        <v>41675</v>
      </c>
      <c r="M1407" s="172">
        <v>41677</v>
      </c>
      <c r="N1407" t="s">
        <v>136</v>
      </c>
      <c r="O1407" t="s">
        <v>109</v>
      </c>
      <c r="P1407">
        <v>2</v>
      </c>
      <c r="Q1407" t="s">
        <v>2257</v>
      </c>
      <c r="R1407">
        <v>3</v>
      </c>
    </row>
    <row r="1408" spans="1:18" x14ac:dyDescent="0.2">
      <c r="A1408" t="s">
        <v>3083</v>
      </c>
      <c r="B1408" t="s">
        <v>3084</v>
      </c>
      <c r="C1408">
        <v>131990</v>
      </c>
      <c r="D1408">
        <v>109725</v>
      </c>
      <c r="E1408">
        <v>10027384</v>
      </c>
      <c r="F1408" t="s">
        <v>2053</v>
      </c>
      <c r="G1408" t="s">
        <v>13</v>
      </c>
      <c r="H1408" t="s">
        <v>413</v>
      </c>
      <c r="I1408" t="s">
        <v>161</v>
      </c>
      <c r="J1408" t="s">
        <v>161</v>
      </c>
      <c r="K1408" t="s">
        <v>3085</v>
      </c>
      <c r="L1408" s="172">
        <v>41597</v>
      </c>
      <c r="M1408" s="172">
        <v>41599</v>
      </c>
      <c r="N1408" t="s">
        <v>136</v>
      </c>
      <c r="O1408" t="s">
        <v>109</v>
      </c>
      <c r="P1408">
        <v>2</v>
      </c>
      <c r="Q1408" t="s">
        <v>2257</v>
      </c>
      <c r="R1408">
        <v>2</v>
      </c>
    </row>
    <row r="1409" spans="1:18" x14ac:dyDescent="0.2">
      <c r="A1409" t="s">
        <v>3086</v>
      </c>
      <c r="B1409" t="s">
        <v>3087</v>
      </c>
      <c r="C1409">
        <v>132001</v>
      </c>
      <c r="D1409">
        <v>119225</v>
      </c>
      <c r="E1409">
        <v>10024771</v>
      </c>
      <c r="F1409" t="s">
        <v>2053</v>
      </c>
      <c r="G1409" t="s">
        <v>13</v>
      </c>
      <c r="H1409" t="s">
        <v>270</v>
      </c>
      <c r="I1409" t="s">
        <v>166</v>
      </c>
      <c r="J1409" t="s">
        <v>166</v>
      </c>
      <c r="K1409" t="s">
        <v>3088</v>
      </c>
      <c r="L1409" s="172">
        <v>41773</v>
      </c>
      <c r="M1409" s="172">
        <v>41775</v>
      </c>
      <c r="N1409" t="s">
        <v>136</v>
      </c>
      <c r="O1409" t="s">
        <v>109</v>
      </c>
      <c r="P1409">
        <v>2</v>
      </c>
      <c r="Q1409" t="s">
        <v>2257</v>
      </c>
      <c r="R1409">
        <v>3</v>
      </c>
    </row>
    <row r="1410" spans="1:18" x14ac:dyDescent="0.2">
      <c r="A1410" t="s">
        <v>3089</v>
      </c>
      <c r="B1410" t="s">
        <v>133</v>
      </c>
      <c r="C1410">
        <v>132011</v>
      </c>
      <c r="D1410">
        <v>114876</v>
      </c>
      <c r="E1410">
        <v>10005748</v>
      </c>
      <c r="F1410" t="s">
        <v>2053</v>
      </c>
      <c r="G1410" t="s">
        <v>13</v>
      </c>
      <c r="H1410" t="s">
        <v>135</v>
      </c>
      <c r="I1410" t="s">
        <v>107</v>
      </c>
      <c r="J1410" t="s">
        <v>107</v>
      </c>
      <c r="K1410" t="s">
        <v>137</v>
      </c>
      <c r="L1410" s="172">
        <v>41806</v>
      </c>
      <c r="M1410" s="172">
        <v>41808</v>
      </c>
      <c r="N1410" t="s">
        <v>136</v>
      </c>
      <c r="O1410" t="s">
        <v>109</v>
      </c>
      <c r="P1410">
        <v>2</v>
      </c>
      <c r="Q1410" t="s">
        <v>2257</v>
      </c>
      <c r="R1410">
        <v>2</v>
      </c>
    </row>
    <row r="1411" spans="1:18" x14ac:dyDescent="0.2">
      <c r="A1411" t="s">
        <v>3090</v>
      </c>
      <c r="B1411" t="s">
        <v>1518</v>
      </c>
      <c r="C1411">
        <v>132015</v>
      </c>
      <c r="D1411">
        <v>115859</v>
      </c>
      <c r="E1411">
        <v>10006159</v>
      </c>
      <c r="F1411" t="s">
        <v>2053</v>
      </c>
      <c r="G1411" t="s">
        <v>13</v>
      </c>
      <c r="H1411" t="s">
        <v>785</v>
      </c>
      <c r="I1411" t="s">
        <v>107</v>
      </c>
      <c r="J1411" t="s">
        <v>107</v>
      </c>
      <c r="K1411" t="s">
        <v>3091</v>
      </c>
      <c r="L1411" s="172">
        <v>41794</v>
      </c>
      <c r="M1411" s="172">
        <v>41796</v>
      </c>
      <c r="N1411" t="s">
        <v>136</v>
      </c>
      <c r="O1411" t="s">
        <v>109</v>
      </c>
      <c r="P1411">
        <v>3</v>
      </c>
      <c r="Q1411" t="s">
        <v>2257</v>
      </c>
      <c r="R1411">
        <v>3</v>
      </c>
    </row>
    <row r="1412" spans="1:18" x14ac:dyDescent="0.2">
      <c r="A1412" t="s">
        <v>3092</v>
      </c>
      <c r="B1412" t="s">
        <v>2206</v>
      </c>
      <c r="C1412">
        <v>132021</v>
      </c>
      <c r="D1412">
        <v>114880</v>
      </c>
      <c r="E1412">
        <v>10006374</v>
      </c>
      <c r="F1412" t="s">
        <v>2053</v>
      </c>
      <c r="G1412" t="s">
        <v>13</v>
      </c>
      <c r="H1412" t="s">
        <v>585</v>
      </c>
      <c r="I1412" t="s">
        <v>172</v>
      </c>
      <c r="J1412" t="s">
        <v>172</v>
      </c>
      <c r="K1412" t="s">
        <v>3093</v>
      </c>
      <c r="L1412" s="172">
        <v>41695</v>
      </c>
      <c r="M1412" s="172">
        <v>41697</v>
      </c>
      <c r="N1412" t="s">
        <v>136</v>
      </c>
      <c r="O1412" t="s">
        <v>109</v>
      </c>
      <c r="P1412">
        <v>3</v>
      </c>
      <c r="Q1412" t="s">
        <v>2257</v>
      </c>
      <c r="R1412">
        <v>3</v>
      </c>
    </row>
    <row r="1413" spans="1:18" x14ac:dyDescent="0.2">
      <c r="A1413" t="s">
        <v>3094</v>
      </c>
      <c r="B1413" t="s">
        <v>1522</v>
      </c>
      <c r="C1413">
        <v>132042</v>
      </c>
      <c r="D1413">
        <v>114827</v>
      </c>
      <c r="E1413">
        <v>10012825</v>
      </c>
      <c r="F1413" t="s">
        <v>2053</v>
      </c>
      <c r="G1413" t="s">
        <v>13</v>
      </c>
      <c r="H1413" t="s">
        <v>270</v>
      </c>
      <c r="I1413" t="s">
        <v>166</v>
      </c>
      <c r="J1413" t="s">
        <v>166</v>
      </c>
      <c r="K1413" t="s">
        <v>3095</v>
      </c>
      <c r="L1413" s="172">
        <v>41779</v>
      </c>
      <c r="M1413" s="172">
        <v>41781</v>
      </c>
      <c r="N1413" t="s">
        <v>136</v>
      </c>
      <c r="O1413" t="s">
        <v>109</v>
      </c>
      <c r="P1413">
        <v>3</v>
      </c>
      <c r="Q1413" t="s">
        <v>2257</v>
      </c>
      <c r="R1413">
        <v>2</v>
      </c>
    </row>
    <row r="1414" spans="1:18" x14ac:dyDescent="0.2">
      <c r="A1414" t="s">
        <v>3096</v>
      </c>
      <c r="B1414" t="s">
        <v>2209</v>
      </c>
      <c r="C1414">
        <v>132779</v>
      </c>
      <c r="D1414">
        <v>109912</v>
      </c>
      <c r="E1414">
        <v>10007527</v>
      </c>
      <c r="F1414" t="s">
        <v>113</v>
      </c>
      <c r="G1414" t="s">
        <v>12</v>
      </c>
      <c r="H1414" t="s">
        <v>209</v>
      </c>
      <c r="I1414" t="s">
        <v>166</v>
      </c>
      <c r="J1414" t="s">
        <v>166</v>
      </c>
      <c r="K1414" t="s">
        <v>3097</v>
      </c>
      <c r="L1414" s="172">
        <v>41701</v>
      </c>
      <c r="M1414" s="172">
        <v>41705</v>
      </c>
      <c r="N1414" t="s">
        <v>115</v>
      </c>
      <c r="O1414" t="s">
        <v>109</v>
      </c>
      <c r="P1414">
        <v>3</v>
      </c>
      <c r="Q1414" t="s">
        <v>2257</v>
      </c>
      <c r="R1414">
        <v>3</v>
      </c>
    </row>
    <row r="1415" spans="1:18" x14ac:dyDescent="0.2">
      <c r="A1415" t="s">
        <v>3098</v>
      </c>
      <c r="B1415" t="s">
        <v>2212</v>
      </c>
      <c r="C1415">
        <v>133036</v>
      </c>
      <c r="D1415">
        <v>114875</v>
      </c>
      <c r="E1415">
        <v>10009031</v>
      </c>
      <c r="F1415" t="s">
        <v>2053</v>
      </c>
      <c r="G1415" t="s">
        <v>13</v>
      </c>
      <c r="H1415" t="s">
        <v>362</v>
      </c>
      <c r="I1415" t="s">
        <v>166</v>
      </c>
      <c r="J1415" t="s">
        <v>166</v>
      </c>
      <c r="K1415" t="s">
        <v>3099</v>
      </c>
      <c r="L1415" s="172">
        <v>41717</v>
      </c>
      <c r="M1415" s="172">
        <v>41719</v>
      </c>
      <c r="N1415" t="s">
        <v>136</v>
      </c>
      <c r="O1415" t="s">
        <v>109</v>
      </c>
      <c r="P1415">
        <v>4</v>
      </c>
      <c r="Q1415" t="s">
        <v>2257</v>
      </c>
      <c r="R1415">
        <v>1</v>
      </c>
    </row>
    <row r="1416" spans="1:18" x14ac:dyDescent="0.2">
      <c r="A1416" t="s">
        <v>3100</v>
      </c>
      <c r="B1416" t="s">
        <v>3101</v>
      </c>
      <c r="C1416">
        <v>133053</v>
      </c>
      <c r="D1416" t="s">
        <v>99</v>
      </c>
      <c r="E1416">
        <v>10003088</v>
      </c>
      <c r="F1416" t="s">
        <v>391</v>
      </c>
      <c r="G1416" t="s">
        <v>15</v>
      </c>
      <c r="H1416" t="s">
        <v>1311</v>
      </c>
      <c r="I1416" t="s">
        <v>122</v>
      </c>
      <c r="J1416" t="s">
        <v>122</v>
      </c>
      <c r="K1416" t="s">
        <v>3102</v>
      </c>
      <c r="L1416" s="172">
        <v>41667</v>
      </c>
      <c r="M1416" s="172">
        <v>41670</v>
      </c>
      <c r="N1416" t="s">
        <v>152</v>
      </c>
      <c r="O1416" t="s">
        <v>109</v>
      </c>
      <c r="P1416">
        <v>2</v>
      </c>
      <c r="Q1416" t="s">
        <v>2257</v>
      </c>
      <c r="R1416">
        <v>4</v>
      </c>
    </row>
    <row r="1417" spans="1:18" x14ac:dyDescent="0.2">
      <c r="A1417" t="s">
        <v>3103</v>
      </c>
      <c r="B1417" t="s">
        <v>3104</v>
      </c>
      <c r="C1417">
        <v>133108</v>
      </c>
      <c r="D1417">
        <v>114874</v>
      </c>
      <c r="E1417">
        <v>10005558</v>
      </c>
      <c r="F1417" t="s">
        <v>2053</v>
      </c>
      <c r="G1417" t="s">
        <v>13</v>
      </c>
      <c r="H1417" t="s">
        <v>761</v>
      </c>
      <c r="I1417" t="s">
        <v>172</v>
      </c>
      <c r="J1417" t="s">
        <v>172</v>
      </c>
      <c r="K1417" t="s">
        <v>3105</v>
      </c>
      <c r="L1417" s="172">
        <v>41556</v>
      </c>
      <c r="M1417" s="172">
        <v>41558</v>
      </c>
      <c r="N1417" t="s">
        <v>136</v>
      </c>
      <c r="O1417" t="s">
        <v>109</v>
      </c>
      <c r="P1417">
        <v>2</v>
      </c>
      <c r="Q1417" t="s">
        <v>2257</v>
      </c>
      <c r="R1417">
        <v>2</v>
      </c>
    </row>
    <row r="1418" spans="1:18" x14ac:dyDescent="0.2">
      <c r="A1418" t="s">
        <v>3106</v>
      </c>
      <c r="B1418" t="s">
        <v>1532</v>
      </c>
      <c r="C1418">
        <v>133435</v>
      </c>
      <c r="D1418">
        <v>111809</v>
      </c>
      <c r="E1418">
        <v>10006432</v>
      </c>
      <c r="F1418" t="s">
        <v>113</v>
      </c>
      <c r="G1418" t="s">
        <v>12</v>
      </c>
      <c r="H1418" t="s">
        <v>1410</v>
      </c>
      <c r="I1418" t="s">
        <v>190</v>
      </c>
      <c r="J1418" t="s">
        <v>190</v>
      </c>
      <c r="K1418" t="s">
        <v>3107</v>
      </c>
      <c r="L1418" s="172">
        <v>41757</v>
      </c>
      <c r="M1418" s="172">
        <v>41761</v>
      </c>
      <c r="N1418" t="s">
        <v>155</v>
      </c>
      <c r="O1418" t="s">
        <v>109</v>
      </c>
      <c r="P1418">
        <v>2</v>
      </c>
      <c r="Q1418" t="s">
        <v>2257</v>
      </c>
      <c r="R1418">
        <v>3</v>
      </c>
    </row>
    <row r="1419" spans="1:18" x14ac:dyDescent="0.2">
      <c r="A1419" t="s">
        <v>3108</v>
      </c>
      <c r="B1419" t="s">
        <v>1534</v>
      </c>
      <c r="C1419">
        <v>133585</v>
      </c>
      <c r="D1419">
        <v>112173</v>
      </c>
      <c r="E1419">
        <v>10001919</v>
      </c>
      <c r="F1419" t="s">
        <v>113</v>
      </c>
      <c r="G1419" t="s">
        <v>12</v>
      </c>
      <c r="H1419" t="s">
        <v>325</v>
      </c>
      <c r="I1419" t="s">
        <v>161</v>
      </c>
      <c r="J1419" t="s">
        <v>161</v>
      </c>
      <c r="K1419" t="s">
        <v>3109</v>
      </c>
      <c r="L1419" s="172">
        <v>41771</v>
      </c>
      <c r="M1419" s="172">
        <v>41775</v>
      </c>
      <c r="N1419" t="s">
        <v>115</v>
      </c>
      <c r="O1419" t="s">
        <v>109</v>
      </c>
      <c r="P1419">
        <v>3</v>
      </c>
      <c r="Q1419" t="s">
        <v>2257</v>
      </c>
      <c r="R1419">
        <v>3</v>
      </c>
    </row>
    <row r="1420" spans="1:18" x14ac:dyDescent="0.2">
      <c r="A1420" t="s">
        <v>3110</v>
      </c>
      <c r="B1420" t="s">
        <v>3111</v>
      </c>
      <c r="C1420">
        <v>133794</v>
      </c>
      <c r="D1420">
        <v>108273</v>
      </c>
      <c r="E1420">
        <v>10006841</v>
      </c>
      <c r="F1420" t="s">
        <v>2216</v>
      </c>
      <c r="G1420" t="s">
        <v>18</v>
      </c>
      <c r="H1420" t="s">
        <v>202</v>
      </c>
      <c r="I1420" t="s">
        <v>140</v>
      </c>
      <c r="J1420" t="s">
        <v>140</v>
      </c>
      <c r="K1420" t="s">
        <v>3112</v>
      </c>
      <c r="L1420" s="172">
        <v>41695</v>
      </c>
      <c r="M1420" s="172">
        <v>41698</v>
      </c>
      <c r="N1420" t="s">
        <v>618</v>
      </c>
      <c r="O1420" t="s">
        <v>109</v>
      </c>
      <c r="P1420">
        <v>2</v>
      </c>
      <c r="Q1420" t="s">
        <v>2257</v>
      </c>
      <c r="R1420" t="s">
        <v>210</v>
      </c>
    </row>
    <row r="1421" spans="1:18" x14ac:dyDescent="0.2">
      <c r="A1421" t="s">
        <v>3113</v>
      </c>
      <c r="B1421" t="s">
        <v>3114</v>
      </c>
      <c r="C1421">
        <v>133804</v>
      </c>
      <c r="D1421">
        <v>105500</v>
      </c>
      <c r="E1421">
        <v>10007657</v>
      </c>
      <c r="F1421" t="s">
        <v>2216</v>
      </c>
      <c r="G1421" t="s">
        <v>18</v>
      </c>
      <c r="H1421" t="s">
        <v>178</v>
      </c>
      <c r="I1421" t="s">
        <v>107</v>
      </c>
      <c r="J1421" t="s">
        <v>107</v>
      </c>
      <c r="K1421" t="s">
        <v>3115</v>
      </c>
      <c r="L1421" s="172">
        <v>41653</v>
      </c>
      <c r="M1421" s="172">
        <v>41656</v>
      </c>
      <c r="N1421" t="s">
        <v>618</v>
      </c>
      <c r="O1421" t="s">
        <v>109</v>
      </c>
      <c r="P1421">
        <v>2</v>
      </c>
      <c r="Q1421" t="s">
        <v>2257</v>
      </c>
      <c r="R1421">
        <v>3</v>
      </c>
    </row>
    <row r="1422" spans="1:18" x14ac:dyDescent="0.2">
      <c r="A1422" t="s">
        <v>3116</v>
      </c>
      <c r="B1422" t="s">
        <v>3117</v>
      </c>
      <c r="C1422">
        <v>133808</v>
      </c>
      <c r="D1422">
        <v>108253</v>
      </c>
      <c r="E1422">
        <v>10001726</v>
      </c>
      <c r="F1422" t="s">
        <v>2216</v>
      </c>
      <c r="G1422" t="s">
        <v>18</v>
      </c>
      <c r="H1422" t="s">
        <v>337</v>
      </c>
      <c r="I1422" t="s">
        <v>172</v>
      </c>
      <c r="J1422" t="s">
        <v>172</v>
      </c>
      <c r="K1422" t="s">
        <v>3118</v>
      </c>
      <c r="L1422" s="172">
        <v>41723</v>
      </c>
      <c r="M1422" s="172">
        <v>41726</v>
      </c>
      <c r="N1422" t="s">
        <v>618</v>
      </c>
      <c r="O1422" t="s">
        <v>109</v>
      </c>
      <c r="P1422">
        <v>2</v>
      </c>
      <c r="Q1422" t="s">
        <v>2257</v>
      </c>
      <c r="R1422" t="s">
        <v>210</v>
      </c>
    </row>
    <row r="1423" spans="1:18" x14ac:dyDescent="0.2">
      <c r="A1423" t="s">
        <v>3119</v>
      </c>
      <c r="B1423" t="s">
        <v>617</v>
      </c>
      <c r="C1423">
        <v>133811</v>
      </c>
      <c r="D1423">
        <v>105452</v>
      </c>
      <c r="E1423">
        <v>10007851</v>
      </c>
      <c r="F1423" t="s">
        <v>2216</v>
      </c>
      <c r="G1423" t="s">
        <v>18</v>
      </c>
      <c r="H1423" t="s">
        <v>325</v>
      </c>
      <c r="I1423" t="s">
        <v>161</v>
      </c>
      <c r="J1423" t="s">
        <v>161</v>
      </c>
      <c r="K1423" t="s">
        <v>619</v>
      </c>
      <c r="L1423" s="172">
        <v>41681</v>
      </c>
      <c r="M1423" s="172">
        <v>41684</v>
      </c>
      <c r="N1423" t="s">
        <v>618</v>
      </c>
      <c r="O1423" t="s">
        <v>109</v>
      </c>
      <c r="P1423">
        <v>2</v>
      </c>
      <c r="Q1423" t="s">
        <v>2257</v>
      </c>
      <c r="R1423">
        <v>3</v>
      </c>
    </row>
    <row r="1424" spans="1:18" x14ac:dyDescent="0.2">
      <c r="A1424" t="s">
        <v>3120</v>
      </c>
      <c r="B1424" t="s">
        <v>3121</v>
      </c>
      <c r="C1424">
        <v>133833</v>
      </c>
      <c r="D1424">
        <v>108264</v>
      </c>
      <c r="E1424">
        <v>10001883</v>
      </c>
      <c r="F1424" t="s">
        <v>2216</v>
      </c>
      <c r="G1424" t="s">
        <v>18</v>
      </c>
      <c r="H1424" t="s">
        <v>297</v>
      </c>
      <c r="I1424" t="s">
        <v>161</v>
      </c>
      <c r="J1424" t="s">
        <v>161</v>
      </c>
      <c r="K1424" t="s">
        <v>3122</v>
      </c>
      <c r="L1424" s="172">
        <v>41589</v>
      </c>
      <c r="M1424" s="172">
        <v>41592</v>
      </c>
      <c r="N1424" t="s">
        <v>618</v>
      </c>
      <c r="O1424" t="s">
        <v>109</v>
      </c>
      <c r="P1424">
        <v>2</v>
      </c>
      <c r="Q1424" t="s">
        <v>2257</v>
      </c>
      <c r="R1424" t="s">
        <v>210</v>
      </c>
    </row>
    <row r="1425" spans="1:18" x14ac:dyDescent="0.2">
      <c r="A1425" t="s">
        <v>3123</v>
      </c>
      <c r="B1425" t="s">
        <v>3124</v>
      </c>
      <c r="C1425">
        <v>133836</v>
      </c>
      <c r="D1425">
        <v>111634</v>
      </c>
      <c r="E1425">
        <v>10007151</v>
      </c>
      <c r="F1425" t="s">
        <v>2216</v>
      </c>
      <c r="G1425" t="s">
        <v>18</v>
      </c>
      <c r="H1425" t="s">
        <v>239</v>
      </c>
      <c r="I1425" t="s">
        <v>161</v>
      </c>
      <c r="J1425" t="s">
        <v>161</v>
      </c>
      <c r="K1425" t="s">
        <v>3125</v>
      </c>
      <c r="L1425" s="172">
        <v>41674</v>
      </c>
      <c r="M1425" s="172">
        <v>41677</v>
      </c>
      <c r="N1425" t="s">
        <v>618</v>
      </c>
      <c r="O1425" t="s">
        <v>109</v>
      </c>
      <c r="P1425">
        <v>2</v>
      </c>
      <c r="Q1425" t="s">
        <v>2257</v>
      </c>
      <c r="R1425">
        <v>3</v>
      </c>
    </row>
    <row r="1426" spans="1:18" x14ac:dyDescent="0.2">
      <c r="A1426" t="s">
        <v>3126</v>
      </c>
      <c r="B1426" t="s">
        <v>3127</v>
      </c>
      <c r="C1426">
        <v>133855</v>
      </c>
      <c r="D1426">
        <v>108274</v>
      </c>
      <c r="E1426">
        <v>10004797</v>
      </c>
      <c r="F1426" t="s">
        <v>2216</v>
      </c>
      <c r="G1426" t="s">
        <v>18</v>
      </c>
      <c r="H1426" t="s">
        <v>160</v>
      </c>
      <c r="I1426" t="s">
        <v>161</v>
      </c>
      <c r="J1426" t="s">
        <v>161</v>
      </c>
      <c r="K1426" t="s">
        <v>3128</v>
      </c>
      <c r="L1426" s="172">
        <v>41716</v>
      </c>
      <c r="M1426" s="172">
        <v>41719</v>
      </c>
      <c r="N1426" t="s">
        <v>3129</v>
      </c>
      <c r="O1426" t="s">
        <v>109</v>
      </c>
      <c r="P1426">
        <v>2</v>
      </c>
      <c r="Q1426" t="s">
        <v>2257</v>
      </c>
      <c r="R1426">
        <v>3</v>
      </c>
    </row>
    <row r="1427" spans="1:18" x14ac:dyDescent="0.2">
      <c r="A1427" t="s">
        <v>3130</v>
      </c>
      <c r="B1427" t="s">
        <v>3131</v>
      </c>
      <c r="C1427">
        <v>133864</v>
      </c>
      <c r="D1427">
        <v>108254</v>
      </c>
      <c r="E1427">
        <v>10004930</v>
      </c>
      <c r="F1427" t="s">
        <v>2216</v>
      </c>
      <c r="G1427" t="s">
        <v>18</v>
      </c>
      <c r="H1427" t="s">
        <v>364</v>
      </c>
      <c r="I1427" t="s">
        <v>190</v>
      </c>
      <c r="J1427" t="s">
        <v>190</v>
      </c>
      <c r="K1427" t="s">
        <v>3132</v>
      </c>
      <c r="L1427" s="172">
        <v>41604</v>
      </c>
      <c r="M1427" s="172">
        <v>41607</v>
      </c>
      <c r="N1427" t="s">
        <v>618</v>
      </c>
      <c r="O1427" t="s">
        <v>109</v>
      </c>
      <c r="P1427">
        <v>2</v>
      </c>
      <c r="Q1427" t="s">
        <v>2257</v>
      </c>
      <c r="R1427" t="s">
        <v>210</v>
      </c>
    </row>
    <row r="1428" spans="1:18" x14ac:dyDescent="0.2">
      <c r="A1428" t="s">
        <v>3133</v>
      </c>
      <c r="B1428" t="s">
        <v>3134</v>
      </c>
      <c r="C1428">
        <v>133881</v>
      </c>
      <c r="D1428">
        <v>108263</v>
      </c>
      <c r="E1428">
        <v>10007159</v>
      </c>
      <c r="F1428" t="s">
        <v>2216</v>
      </c>
      <c r="G1428" t="s">
        <v>18</v>
      </c>
      <c r="H1428" t="s">
        <v>503</v>
      </c>
      <c r="I1428" t="s">
        <v>94</v>
      </c>
      <c r="J1428" t="s">
        <v>95</v>
      </c>
      <c r="K1428" t="s">
        <v>3135</v>
      </c>
      <c r="L1428" s="172">
        <v>41702</v>
      </c>
      <c r="M1428" s="172">
        <v>41705</v>
      </c>
      <c r="N1428" t="s">
        <v>618</v>
      </c>
      <c r="O1428" t="s">
        <v>109</v>
      </c>
      <c r="P1428">
        <v>1</v>
      </c>
      <c r="Q1428" t="s">
        <v>2257</v>
      </c>
      <c r="R1428" t="s">
        <v>210</v>
      </c>
    </row>
    <row r="1429" spans="1:18" x14ac:dyDescent="0.2">
      <c r="A1429" t="s">
        <v>3136</v>
      </c>
      <c r="B1429" t="s">
        <v>3137</v>
      </c>
      <c r="C1429">
        <v>133901</v>
      </c>
      <c r="D1429">
        <v>108331</v>
      </c>
      <c r="E1429">
        <v>10006566</v>
      </c>
      <c r="F1429" t="s">
        <v>2216</v>
      </c>
      <c r="G1429" t="s">
        <v>18</v>
      </c>
      <c r="H1429" t="s">
        <v>744</v>
      </c>
      <c r="I1429" t="s">
        <v>122</v>
      </c>
      <c r="J1429" t="s">
        <v>122</v>
      </c>
      <c r="K1429" t="s">
        <v>3138</v>
      </c>
      <c r="L1429" s="172">
        <v>41618</v>
      </c>
      <c r="M1429" s="172">
        <v>41621</v>
      </c>
      <c r="N1429" t="s">
        <v>618</v>
      </c>
      <c r="O1429" t="s">
        <v>109</v>
      </c>
      <c r="P1429">
        <v>1</v>
      </c>
      <c r="Q1429" t="s">
        <v>2257</v>
      </c>
      <c r="R1429">
        <v>3</v>
      </c>
    </row>
    <row r="1430" spans="1:18" x14ac:dyDescent="0.2">
      <c r="A1430" t="s">
        <v>3139</v>
      </c>
      <c r="B1430" t="s">
        <v>1542</v>
      </c>
      <c r="C1430">
        <v>133991</v>
      </c>
      <c r="D1430">
        <v>115686</v>
      </c>
      <c r="E1430">
        <v>10008655</v>
      </c>
      <c r="F1430" t="s">
        <v>105</v>
      </c>
      <c r="G1430" t="s">
        <v>12</v>
      </c>
      <c r="H1430" t="s">
        <v>198</v>
      </c>
      <c r="I1430" t="s">
        <v>2054</v>
      </c>
      <c r="J1430" t="s">
        <v>95</v>
      </c>
      <c r="K1430" t="s">
        <v>3140</v>
      </c>
      <c r="L1430" s="172">
        <v>41758</v>
      </c>
      <c r="M1430" s="172">
        <v>41761</v>
      </c>
      <c r="N1430" t="s">
        <v>268</v>
      </c>
      <c r="O1430" t="s">
        <v>109</v>
      </c>
      <c r="P1430">
        <v>3</v>
      </c>
      <c r="Q1430" t="s">
        <v>2257</v>
      </c>
      <c r="R1430">
        <v>3</v>
      </c>
    </row>
    <row r="1431" spans="1:18" x14ac:dyDescent="0.2">
      <c r="A1431" t="s">
        <v>3141</v>
      </c>
      <c r="B1431" t="s">
        <v>3142</v>
      </c>
      <c r="C1431">
        <v>134143</v>
      </c>
      <c r="D1431">
        <v>114838</v>
      </c>
      <c r="E1431">
        <v>10000872</v>
      </c>
      <c r="F1431" t="s">
        <v>2053</v>
      </c>
      <c r="G1431" t="s">
        <v>13</v>
      </c>
      <c r="H1431" t="s">
        <v>285</v>
      </c>
      <c r="I1431" t="s">
        <v>140</v>
      </c>
      <c r="J1431" t="s">
        <v>140</v>
      </c>
      <c r="K1431" t="s">
        <v>3143</v>
      </c>
      <c r="L1431" s="172">
        <v>41535</v>
      </c>
      <c r="M1431" s="172">
        <v>41537</v>
      </c>
      <c r="N1431" t="s">
        <v>136</v>
      </c>
      <c r="O1431" t="s">
        <v>109</v>
      </c>
      <c r="P1431">
        <v>2</v>
      </c>
      <c r="Q1431" t="s">
        <v>2257</v>
      </c>
      <c r="R1431">
        <v>2</v>
      </c>
    </row>
    <row r="1432" spans="1:18" x14ac:dyDescent="0.2">
      <c r="A1432" t="s">
        <v>3144</v>
      </c>
      <c r="B1432" t="s">
        <v>3145</v>
      </c>
      <c r="C1432">
        <v>134153</v>
      </c>
      <c r="D1432">
        <v>116105</v>
      </c>
      <c r="E1432">
        <v>10004927</v>
      </c>
      <c r="F1432" t="s">
        <v>113</v>
      </c>
      <c r="G1432" t="s">
        <v>12</v>
      </c>
      <c r="H1432" t="s">
        <v>364</v>
      </c>
      <c r="I1432" t="s">
        <v>190</v>
      </c>
      <c r="J1432" t="s">
        <v>190</v>
      </c>
      <c r="K1432" t="s">
        <v>3146</v>
      </c>
      <c r="L1432" s="172">
        <v>41617</v>
      </c>
      <c r="M1432" s="172">
        <v>41621</v>
      </c>
      <c r="N1432" t="s">
        <v>115</v>
      </c>
      <c r="O1432" t="s">
        <v>109</v>
      </c>
      <c r="P1432">
        <v>2</v>
      </c>
      <c r="Q1432" t="s">
        <v>2257</v>
      </c>
      <c r="R1432">
        <v>2</v>
      </c>
    </row>
    <row r="1433" spans="1:18" x14ac:dyDescent="0.2">
      <c r="A1433" t="s">
        <v>3147</v>
      </c>
      <c r="B1433" t="s">
        <v>1544</v>
      </c>
      <c r="C1433">
        <v>134916</v>
      </c>
      <c r="D1433">
        <v>117297</v>
      </c>
      <c r="E1433">
        <v>10008569</v>
      </c>
      <c r="F1433" t="s">
        <v>113</v>
      </c>
      <c r="G1433" t="s">
        <v>12</v>
      </c>
      <c r="H1433" t="s">
        <v>1100</v>
      </c>
      <c r="I1433" t="s">
        <v>94</v>
      </c>
      <c r="J1433" t="s">
        <v>95</v>
      </c>
      <c r="K1433" t="s">
        <v>3148</v>
      </c>
      <c r="L1433" s="172">
        <v>41772</v>
      </c>
      <c r="M1433" s="172">
        <v>41775</v>
      </c>
      <c r="N1433" t="s">
        <v>115</v>
      </c>
      <c r="O1433" t="s">
        <v>109</v>
      </c>
      <c r="P1433">
        <v>2</v>
      </c>
      <c r="Q1433" t="s">
        <v>2257</v>
      </c>
      <c r="R1433">
        <v>3</v>
      </c>
    </row>
    <row r="1434" spans="1:18" x14ac:dyDescent="0.2">
      <c r="A1434" t="s">
        <v>3149</v>
      </c>
      <c r="B1434" t="s">
        <v>3150</v>
      </c>
      <c r="C1434">
        <v>135524</v>
      </c>
      <c r="D1434">
        <v>118446</v>
      </c>
      <c r="E1434">
        <v>10023139</v>
      </c>
      <c r="F1434" t="s">
        <v>113</v>
      </c>
      <c r="G1434" t="s">
        <v>12</v>
      </c>
      <c r="H1434" t="s">
        <v>285</v>
      </c>
      <c r="I1434" t="s">
        <v>140</v>
      </c>
      <c r="J1434" t="s">
        <v>140</v>
      </c>
      <c r="K1434" t="s">
        <v>3151</v>
      </c>
      <c r="L1434" s="172">
        <v>41771</v>
      </c>
      <c r="M1434" s="172">
        <v>41775</v>
      </c>
      <c r="N1434" t="s">
        <v>115</v>
      </c>
      <c r="O1434" t="s">
        <v>109</v>
      </c>
      <c r="P1434">
        <v>2</v>
      </c>
      <c r="Q1434" t="s">
        <v>2257</v>
      </c>
      <c r="R1434">
        <v>3</v>
      </c>
    </row>
    <row r="1435" spans="1:18" x14ac:dyDescent="0.2">
      <c r="A1435" t="s">
        <v>3152</v>
      </c>
      <c r="B1435" t="s">
        <v>2222</v>
      </c>
      <c r="C1435">
        <v>136255</v>
      </c>
      <c r="D1435">
        <v>119690</v>
      </c>
      <c r="E1435">
        <v>10029916</v>
      </c>
      <c r="F1435" t="s">
        <v>105</v>
      </c>
      <c r="G1435" t="s">
        <v>12</v>
      </c>
      <c r="H1435" t="s">
        <v>854</v>
      </c>
      <c r="I1435" t="s">
        <v>107</v>
      </c>
      <c r="J1435" t="s">
        <v>107</v>
      </c>
      <c r="K1435" t="s">
        <v>3153</v>
      </c>
      <c r="L1435" s="172">
        <v>41667</v>
      </c>
      <c r="M1435" s="172">
        <v>41670</v>
      </c>
      <c r="N1435" t="s">
        <v>108</v>
      </c>
      <c r="O1435" t="s">
        <v>109</v>
      </c>
      <c r="P1435">
        <v>3</v>
      </c>
      <c r="Q1435" t="s">
        <v>2257</v>
      </c>
      <c r="R1435" t="s">
        <v>210</v>
      </c>
    </row>
    <row r="1436" spans="1:18" x14ac:dyDescent="0.2">
      <c r="A1436" t="s">
        <v>3154</v>
      </c>
      <c r="B1436" t="s">
        <v>3155</v>
      </c>
      <c r="C1436">
        <v>138262</v>
      </c>
      <c r="D1436" t="s">
        <v>99</v>
      </c>
      <c r="E1436">
        <v>10037669</v>
      </c>
      <c r="F1436" t="s">
        <v>2235</v>
      </c>
      <c r="G1436" t="s">
        <v>16</v>
      </c>
      <c r="H1436" t="s">
        <v>144</v>
      </c>
      <c r="I1436" t="s">
        <v>122</v>
      </c>
      <c r="J1436" t="s">
        <v>122</v>
      </c>
      <c r="K1436" t="s">
        <v>3156</v>
      </c>
      <c r="L1436" s="172">
        <v>41765</v>
      </c>
      <c r="M1436" s="172">
        <v>41768</v>
      </c>
      <c r="N1436" t="s">
        <v>196</v>
      </c>
      <c r="O1436" t="s">
        <v>109</v>
      </c>
      <c r="P1436">
        <v>1</v>
      </c>
      <c r="Q1436" t="s">
        <v>2257</v>
      </c>
      <c r="R1436" t="s">
        <v>210</v>
      </c>
    </row>
    <row r="1437" spans="1:18" x14ac:dyDescent="0.2">
      <c r="A1437" t="s">
        <v>3157</v>
      </c>
      <c r="B1437" t="s">
        <v>3158</v>
      </c>
      <c r="C1437">
        <v>138403</v>
      </c>
      <c r="D1437">
        <v>121994</v>
      </c>
      <c r="E1437">
        <v>10037983</v>
      </c>
      <c r="F1437" t="s">
        <v>2235</v>
      </c>
      <c r="G1437" t="s">
        <v>16</v>
      </c>
      <c r="H1437" t="s">
        <v>481</v>
      </c>
      <c r="I1437" t="s">
        <v>122</v>
      </c>
      <c r="J1437" t="s">
        <v>122</v>
      </c>
      <c r="K1437" t="s">
        <v>3159</v>
      </c>
      <c r="L1437" s="172">
        <v>41716</v>
      </c>
      <c r="M1437" s="172">
        <v>41719</v>
      </c>
      <c r="N1437" t="s">
        <v>196</v>
      </c>
      <c r="O1437" t="s">
        <v>109</v>
      </c>
      <c r="P1437">
        <v>2</v>
      </c>
      <c r="Q1437" t="s">
        <v>2257</v>
      </c>
      <c r="R1437" t="s">
        <v>210</v>
      </c>
    </row>
    <row r="1438" spans="1:18" x14ac:dyDescent="0.2">
      <c r="A1438" t="s">
        <v>3160</v>
      </c>
      <c r="B1438" t="s">
        <v>3161</v>
      </c>
      <c r="C1438">
        <v>138670</v>
      </c>
      <c r="D1438">
        <v>122524</v>
      </c>
      <c r="E1438">
        <v>10037344</v>
      </c>
      <c r="F1438" t="s">
        <v>293</v>
      </c>
      <c r="G1438" t="s">
        <v>12</v>
      </c>
      <c r="H1438" t="s">
        <v>114</v>
      </c>
      <c r="I1438" t="s">
        <v>107</v>
      </c>
      <c r="J1438" t="s">
        <v>107</v>
      </c>
      <c r="K1438" t="s">
        <v>3162</v>
      </c>
      <c r="L1438" s="172">
        <v>41603</v>
      </c>
      <c r="M1438" s="172">
        <v>41607</v>
      </c>
      <c r="N1438" t="s">
        <v>115</v>
      </c>
      <c r="O1438" t="s">
        <v>109</v>
      </c>
      <c r="P1438">
        <v>2</v>
      </c>
      <c r="Q1438" t="s">
        <v>2257</v>
      </c>
      <c r="R1438" t="s">
        <v>210</v>
      </c>
    </row>
    <row r="1439" spans="1:18" x14ac:dyDescent="0.2">
      <c r="A1439" t="s">
        <v>3163</v>
      </c>
      <c r="B1439" t="s">
        <v>1548</v>
      </c>
      <c r="C1439">
        <v>138966</v>
      </c>
      <c r="D1439">
        <v>122727</v>
      </c>
      <c r="E1439">
        <v>10039420</v>
      </c>
      <c r="F1439" t="s">
        <v>3164</v>
      </c>
      <c r="G1439" t="s">
        <v>16</v>
      </c>
      <c r="H1439" t="s">
        <v>717</v>
      </c>
      <c r="I1439" t="s">
        <v>122</v>
      </c>
      <c r="J1439" t="s">
        <v>122</v>
      </c>
      <c r="K1439" t="s">
        <v>3165</v>
      </c>
      <c r="L1439" s="172">
        <v>41758</v>
      </c>
      <c r="M1439" s="172">
        <v>41761</v>
      </c>
      <c r="N1439" t="s">
        <v>196</v>
      </c>
      <c r="O1439" t="s">
        <v>109</v>
      </c>
      <c r="P1439">
        <v>3</v>
      </c>
      <c r="Q1439" t="s">
        <v>2257</v>
      </c>
      <c r="R1439" t="s">
        <v>210</v>
      </c>
    </row>
    <row r="1440" spans="1:18" x14ac:dyDescent="0.2">
      <c r="A1440" t="s">
        <v>3166</v>
      </c>
      <c r="B1440" t="s">
        <v>1552</v>
      </c>
      <c r="C1440">
        <v>139363</v>
      </c>
      <c r="D1440">
        <v>123244</v>
      </c>
      <c r="E1440">
        <v>10040630</v>
      </c>
      <c r="F1440" t="s">
        <v>3164</v>
      </c>
      <c r="G1440" t="s">
        <v>16</v>
      </c>
      <c r="H1440" t="s">
        <v>517</v>
      </c>
      <c r="I1440" t="s">
        <v>122</v>
      </c>
      <c r="J1440" t="s">
        <v>122</v>
      </c>
      <c r="K1440" t="s">
        <v>3167</v>
      </c>
      <c r="L1440" s="172">
        <v>41723</v>
      </c>
      <c r="M1440" s="172">
        <v>41726</v>
      </c>
      <c r="N1440" t="s">
        <v>196</v>
      </c>
      <c r="O1440" t="s">
        <v>109</v>
      </c>
      <c r="P1440">
        <v>3</v>
      </c>
      <c r="Q1440" t="s">
        <v>2257</v>
      </c>
      <c r="R1440" t="s">
        <v>210</v>
      </c>
    </row>
    <row r="1441" spans="1:18" x14ac:dyDescent="0.2">
      <c r="A1441" t="s">
        <v>3168</v>
      </c>
      <c r="B1441" t="s">
        <v>3169</v>
      </c>
      <c r="C1441">
        <v>141241</v>
      </c>
      <c r="D1441">
        <v>114831</v>
      </c>
      <c r="E1441">
        <v>10004502</v>
      </c>
      <c r="F1441" t="s">
        <v>2053</v>
      </c>
      <c r="G1441" t="s">
        <v>13</v>
      </c>
      <c r="H1441" t="s">
        <v>399</v>
      </c>
      <c r="I1441" t="s">
        <v>190</v>
      </c>
      <c r="J1441" t="s">
        <v>190</v>
      </c>
      <c r="K1441" t="s">
        <v>3170</v>
      </c>
      <c r="L1441" s="172">
        <v>41660</v>
      </c>
      <c r="M1441" s="172">
        <v>41663</v>
      </c>
      <c r="N1441" t="s">
        <v>136</v>
      </c>
      <c r="O1441" t="s">
        <v>109</v>
      </c>
      <c r="P1441">
        <v>2</v>
      </c>
      <c r="Q1441" t="s">
        <v>2257</v>
      </c>
      <c r="R1441">
        <v>3</v>
      </c>
    </row>
    <row r="1442" spans="1:18" x14ac:dyDescent="0.2">
      <c r="A1442" t="s">
        <v>3172</v>
      </c>
      <c r="B1442" t="s">
        <v>716</v>
      </c>
      <c r="C1442">
        <v>50013</v>
      </c>
      <c r="D1442">
        <v>112615</v>
      </c>
      <c r="E1442">
        <v>10004365</v>
      </c>
      <c r="F1442" t="s">
        <v>3173</v>
      </c>
      <c r="G1442" t="s">
        <v>17</v>
      </c>
      <c r="H1442" t="s">
        <v>717</v>
      </c>
      <c r="I1442" t="s">
        <v>122</v>
      </c>
      <c r="J1442" t="s">
        <v>122</v>
      </c>
      <c r="K1442" t="s">
        <v>3174</v>
      </c>
      <c r="L1442" s="172">
        <v>41338</v>
      </c>
      <c r="M1442" s="172">
        <v>41339</v>
      </c>
      <c r="N1442" t="s">
        <v>711</v>
      </c>
      <c r="O1442" t="s">
        <v>109</v>
      </c>
      <c r="P1442" t="s">
        <v>210</v>
      </c>
      <c r="Q1442" t="s">
        <v>3175</v>
      </c>
      <c r="R1442" t="s">
        <v>210</v>
      </c>
    </row>
    <row r="1443" spans="1:18" x14ac:dyDescent="0.2">
      <c r="A1443" t="s">
        <v>3176</v>
      </c>
      <c r="B1443" t="s">
        <v>1568</v>
      </c>
      <c r="C1443">
        <v>50083</v>
      </c>
      <c r="D1443">
        <v>105987</v>
      </c>
      <c r="E1443">
        <v>10000115</v>
      </c>
      <c r="F1443" t="s">
        <v>1569</v>
      </c>
      <c r="G1443" t="s">
        <v>14</v>
      </c>
      <c r="H1443" t="s">
        <v>198</v>
      </c>
      <c r="I1443" t="s">
        <v>199</v>
      </c>
      <c r="J1443" t="s">
        <v>95</v>
      </c>
      <c r="K1443" t="s">
        <v>3177</v>
      </c>
      <c r="L1443" s="172">
        <v>41309</v>
      </c>
      <c r="M1443" s="172">
        <v>41313</v>
      </c>
      <c r="N1443" t="s">
        <v>102</v>
      </c>
      <c r="O1443" t="s">
        <v>109</v>
      </c>
      <c r="P1443">
        <v>4</v>
      </c>
      <c r="Q1443" t="s">
        <v>3175</v>
      </c>
      <c r="R1443">
        <v>3</v>
      </c>
    </row>
    <row r="1444" spans="1:18" x14ac:dyDescent="0.2">
      <c r="A1444" t="s">
        <v>3178</v>
      </c>
      <c r="B1444" t="s">
        <v>3179</v>
      </c>
      <c r="C1444">
        <v>50084</v>
      </c>
      <c r="D1444">
        <v>119513</v>
      </c>
      <c r="E1444">
        <v>10032745</v>
      </c>
      <c r="F1444" t="s">
        <v>1569</v>
      </c>
      <c r="G1444" t="s">
        <v>14</v>
      </c>
      <c r="H1444" t="s">
        <v>311</v>
      </c>
      <c r="I1444" t="s">
        <v>199</v>
      </c>
      <c r="J1444" t="s">
        <v>95</v>
      </c>
      <c r="K1444" t="s">
        <v>3180</v>
      </c>
      <c r="L1444" s="172">
        <v>41295</v>
      </c>
      <c r="M1444" s="172">
        <v>41299</v>
      </c>
      <c r="N1444" t="s">
        <v>102</v>
      </c>
      <c r="O1444" t="s">
        <v>109</v>
      </c>
      <c r="P1444">
        <v>2</v>
      </c>
      <c r="Q1444" t="s">
        <v>3175</v>
      </c>
      <c r="R1444">
        <v>2</v>
      </c>
    </row>
    <row r="1445" spans="1:18" x14ac:dyDescent="0.2">
      <c r="A1445" t="s">
        <v>3181</v>
      </c>
      <c r="B1445" t="s">
        <v>735</v>
      </c>
      <c r="C1445">
        <v>50092</v>
      </c>
      <c r="D1445">
        <v>108680</v>
      </c>
      <c r="E1445">
        <v>10000673</v>
      </c>
      <c r="F1445" t="s">
        <v>1569</v>
      </c>
      <c r="G1445" t="s">
        <v>14</v>
      </c>
      <c r="H1445" t="s">
        <v>736</v>
      </c>
      <c r="I1445" t="s">
        <v>122</v>
      </c>
      <c r="J1445" t="s">
        <v>122</v>
      </c>
      <c r="K1445" t="s">
        <v>3182</v>
      </c>
      <c r="L1445" s="172">
        <v>41190</v>
      </c>
      <c r="M1445" s="172">
        <v>41194</v>
      </c>
      <c r="N1445" t="s">
        <v>132</v>
      </c>
      <c r="O1445" t="s">
        <v>109</v>
      </c>
      <c r="P1445">
        <v>2</v>
      </c>
      <c r="Q1445" t="s">
        <v>3175</v>
      </c>
      <c r="R1445">
        <v>2</v>
      </c>
    </row>
    <row r="1446" spans="1:18" x14ac:dyDescent="0.2">
      <c r="A1446" t="s">
        <v>3183</v>
      </c>
      <c r="B1446" t="s">
        <v>351</v>
      </c>
      <c r="C1446">
        <v>50103</v>
      </c>
      <c r="D1446">
        <v>116968</v>
      </c>
      <c r="E1446">
        <v>10001055</v>
      </c>
      <c r="F1446" t="s">
        <v>1569</v>
      </c>
      <c r="G1446" t="s">
        <v>14</v>
      </c>
      <c r="H1446" t="s">
        <v>352</v>
      </c>
      <c r="I1446" t="s">
        <v>172</v>
      </c>
      <c r="J1446" t="s">
        <v>172</v>
      </c>
      <c r="K1446" t="s">
        <v>353</v>
      </c>
      <c r="L1446" s="172">
        <v>41183</v>
      </c>
      <c r="M1446" s="172">
        <v>41187</v>
      </c>
      <c r="N1446" t="s">
        <v>102</v>
      </c>
      <c r="O1446" t="s">
        <v>109</v>
      </c>
      <c r="P1446">
        <v>2</v>
      </c>
      <c r="Q1446" t="s">
        <v>3175</v>
      </c>
      <c r="R1446">
        <v>3</v>
      </c>
    </row>
    <row r="1447" spans="1:18" x14ac:dyDescent="0.2">
      <c r="A1447" t="s">
        <v>3184</v>
      </c>
      <c r="B1447" t="s">
        <v>2261</v>
      </c>
      <c r="C1447">
        <v>50112</v>
      </c>
      <c r="D1447">
        <v>108109</v>
      </c>
      <c r="E1447">
        <v>10001492</v>
      </c>
      <c r="F1447" t="s">
        <v>1569</v>
      </c>
      <c r="G1447" t="s">
        <v>14</v>
      </c>
      <c r="H1447" t="s">
        <v>1410</v>
      </c>
      <c r="I1447" t="s">
        <v>190</v>
      </c>
      <c r="J1447" t="s">
        <v>190</v>
      </c>
      <c r="K1447" t="s">
        <v>3185</v>
      </c>
      <c r="L1447" s="172">
        <v>41304</v>
      </c>
      <c r="M1447" s="172">
        <v>41306</v>
      </c>
      <c r="N1447" t="s">
        <v>152</v>
      </c>
      <c r="O1447" t="s">
        <v>109</v>
      </c>
      <c r="P1447">
        <v>3</v>
      </c>
      <c r="Q1447" t="s">
        <v>3175</v>
      </c>
      <c r="R1447">
        <v>3</v>
      </c>
    </row>
    <row r="1448" spans="1:18" x14ac:dyDescent="0.2">
      <c r="A1448" t="s">
        <v>3186</v>
      </c>
      <c r="B1448" t="s">
        <v>2267</v>
      </c>
      <c r="C1448">
        <v>50124</v>
      </c>
      <c r="D1448">
        <v>117618</v>
      </c>
      <c r="E1448">
        <v>10008920</v>
      </c>
      <c r="F1448" t="s">
        <v>1597</v>
      </c>
      <c r="G1448" t="s">
        <v>15</v>
      </c>
      <c r="H1448" t="s">
        <v>234</v>
      </c>
      <c r="I1448" t="s">
        <v>190</v>
      </c>
      <c r="J1448" t="s">
        <v>190</v>
      </c>
      <c r="K1448" t="s">
        <v>3187</v>
      </c>
      <c r="L1448" s="172">
        <v>41289</v>
      </c>
      <c r="M1448" s="172">
        <v>41292</v>
      </c>
      <c r="N1448" t="s">
        <v>132</v>
      </c>
      <c r="O1448" t="s">
        <v>109</v>
      </c>
      <c r="P1448">
        <v>3</v>
      </c>
      <c r="Q1448" t="s">
        <v>3175</v>
      </c>
      <c r="R1448">
        <v>3</v>
      </c>
    </row>
    <row r="1449" spans="1:18" x14ac:dyDescent="0.2">
      <c r="A1449" t="s">
        <v>3188</v>
      </c>
      <c r="B1449" t="s">
        <v>1588</v>
      </c>
      <c r="C1449">
        <v>50138</v>
      </c>
      <c r="D1449">
        <v>106992</v>
      </c>
      <c r="E1449">
        <v>10003279</v>
      </c>
      <c r="F1449" t="s">
        <v>1569</v>
      </c>
      <c r="G1449" t="s">
        <v>14</v>
      </c>
      <c r="H1449" t="s">
        <v>198</v>
      </c>
      <c r="I1449" t="s">
        <v>199</v>
      </c>
      <c r="J1449" t="s">
        <v>95</v>
      </c>
      <c r="K1449" t="s">
        <v>3189</v>
      </c>
      <c r="L1449" s="172">
        <v>41407</v>
      </c>
      <c r="M1449" s="172">
        <v>41411</v>
      </c>
      <c r="N1449" t="s">
        <v>102</v>
      </c>
      <c r="O1449" t="s">
        <v>109</v>
      </c>
      <c r="P1449">
        <v>2</v>
      </c>
      <c r="Q1449" t="s">
        <v>3175</v>
      </c>
      <c r="R1449">
        <v>2</v>
      </c>
    </row>
    <row r="1450" spans="1:18" x14ac:dyDescent="0.2">
      <c r="A1450" t="s">
        <v>3190</v>
      </c>
      <c r="B1450" t="s">
        <v>1591</v>
      </c>
      <c r="C1450">
        <v>50139</v>
      </c>
      <c r="D1450">
        <v>105086</v>
      </c>
      <c r="E1450">
        <v>10003281</v>
      </c>
      <c r="F1450" t="s">
        <v>1569</v>
      </c>
      <c r="G1450" t="s">
        <v>14</v>
      </c>
      <c r="H1450" t="s">
        <v>546</v>
      </c>
      <c r="I1450" t="s">
        <v>172</v>
      </c>
      <c r="J1450" t="s">
        <v>172</v>
      </c>
      <c r="K1450" t="s">
        <v>3191</v>
      </c>
      <c r="L1450" s="172">
        <v>41205</v>
      </c>
      <c r="M1450" s="172">
        <v>41208</v>
      </c>
      <c r="N1450" t="s">
        <v>132</v>
      </c>
      <c r="O1450" t="s">
        <v>109</v>
      </c>
      <c r="P1450">
        <v>2</v>
      </c>
      <c r="Q1450" t="s">
        <v>3175</v>
      </c>
      <c r="R1450">
        <v>3</v>
      </c>
    </row>
    <row r="1451" spans="1:18" x14ac:dyDescent="0.2">
      <c r="A1451" t="s">
        <v>3192</v>
      </c>
      <c r="B1451" t="s">
        <v>740</v>
      </c>
      <c r="C1451">
        <v>50152</v>
      </c>
      <c r="D1451">
        <v>115072</v>
      </c>
      <c r="E1451">
        <v>10003720</v>
      </c>
      <c r="F1451" t="s">
        <v>1569</v>
      </c>
      <c r="G1451" t="s">
        <v>14</v>
      </c>
      <c r="H1451" t="s">
        <v>741</v>
      </c>
      <c r="I1451" t="s">
        <v>166</v>
      </c>
      <c r="J1451" t="s">
        <v>166</v>
      </c>
      <c r="K1451" t="s">
        <v>3193</v>
      </c>
      <c r="L1451" s="172">
        <v>41303</v>
      </c>
      <c r="M1451" s="172">
        <v>41306</v>
      </c>
      <c r="N1451" t="s">
        <v>132</v>
      </c>
      <c r="O1451" t="s">
        <v>109</v>
      </c>
      <c r="P1451">
        <v>2</v>
      </c>
      <c r="Q1451" t="s">
        <v>3175</v>
      </c>
      <c r="R1451">
        <v>2</v>
      </c>
    </row>
    <row r="1452" spans="1:18" x14ac:dyDescent="0.2">
      <c r="A1452" t="s">
        <v>3194</v>
      </c>
      <c r="B1452" t="s">
        <v>542</v>
      </c>
      <c r="C1452">
        <v>50165</v>
      </c>
      <c r="D1452">
        <v>107736</v>
      </c>
      <c r="E1452">
        <v>10005926</v>
      </c>
      <c r="F1452" t="s">
        <v>1569</v>
      </c>
      <c r="G1452" t="s">
        <v>14</v>
      </c>
      <c r="H1452" t="s">
        <v>543</v>
      </c>
      <c r="I1452" t="s">
        <v>122</v>
      </c>
      <c r="J1452" t="s">
        <v>122</v>
      </c>
      <c r="K1452" t="s">
        <v>544</v>
      </c>
      <c r="L1452" s="172">
        <v>41211</v>
      </c>
      <c r="M1452" s="172">
        <v>41215</v>
      </c>
      <c r="N1452" t="s">
        <v>102</v>
      </c>
      <c r="O1452" t="s">
        <v>109</v>
      </c>
      <c r="P1452">
        <v>2</v>
      </c>
      <c r="Q1452" t="s">
        <v>3175</v>
      </c>
      <c r="R1452">
        <v>2</v>
      </c>
    </row>
    <row r="1453" spans="1:18" x14ac:dyDescent="0.2">
      <c r="A1453" t="s">
        <v>3195</v>
      </c>
      <c r="B1453" t="s">
        <v>643</v>
      </c>
      <c r="C1453">
        <v>50169</v>
      </c>
      <c r="D1453">
        <v>108148</v>
      </c>
      <c r="E1453">
        <v>10004376</v>
      </c>
      <c r="F1453" t="s">
        <v>1573</v>
      </c>
      <c r="G1453" t="s">
        <v>15</v>
      </c>
      <c r="H1453" t="s">
        <v>644</v>
      </c>
      <c r="I1453" t="s">
        <v>190</v>
      </c>
      <c r="J1453" t="s">
        <v>190</v>
      </c>
      <c r="K1453" t="s">
        <v>645</v>
      </c>
      <c r="L1453" s="172">
        <v>41226</v>
      </c>
      <c r="M1453" s="172">
        <v>41229</v>
      </c>
      <c r="N1453" t="s">
        <v>374</v>
      </c>
      <c r="O1453" t="s">
        <v>109</v>
      </c>
      <c r="P1453">
        <v>2</v>
      </c>
      <c r="Q1453" t="s">
        <v>3175</v>
      </c>
      <c r="R1453">
        <v>3</v>
      </c>
    </row>
    <row r="1454" spans="1:18" x14ac:dyDescent="0.2">
      <c r="A1454" t="s">
        <v>3196</v>
      </c>
      <c r="B1454" t="s">
        <v>2278</v>
      </c>
      <c r="C1454">
        <v>50170</v>
      </c>
      <c r="D1454">
        <v>105008</v>
      </c>
      <c r="E1454">
        <v>10004486</v>
      </c>
      <c r="F1454" t="s">
        <v>1597</v>
      </c>
      <c r="G1454" t="s">
        <v>15</v>
      </c>
      <c r="H1454" t="s">
        <v>493</v>
      </c>
      <c r="I1454" t="s">
        <v>122</v>
      </c>
      <c r="J1454" t="s">
        <v>122</v>
      </c>
      <c r="K1454" t="s">
        <v>3197</v>
      </c>
      <c r="L1454" s="172">
        <v>41323</v>
      </c>
      <c r="M1454" s="172">
        <v>41327</v>
      </c>
      <c r="N1454" t="s">
        <v>102</v>
      </c>
      <c r="O1454" t="s">
        <v>109</v>
      </c>
      <c r="P1454">
        <v>4</v>
      </c>
      <c r="Q1454" t="s">
        <v>3175</v>
      </c>
      <c r="R1454">
        <v>3</v>
      </c>
    </row>
    <row r="1455" spans="1:18" x14ac:dyDescent="0.2">
      <c r="A1455" t="s">
        <v>3198</v>
      </c>
      <c r="B1455" t="s">
        <v>3199</v>
      </c>
      <c r="C1455">
        <v>50174</v>
      </c>
      <c r="D1455">
        <v>107074</v>
      </c>
      <c r="E1455">
        <v>10004558</v>
      </c>
      <c r="F1455" t="s">
        <v>1597</v>
      </c>
      <c r="G1455" t="s">
        <v>15</v>
      </c>
      <c r="H1455" t="s">
        <v>829</v>
      </c>
      <c r="I1455" t="s">
        <v>94</v>
      </c>
      <c r="J1455" t="s">
        <v>95</v>
      </c>
      <c r="K1455" t="s">
        <v>3200</v>
      </c>
      <c r="L1455" s="172">
        <v>41379</v>
      </c>
      <c r="M1455" s="172">
        <v>41383</v>
      </c>
      <c r="N1455" t="s">
        <v>102</v>
      </c>
      <c r="O1455" t="s">
        <v>109</v>
      </c>
      <c r="P1455">
        <v>2</v>
      </c>
      <c r="Q1455" t="s">
        <v>3175</v>
      </c>
      <c r="R1455">
        <v>2</v>
      </c>
    </row>
    <row r="1456" spans="1:18" x14ac:dyDescent="0.2">
      <c r="A1456" t="s">
        <v>3201</v>
      </c>
      <c r="B1456" t="s">
        <v>750</v>
      </c>
      <c r="C1456">
        <v>50192</v>
      </c>
      <c r="D1456">
        <v>118102</v>
      </c>
      <c r="E1456">
        <v>10010523</v>
      </c>
      <c r="F1456" t="s">
        <v>1569</v>
      </c>
      <c r="G1456" t="s">
        <v>14</v>
      </c>
      <c r="H1456" t="s">
        <v>409</v>
      </c>
      <c r="I1456" t="s">
        <v>172</v>
      </c>
      <c r="J1456" t="s">
        <v>172</v>
      </c>
      <c r="K1456" t="s">
        <v>3202</v>
      </c>
      <c r="L1456" s="172">
        <v>41449</v>
      </c>
      <c r="M1456" s="172">
        <v>41453</v>
      </c>
      <c r="N1456" t="s">
        <v>102</v>
      </c>
      <c r="O1456" t="s">
        <v>109</v>
      </c>
      <c r="P1456">
        <v>3</v>
      </c>
      <c r="Q1456" t="s">
        <v>3175</v>
      </c>
      <c r="R1456">
        <v>3</v>
      </c>
    </row>
    <row r="1457" spans="1:18" x14ac:dyDescent="0.2">
      <c r="A1457" t="s">
        <v>3203</v>
      </c>
      <c r="B1457" t="s">
        <v>3204</v>
      </c>
      <c r="C1457">
        <v>50210</v>
      </c>
      <c r="D1457">
        <v>117035</v>
      </c>
      <c r="E1457">
        <v>10007635</v>
      </c>
      <c r="F1457" t="s">
        <v>1569</v>
      </c>
      <c r="G1457" t="s">
        <v>14</v>
      </c>
      <c r="H1457" t="s">
        <v>607</v>
      </c>
      <c r="I1457" t="s">
        <v>122</v>
      </c>
      <c r="J1457" t="s">
        <v>122</v>
      </c>
      <c r="K1457" t="s">
        <v>3205</v>
      </c>
      <c r="L1457" s="172">
        <v>41254</v>
      </c>
      <c r="M1457" s="172">
        <v>41257</v>
      </c>
      <c r="N1457" t="s">
        <v>102</v>
      </c>
      <c r="O1457" t="s">
        <v>109</v>
      </c>
      <c r="P1457">
        <v>3</v>
      </c>
      <c r="Q1457" t="s">
        <v>3175</v>
      </c>
      <c r="R1457">
        <v>3</v>
      </c>
    </row>
    <row r="1458" spans="1:18" x14ac:dyDescent="0.2">
      <c r="A1458" t="s">
        <v>3206</v>
      </c>
      <c r="B1458" t="s">
        <v>3207</v>
      </c>
      <c r="C1458">
        <v>50228</v>
      </c>
      <c r="D1458">
        <v>108005</v>
      </c>
      <c r="E1458">
        <v>10004481</v>
      </c>
      <c r="F1458" t="s">
        <v>1597</v>
      </c>
      <c r="G1458" t="s">
        <v>15</v>
      </c>
      <c r="H1458" t="s">
        <v>805</v>
      </c>
      <c r="I1458" t="s">
        <v>122</v>
      </c>
      <c r="J1458" t="s">
        <v>122</v>
      </c>
      <c r="K1458" t="s">
        <v>3208</v>
      </c>
      <c r="L1458" s="172">
        <v>41346</v>
      </c>
      <c r="M1458" s="172">
        <v>41348</v>
      </c>
      <c r="N1458" t="s">
        <v>152</v>
      </c>
      <c r="O1458" t="s">
        <v>109</v>
      </c>
      <c r="P1458">
        <v>4</v>
      </c>
      <c r="Q1458" t="s">
        <v>3175</v>
      </c>
      <c r="R1458">
        <v>3</v>
      </c>
    </row>
    <row r="1459" spans="1:18" x14ac:dyDescent="0.2">
      <c r="A1459" t="s">
        <v>3209</v>
      </c>
      <c r="B1459" t="s">
        <v>1603</v>
      </c>
      <c r="C1459">
        <v>50229</v>
      </c>
      <c r="D1459">
        <v>108029</v>
      </c>
      <c r="E1459">
        <v>10004727</v>
      </c>
      <c r="F1459" t="s">
        <v>1573</v>
      </c>
      <c r="G1459" t="s">
        <v>15</v>
      </c>
      <c r="H1459" t="s">
        <v>602</v>
      </c>
      <c r="I1459" t="s">
        <v>199</v>
      </c>
      <c r="J1459" t="s">
        <v>95</v>
      </c>
      <c r="K1459" t="s">
        <v>3210</v>
      </c>
      <c r="L1459" s="172">
        <v>41414</v>
      </c>
      <c r="M1459" s="172">
        <v>41418</v>
      </c>
      <c r="N1459" t="s">
        <v>152</v>
      </c>
      <c r="O1459" t="s">
        <v>109</v>
      </c>
      <c r="P1459">
        <v>3</v>
      </c>
      <c r="Q1459" t="s">
        <v>3175</v>
      </c>
      <c r="R1459">
        <v>2</v>
      </c>
    </row>
    <row r="1460" spans="1:18" x14ac:dyDescent="0.2">
      <c r="A1460" t="s">
        <v>3211</v>
      </c>
      <c r="B1460" t="s">
        <v>2295</v>
      </c>
      <c r="C1460">
        <v>50234</v>
      </c>
      <c r="D1460">
        <v>106055</v>
      </c>
      <c r="E1460">
        <v>10005535</v>
      </c>
      <c r="F1460" t="s">
        <v>1573</v>
      </c>
      <c r="G1460" t="s">
        <v>15</v>
      </c>
      <c r="H1460" t="s">
        <v>549</v>
      </c>
      <c r="I1460" t="s">
        <v>199</v>
      </c>
      <c r="J1460" t="s">
        <v>95</v>
      </c>
      <c r="K1460" t="s">
        <v>3212</v>
      </c>
      <c r="L1460" s="172">
        <v>41331</v>
      </c>
      <c r="M1460" s="172">
        <v>41334</v>
      </c>
      <c r="N1460" t="s">
        <v>152</v>
      </c>
      <c r="O1460" t="s">
        <v>109</v>
      </c>
      <c r="P1460">
        <v>3</v>
      </c>
      <c r="Q1460" t="s">
        <v>3175</v>
      </c>
      <c r="R1460">
        <v>2</v>
      </c>
    </row>
    <row r="1461" spans="1:18" x14ac:dyDescent="0.2">
      <c r="A1461" t="s">
        <v>3213</v>
      </c>
      <c r="B1461" t="s">
        <v>765</v>
      </c>
      <c r="C1461">
        <v>50243</v>
      </c>
      <c r="D1461">
        <v>105809</v>
      </c>
      <c r="E1461">
        <v>10007002</v>
      </c>
      <c r="F1461" t="s">
        <v>1569</v>
      </c>
      <c r="G1461" t="s">
        <v>14</v>
      </c>
      <c r="H1461" t="s">
        <v>202</v>
      </c>
      <c r="I1461" t="s">
        <v>140</v>
      </c>
      <c r="J1461" t="s">
        <v>140</v>
      </c>
      <c r="K1461" t="s">
        <v>3214</v>
      </c>
      <c r="L1461" s="172">
        <v>41232</v>
      </c>
      <c r="M1461" s="172">
        <v>41236</v>
      </c>
      <c r="N1461" t="s">
        <v>132</v>
      </c>
      <c r="O1461" t="s">
        <v>109</v>
      </c>
      <c r="P1461">
        <v>3</v>
      </c>
      <c r="Q1461" t="s">
        <v>3175</v>
      </c>
      <c r="R1461">
        <v>2</v>
      </c>
    </row>
    <row r="1462" spans="1:18" x14ac:dyDescent="0.2">
      <c r="A1462" t="s">
        <v>3215</v>
      </c>
      <c r="B1462" t="s">
        <v>1608</v>
      </c>
      <c r="C1462">
        <v>50262</v>
      </c>
      <c r="D1462">
        <v>108702</v>
      </c>
      <c r="E1462">
        <v>10000028</v>
      </c>
      <c r="F1462" t="s">
        <v>1569</v>
      </c>
      <c r="G1462" t="s">
        <v>14</v>
      </c>
      <c r="H1462" t="s">
        <v>867</v>
      </c>
      <c r="I1462" t="s">
        <v>199</v>
      </c>
      <c r="J1462" t="s">
        <v>95</v>
      </c>
      <c r="K1462" t="s">
        <v>3216</v>
      </c>
      <c r="L1462" s="172">
        <v>41414</v>
      </c>
      <c r="M1462" s="172">
        <v>41418</v>
      </c>
      <c r="N1462" t="s">
        <v>132</v>
      </c>
      <c r="O1462" t="s">
        <v>109</v>
      </c>
      <c r="P1462">
        <v>3</v>
      </c>
      <c r="Q1462" t="s">
        <v>3175</v>
      </c>
      <c r="R1462">
        <v>3</v>
      </c>
    </row>
    <row r="1463" spans="1:18" x14ac:dyDescent="0.2">
      <c r="A1463" t="s">
        <v>3217</v>
      </c>
      <c r="B1463" t="s">
        <v>772</v>
      </c>
      <c r="C1463">
        <v>50304</v>
      </c>
      <c r="D1463">
        <v>115906</v>
      </c>
      <c r="E1463">
        <v>10000061</v>
      </c>
      <c r="F1463" t="s">
        <v>1569</v>
      </c>
      <c r="G1463" t="s">
        <v>14</v>
      </c>
      <c r="H1463" t="s">
        <v>585</v>
      </c>
      <c r="I1463" t="s">
        <v>172</v>
      </c>
      <c r="J1463" t="s">
        <v>172</v>
      </c>
      <c r="K1463" t="s">
        <v>3218</v>
      </c>
      <c r="L1463" s="172">
        <v>41379</v>
      </c>
      <c r="M1463" s="172">
        <v>41383</v>
      </c>
      <c r="N1463" t="s">
        <v>102</v>
      </c>
      <c r="O1463" t="s">
        <v>109</v>
      </c>
      <c r="P1463">
        <v>3</v>
      </c>
      <c r="Q1463" t="s">
        <v>3175</v>
      </c>
      <c r="R1463">
        <v>3</v>
      </c>
    </row>
    <row r="1464" spans="1:18" x14ac:dyDescent="0.2">
      <c r="A1464" t="s">
        <v>3219</v>
      </c>
      <c r="B1464" t="s">
        <v>2309</v>
      </c>
      <c r="C1464">
        <v>50305</v>
      </c>
      <c r="D1464">
        <v>109348</v>
      </c>
      <c r="E1464">
        <v>10000191</v>
      </c>
      <c r="F1464" t="s">
        <v>1569</v>
      </c>
      <c r="G1464" t="s">
        <v>14</v>
      </c>
      <c r="H1464" t="s">
        <v>388</v>
      </c>
      <c r="I1464" t="s">
        <v>122</v>
      </c>
      <c r="J1464" t="s">
        <v>122</v>
      </c>
      <c r="K1464" t="s">
        <v>3220</v>
      </c>
      <c r="L1464" s="172">
        <v>41310</v>
      </c>
      <c r="M1464" s="172">
        <v>41313</v>
      </c>
      <c r="N1464" t="s">
        <v>102</v>
      </c>
      <c r="O1464" t="s">
        <v>109</v>
      </c>
      <c r="P1464">
        <v>3</v>
      </c>
      <c r="Q1464" t="s">
        <v>3175</v>
      </c>
      <c r="R1464">
        <v>3</v>
      </c>
    </row>
    <row r="1465" spans="1:18" x14ac:dyDescent="0.2">
      <c r="A1465" t="s">
        <v>3221</v>
      </c>
      <c r="B1465" t="s">
        <v>777</v>
      </c>
      <c r="C1465">
        <v>50313</v>
      </c>
      <c r="D1465">
        <v>113004</v>
      </c>
      <c r="E1465">
        <v>10000080</v>
      </c>
      <c r="F1465" t="s">
        <v>1569</v>
      </c>
      <c r="G1465" t="s">
        <v>14</v>
      </c>
      <c r="H1465" t="s">
        <v>186</v>
      </c>
      <c r="I1465" t="s">
        <v>172</v>
      </c>
      <c r="J1465" t="s">
        <v>172</v>
      </c>
      <c r="K1465" t="s">
        <v>3222</v>
      </c>
      <c r="L1465" s="172">
        <v>41337</v>
      </c>
      <c r="M1465" s="172">
        <v>41341</v>
      </c>
      <c r="N1465" t="s">
        <v>102</v>
      </c>
      <c r="O1465" t="s">
        <v>109</v>
      </c>
      <c r="P1465">
        <v>2</v>
      </c>
      <c r="Q1465" t="s">
        <v>3175</v>
      </c>
      <c r="R1465">
        <v>3</v>
      </c>
    </row>
    <row r="1466" spans="1:18" x14ac:dyDescent="0.2">
      <c r="A1466" t="s">
        <v>3223</v>
      </c>
      <c r="B1466" t="s">
        <v>91</v>
      </c>
      <c r="C1466">
        <v>50315</v>
      </c>
      <c r="D1466">
        <v>115666</v>
      </c>
      <c r="E1466">
        <v>10000082</v>
      </c>
      <c r="F1466" t="s">
        <v>1569</v>
      </c>
      <c r="G1466" t="s">
        <v>14</v>
      </c>
      <c r="H1466" t="s">
        <v>93</v>
      </c>
      <c r="I1466" t="s">
        <v>94</v>
      </c>
      <c r="J1466" t="s">
        <v>95</v>
      </c>
      <c r="K1466" t="s">
        <v>101</v>
      </c>
      <c r="L1466" s="172">
        <v>41407</v>
      </c>
      <c r="M1466" s="172">
        <v>41411</v>
      </c>
      <c r="N1466" t="s">
        <v>102</v>
      </c>
      <c r="O1466" t="s">
        <v>109</v>
      </c>
      <c r="P1466">
        <v>2</v>
      </c>
      <c r="Q1466" t="s">
        <v>3175</v>
      </c>
      <c r="R1466">
        <v>2</v>
      </c>
    </row>
    <row r="1467" spans="1:18" x14ac:dyDescent="0.2">
      <c r="A1467" t="s">
        <v>3224</v>
      </c>
      <c r="B1467" t="s">
        <v>3225</v>
      </c>
      <c r="C1467">
        <v>50342</v>
      </c>
      <c r="D1467">
        <v>115608</v>
      </c>
      <c r="E1467">
        <v>10000124</v>
      </c>
      <c r="F1467" t="s">
        <v>1597</v>
      </c>
      <c r="G1467" t="s">
        <v>15</v>
      </c>
      <c r="H1467" t="s">
        <v>744</v>
      </c>
      <c r="I1467" t="s">
        <v>122</v>
      </c>
      <c r="J1467" t="s">
        <v>122</v>
      </c>
      <c r="K1467" t="s">
        <v>3226</v>
      </c>
      <c r="L1467" s="172">
        <v>41429</v>
      </c>
      <c r="M1467" s="172">
        <v>41432</v>
      </c>
      <c r="N1467" t="s">
        <v>132</v>
      </c>
      <c r="O1467" t="s">
        <v>109</v>
      </c>
      <c r="P1467">
        <v>4</v>
      </c>
      <c r="Q1467" t="s">
        <v>3175</v>
      </c>
      <c r="R1467">
        <v>3</v>
      </c>
    </row>
    <row r="1468" spans="1:18" x14ac:dyDescent="0.2">
      <c r="A1468" t="s">
        <v>3227</v>
      </c>
      <c r="B1468" t="s">
        <v>2312</v>
      </c>
      <c r="C1468">
        <v>50349</v>
      </c>
      <c r="D1468">
        <v>107975</v>
      </c>
      <c r="E1468">
        <v>10007111</v>
      </c>
      <c r="F1468" t="s">
        <v>1569</v>
      </c>
      <c r="G1468" t="s">
        <v>14</v>
      </c>
      <c r="H1468" t="s">
        <v>1410</v>
      </c>
      <c r="I1468" t="s">
        <v>190</v>
      </c>
      <c r="J1468" t="s">
        <v>190</v>
      </c>
      <c r="K1468" t="s">
        <v>3228</v>
      </c>
      <c r="L1468" s="172">
        <v>41310</v>
      </c>
      <c r="M1468" s="172">
        <v>41313</v>
      </c>
      <c r="N1468" t="s">
        <v>152</v>
      </c>
      <c r="O1468" t="s">
        <v>109</v>
      </c>
      <c r="P1468">
        <v>3</v>
      </c>
      <c r="Q1468" t="s">
        <v>3175</v>
      </c>
      <c r="R1468">
        <v>3</v>
      </c>
    </row>
    <row r="1469" spans="1:18" x14ac:dyDescent="0.2">
      <c r="A1469" t="s">
        <v>3229</v>
      </c>
      <c r="B1469" t="s">
        <v>3230</v>
      </c>
      <c r="C1469">
        <v>50387</v>
      </c>
      <c r="D1469">
        <v>105765</v>
      </c>
      <c r="E1469">
        <v>10000238</v>
      </c>
      <c r="F1469" t="s">
        <v>1597</v>
      </c>
      <c r="G1469" t="s">
        <v>15</v>
      </c>
      <c r="H1469" t="s">
        <v>202</v>
      </c>
      <c r="I1469" t="s">
        <v>140</v>
      </c>
      <c r="J1469" t="s">
        <v>140</v>
      </c>
      <c r="K1469" t="s">
        <v>3231</v>
      </c>
      <c r="L1469" s="172">
        <v>41456</v>
      </c>
      <c r="M1469" s="172">
        <v>41460</v>
      </c>
      <c r="N1469" t="s">
        <v>102</v>
      </c>
      <c r="O1469" t="s">
        <v>109</v>
      </c>
      <c r="P1469">
        <v>2</v>
      </c>
      <c r="Q1469" t="s">
        <v>3175</v>
      </c>
      <c r="R1469">
        <v>3</v>
      </c>
    </row>
    <row r="1470" spans="1:18" x14ac:dyDescent="0.2">
      <c r="A1470" t="s">
        <v>3232</v>
      </c>
      <c r="B1470" t="s">
        <v>3233</v>
      </c>
      <c r="C1470">
        <v>50524</v>
      </c>
      <c r="D1470">
        <v>107677</v>
      </c>
      <c r="E1470">
        <v>10000376</v>
      </c>
      <c r="F1470" t="s">
        <v>1597</v>
      </c>
      <c r="G1470" t="s">
        <v>15</v>
      </c>
      <c r="H1470" t="s">
        <v>337</v>
      </c>
      <c r="I1470" t="s">
        <v>172</v>
      </c>
      <c r="J1470" t="s">
        <v>172</v>
      </c>
      <c r="K1470" t="s">
        <v>3234</v>
      </c>
      <c r="L1470" s="172">
        <v>41177</v>
      </c>
      <c r="M1470" s="172">
        <v>41180</v>
      </c>
      <c r="N1470" t="s">
        <v>132</v>
      </c>
      <c r="O1470" t="s">
        <v>109</v>
      </c>
      <c r="P1470">
        <v>4</v>
      </c>
      <c r="Q1470" t="s">
        <v>3175</v>
      </c>
      <c r="R1470">
        <v>2</v>
      </c>
    </row>
    <row r="1471" spans="1:18" x14ac:dyDescent="0.2">
      <c r="A1471" t="s">
        <v>3235</v>
      </c>
      <c r="B1471" t="s">
        <v>2317</v>
      </c>
      <c r="C1471">
        <v>50582</v>
      </c>
      <c r="D1471">
        <v>115824</v>
      </c>
      <c r="E1471">
        <v>10005781</v>
      </c>
      <c r="F1471" t="s">
        <v>1597</v>
      </c>
      <c r="G1471" t="s">
        <v>15</v>
      </c>
      <c r="H1471" t="s">
        <v>1246</v>
      </c>
      <c r="I1471" t="s">
        <v>94</v>
      </c>
      <c r="J1471" t="s">
        <v>95</v>
      </c>
      <c r="K1471" t="s">
        <v>3236</v>
      </c>
      <c r="L1471" s="172">
        <v>41358</v>
      </c>
      <c r="M1471" s="172">
        <v>41360</v>
      </c>
      <c r="N1471" t="s">
        <v>132</v>
      </c>
      <c r="O1471" t="s">
        <v>109</v>
      </c>
      <c r="P1471">
        <v>3</v>
      </c>
      <c r="Q1471" t="s">
        <v>3175</v>
      </c>
      <c r="R1471">
        <v>3</v>
      </c>
    </row>
    <row r="1472" spans="1:18" x14ac:dyDescent="0.2">
      <c r="A1472" t="s">
        <v>3237</v>
      </c>
      <c r="B1472" t="s">
        <v>794</v>
      </c>
      <c r="C1472">
        <v>50585</v>
      </c>
      <c r="D1472">
        <v>107093</v>
      </c>
      <c r="E1472">
        <v>10000488</v>
      </c>
      <c r="F1472" t="s">
        <v>1569</v>
      </c>
      <c r="G1472" t="s">
        <v>14</v>
      </c>
      <c r="H1472" t="s">
        <v>473</v>
      </c>
      <c r="I1472" t="s">
        <v>94</v>
      </c>
      <c r="J1472" t="s">
        <v>95</v>
      </c>
      <c r="K1472" t="s">
        <v>3238</v>
      </c>
      <c r="L1472" s="172">
        <v>41288</v>
      </c>
      <c r="M1472" s="172">
        <v>41292</v>
      </c>
      <c r="N1472" t="s">
        <v>102</v>
      </c>
      <c r="O1472" t="s">
        <v>109</v>
      </c>
      <c r="P1472">
        <v>3</v>
      </c>
      <c r="Q1472" t="s">
        <v>3175</v>
      </c>
      <c r="R1472">
        <v>3</v>
      </c>
    </row>
    <row r="1473" spans="1:18" x14ac:dyDescent="0.2">
      <c r="A1473" t="s">
        <v>3239</v>
      </c>
      <c r="B1473" t="s">
        <v>368</v>
      </c>
      <c r="C1473">
        <v>50609</v>
      </c>
      <c r="D1473">
        <v>107015</v>
      </c>
      <c r="E1473">
        <v>10000538</v>
      </c>
      <c r="F1473" t="s">
        <v>1573</v>
      </c>
      <c r="G1473" t="s">
        <v>15</v>
      </c>
      <c r="H1473" t="s">
        <v>369</v>
      </c>
      <c r="I1473" t="s">
        <v>199</v>
      </c>
      <c r="J1473" t="s">
        <v>95</v>
      </c>
      <c r="K1473" t="s">
        <v>370</v>
      </c>
      <c r="L1473" s="172">
        <v>41247</v>
      </c>
      <c r="M1473" s="172">
        <v>41250</v>
      </c>
      <c r="N1473" t="s">
        <v>152</v>
      </c>
      <c r="O1473" t="s">
        <v>109</v>
      </c>
      <c r="P1473">
        <v>2</v>
      </c>
      <c r="Q1473" t="s">
        <v>3175</v>
      </c>
      <c r="R1473">
        <v>2</v>
      </c>
    </row>
    <row r="1474" spans="1:18" x14ac:dyDescent="0.2">
      <c r="A1474" t="s">
        <v>3240</v>
      </c>
      <c r="B1474" t="s">
        <v>3241</v>
      </c>
      <c r="C1474">
        <v>50621</v>
      </c>
      <c r="D1474">
        <v>107690</v>
      </c>
      <c r="E1474">
        <v>10000561</v>
      </c>
      <c r="F1474" t="s">
        <v>1597</v>
      </c>
      <c r="G1474" t="s">
        <v>15</v>
      </c>
      <c r="H1474" t="s">
        <v>234</v>
      </c>
      <c r="I1474" t="s">
        <v>190</v>
      </c>
      <c r="J1474" t="s">
        <v>190</v>
      </c>
      <c r="K1474" t="s">
        <v>3242</v>
      </c>
      <c r="L1474" s="172">
        <v>41226</v>
      </c>
      <c r="M1474" s="172">
        <v>41229</v>
      </c>
      <c r="N1474" t="s">
        <v>132</v>
      </c>
      <c r="O1474" t="s">
        <v>109</v>
      </c>
      <c r="P1474">
        <v>2</v>
      </c>
      <c r="Q1474" t="s">
        <v>3175</v>
      </c>
      <c r="R1474">
        <v>2</v>
      </c>
    </row>
    <row r="1475" spans="1:18" x14ac:dyDescent="0.2">
      <c r="A1475" t="s">
        <v>3243</v>
      </c>
      <c r="B1475" t="s">
        <v>3244</v>
      </c>
      <c r="C1475">
        <v>50638</v>
      </c>
      <c r="D1475">
        <v>118497</v>
      </c>
      <c r="E1475">
        <v>10022202</v>
      </c>
      <c r="F1475" t="s">
        <v>1597</v>
      </c>
      <c r="G1475" t="s">
        <v>15</v>
      </c>
      <c r="H1475" t="s">
        <v>193</v>
      </c>
      <c r="I1475" t="s">
        <v>107</v>
      </c>
      <c r="J1475" t="s">
        <v>107</v>
      </c>
      <c r="K1475" t="s">
        <v>3245</v>
      </c>
      <c r="L1475" s="172">
        <v>41338</v>
      </c>
      <c r="M1475" s="172">
        <v>41340</v>
      </c>
      <c r="N1475" t="s">
        <v>102</v>
      </c>
      <c r="O1475" t="s">
        <v>109</v>
      </c>
      <c r="P1475">
        <v>4</v>
      </c>
      <c r="Q1475" t="s">
        <v>3175</v>
      </c>
      <c r="R1475">
        <v>3</v>
      </c>
    </row>
    <row r="1476" spans="1:18" x14ac:dyDescent="0.2">
      <c r="A1476" t="s">
        <v>3246</v>
      </c>
      <c r="B1476" t="s">
        <v>1626</v>
      </c>
      <c r="C1476">
        <v>50713</v>
      </c>
      <c r="D1476">
        <v>107658</v>
      </c>
      <c r="E1476">
        <v>10000715</v>
      </c>
      <c r="F1476" t="s">
        <v>1569</v>
      </c>
      <c r="G1476" t="s">
        <v>14</v>
      </c>
      <c r="H1476" t="s">
        <v>186</v>
      </c>
      <c r="I1476" t="s">
        <v>172</v>
      </c>
      <c r="J1476" t="s">
        <v>172</v>
      </c>
      <c r="K1476" t="s">
        <v>3247</v>
      </c>
      <c r="L1476" s="172">
        <v>41212</v>
      </c>
      <c r="M1476" s="172">
        <v>41215</v>
      </c>
      <c r="N1476" t="s">
        <v>132</v>
      </c>
      <c r="O1476" t="s">
        <v>109</v>
      </c>
      <c r="P1476">
        <v>3</v>
      </c>
      <c r="Q1476" t="s">
        <v>3175</v>
      </c>
      <c r="R1476">
        <v>3</v>
      </c>
    </row>
    <row r="1477" spans="1:18" x14ac:dyDescent="0.2">
      <c r="A1477" t="s">
        <v>3248</v>
      </c>
      <c r="B1477" t="s">
        <v>3249</v>
      </c>
      <c r="C1477">
        <v>50737</v>
      </c>
      <c r="D1477">
        <v>115094</v>
      </c>
      <c r="E1477">
        <v>10000755</v>
      </c>
      <c r="F1477" t="s">
        <v>1573</v>
      </c>
      <c r="G1477" t="s">
        <v>15</v>
      </c>
      <c r="H1477" t="s">
        <v>2996</v>
      </c>
      <c r="I1477" t="s">
        <v>140</v>
      </c>
      <c r="J1477" t="s">
        <v>140</v>
      </c>
      <c r="K1477" t="s">
        <v>3250</v>
      </c>
      <c r="L1477" s="172">
        <v>41310</v>
      </c>
      <c r="M1477" s="172">
        <v>41313</v>
      </c>
      <c r="N1477" t="s">
        <v>152</v>
      </c>
      <c r="O1477" t="s">
        <v>109</v>
      </c>
      <c r="P1477">
        <v>2</v>
      </c>
      <c r="Q1477" t="s">
        <v>3175</v>
      </c>
      <c r="R1477">
        <v>3</v>
      </c>
    </row>
    <row r="1478" spans="1:18" x14ac:dyDescent="0.2">
      <c r="A1478" t="s">
        <v>3251</v>
      </c>
      <c r="B1478" t="s">
        <v>149</v>
      </c>
      <c r="C1478">
        <v>50743</v>
      </c>
      <c r="D1478">
        <v>119224</v>
      </c>
      <c r="E1478">
        <v>10030748</v>
      </c>
      <c r="F1478" t="s">
        <v>1569</v>
      </c>
      <c r="G1478" t="s">
        <v>14</v>
      </c>
      <c r="H1478" t="s">
        <v>607</v>
      </c>
      <c r="I1478" t="s">
        <v>122</v>
      </c>
      <c r="J1478" t="s">
        <v>122</v>
      </c>
      <c r="K1478" t="s">
        <v>151</v>
      </c>
      <c r="L1478" s="172">
        <v>41304</v>
      </c>
      <c r="M1478" s="172">
        <v>41306</v>
      </c>
      <c r="N1478" t="s">
        <v>152</v>
      </c>
      <c r="O1478" t="s">
        <v>109</v>
      </c>
      <c r="P1478">
        <v>2</v>
      </c>
      <c r="Q1478" t="s">
        <v>3175</v>
      </c>
      <c r="R1478">
        <v>3</v>
      </c>
    </row>
    <row r="1479" spans="1:18" x14ac:dyDescent="0.2">
      <c r="A1479" t="s">
        <v>3252</v>
      </c>
      <c r="B1479" t="s">
        <v>809</v>
      </c>
      <c r="C1479">
        <v>50798</v>
      </c>
      <c r="D1479">
        <v>112020</v>
      </c>
      <c r="E1479">
        <v>10000834</v>
      </c>
      <c r="F1479" t="s">
        <v>1573</v>
      </c>
      <c r="G1479" t="s">
        <v>15</v>
      </c>
      <c r="H1479" t="s">
        <v>514</v>
      </c>
      <c r="I1479" t="s">
        <v>190</v>
      </c>
      <c r="J1479" t="s">
        <v>190</v>
      </c>
      <c r="K1479" t="s">
        <v>3253</v>
      </c>
      <c r="L1479" s="172">
        <v>41234</v>
      </c>
      <c r="M1479" s="172">
        <v>41236</v>
      </c>
      <c r="N1479" t="s">
        <v>152</v>
      </c>
      <c r="O1479" t="s">
        <v>109</v>
      </c>
      <c r="P1479">
        <v>2</v>
      </c>
      <c r="Q1479" t="s">
        <v>3175</v>
      </c>
      <c r="R1479">
        <v>3</v>
      </c>
    </row>
    <row r="1480" spans="1:18" x14ac:dyDescent="0.2">
      <c r="A1480" t="s">
        <v>3254</v>
      </c>
      <c r="B1480" t="s">
        <v>822</v>
      </c>
      <c r="C1480">
        <v>50857</v>
      </c>
      <c r="D1480">
        <v>105458</v>
      </c>
      <c r="E1480">
        <v>10000929</v>
      </c>
      <c r="F1480" t="s">
        <v>1569</v>
      </c>
      <c r="G1480" t="s">
        <v>14</v>
      </c>
      <c r="H1480" t="s">
        <v>291</v>
      </c>
      <c r="I1480" t="s">
        <v>172</v>
      </c>
      <c r="J1480" t="s">
        <v>172</v>
      </c>
      <c r="K1480" t="s">
        <v>3255</v>
      </c>
      <c r="L1480" s="172">
        <v>41317</v>
      </c>
      <c r="M1480" s="172">
        <v>41320</v>
      </c>
      <c r="N1480" t="s">
        <v>102</v>
      </c>
      <c r="O1480" t="s">
        <v>109</v>
      </c>
      <c r="P1480">
        <v>2</v>
      </c>
      <c r="Q1480" t="s">
        <v>3175</v>
      </c>
      <c r="R1480">
        <v>3</v>
      </c>
    </row>
    <row r="1481" spans="1:18" x14ac:dyDescent="0.2">
      <c r="A1481" t="s">
        <v>3256</v>
      </c>
      <c r="B1481" t="s">
        <v>3257</v>
      </c>
      <c r="C1481">
        <v>50933</v>
      </c>
      <c r="D1481">
        <v>110238</v>
      </c>
      <c r="E1481">
        <v>10001062</v>
      </c>
      <c r="F1481" t="s">
        <v>1569</v>
      </c>
      <c r="G1481" t="s">
        <v>14</v>
      </c>
      <c r="H1481" t="s">
        <v>1311</v>
      </c>
      <c r="I1481" t="s">
        <v>122</v>
      </c>
      <c r="J1481" t="s">
        <v>122</v>
      </c>
      <c r="K1481" t="s">
        <v>3258</v>
      </c>
      <c r="L1481" s="172">
        <v>41352</v>
      </c>
      <c r="M1481" s="172">
        <v>41355</v>
      </c>
      <c r="N1481" t="s">
        <v>132</v>
      </c>
      <c r="O1481" t="s">
        <v>109</v>
      </c>
      <c r="P1481">
        <v>4</v>
      </c>
      <c r="Q1481" t="s">
        <v>3175</v>
      </c>
      <c r="R1481">
        <v>2</v>
      </c>
    </row>
    <row r="1482" spans="1:18" x14ac:dyDescent="0.2">
      <c r="A1482" t="s">
        <v>3259</v>
      </c>
      <c r="B1482" t="s">
        <v>182</v>
      </c>
      <c r="C1482">
        <v>50936</v>
      </c>
      <c r="D1482">
        <v>119214</v>
      </c>
      <c r="E1482">
        <v>10030637</v>
      </c>
      <c r="F1482" t="s">
        <v>1651</v>
      </c>
      <c r="G1482" t="s">
        <v>14</v>
      </c>
      <c r="H1482" t="s">
        <v>171</v>
      </c>
      <c r="I1482" t="s">
        <v>172</v>
      </c>
      <c r="J1482" t="s">
        <v>172</v>
      </c>
      <c r="K1482" t="s">
        <v>184</v>
      </c>
      <c r="L1482" s="172">
        <v>41198</v>
      </c>
      <c r="M1482" s="172">
        <v>41201</v>
      </c>
      <c r="N1482" t="s">
        <v>102</v>
      </c>
      <c r="O1482" t="s">
        <v>109</v>
      </c>
      <c r="P1482">
        <v>2</v>
      </c>
      <c r="Q1482" t="s">
        <v>3175</v>
      </c>
      <c r="R1482">
        <v>3</v>
      </c>
    </row>
    <row r="1483" spans="1:18" x14ac:dyDescent="0.2">
      <c r="A1483" t="s">
        <v>3260</v>
      </c>
      <c r="B1483" t="s">
        <v>577</v>
      </c>
      <c r="C1483">
        <v>50992</v>
      </c>
      <c r="D1483">
        <v>108825</v>
      </c>
      <c r="E1483">
        <v>10001145</v>
      </c>
      <c r="F1483" t="s">
        <v>1569</v>
      </c>
      <c r="G1483" t="s">
        <v>14</v>
      </c>
      <c r="H1483" t="s">
        <v>255</v>
      </c>
      <c r="I1483" t="s">
        <v>161</v>
      </c>
      <c r="J1483" t="s">
        <v>161</v>
      </c>
      <c r="K1483" t="s">
        <v>3261</v>
      </c>
      <c r="L1483" s="172">
        <v>41304</v>
      </c>
      <c r="M1483" s="172">
        <v>41306</v>
      </c>
      <c r="N1483" t="s">
        <v>132</v>
      </c>
      <c r="O1483" t="s">
        <v>109</v>
      </c>
      <c r="P1483">
        <v>3</v>
      </c>
      <c r="Q1483" t="s">
        <v>3175</v>
      </c>
      <c r="R1483">
        <v>3</v>
      </c>
    </row>
    <row r="1484" spans="1:18" x14ac:dyDescent="0.2">
      <c r="A1484" t="s">
        <v>3262</v>
      </c>
      <c r="B1484" t="s">
        <v>841</v>
      </c>
      <c r="C1484">
        <v>51025</v>
      </c>
      <c r="D1484">
        <v>115463</v>
      </c>
      <c r="E1484">
        <v>10001182</v>
      </c>
      <c r="F1484" t="s">
        <v>1569</v>
      </c>
      <c r="G1484" t="s">
        <v>14</v>
      </c>
      <c r="H1484" t="s">
        <v>380</v>
      </c>
      <c r="I1484" t="s">
        <v>199</v>
      </c>
      <c r="J1484" t="s">
        <v>95</v>
      </c>
      <c r="K1484" t="s">
        <v>3263</v>
      </c>
      <c r="L1484" s="172">
        <v>41288</v>
      </c>
      <c r="M1484" s="172">
        <v>41292</v>
      </c>
      <c r="N1484" t="s">
        <v>132</v>
      </c>
      <c r="O1484" t="s">
        <v>109</v>
      </c>
      <c r="P1484">
        <v>3</v>
      </c>
      <c r="Q1484" t="s">
        <v>3175</v>
      </c>
      <c r="R1484">
        <v>3</v>
      </c>
    </row>
    <row r="1485" spans="1:18" x14ac:dyDescent="0.2">
      <c r="A1485" t="s">
        <v>3264</v>
      </c>
      <c r="B1485" t="s">
        <v>3265</v>
      </c>
      <c r="C1485">
        <v>51030</v>
      </c>
      <c r="D1485">
        <v>115973</v>
      </c>
      <c r="E1485">
        <v>10001185</v>
      </c>
      <c r="F1485" t="s">
        <v>2361</v>
      </c>
      <c r="G1485" t="s">
        <v>19</v>
      </c>
      <c r="H1485" t="s">
        <v>644</v>
      </c>
      <c r="I1485" t="s">
        <v>190</v>
      </c>
      <c r="J1485" t="s">
        <v>190</v>
      </c>
      <c r="K1485" t="s">
        <v>3266</v>
      </c>
      <c r="L1485" s="172">
        <v>41470</v>
      </c>
      <c r="M1485" s="172">
        <v>41474</v>
      </c>
      <c r="N1485" t="s">
        <v>2363</v>
      </c>
      <c r="O1485" t="s">
        <v>109</v>
      </c>
      <c r="P1485">
        <v>2</v>
      </c>
      <c r="Q1485" t="s">
        <v>3175</v>
      </c>
      <c r="R1485">
        <v>3</v>
      </c>
    </row>
    <row r="1486" spans="1:18" x14ac:dyDescent="0.2">
      <c r="A1486" t="s">
        <v>3267</v>
      </c>
      <c r="B1486" t="s">
        <v>513</v>
      </c>
      <c r="C1486">
        <v>51036</v>
      </c>
      <c r="D1486">
        <v>109389</v>
      </c>
      <c r="E1486">
        <v>10001193</v>
      </c>
      <c r="F1486" t="s">
        <v>1651</v>
      </c>
      <c r="G1486" t="s">
        <v>14</v>
      </c>
      <c r="H1486" t="s">
        <v>1838</v>
      </c>
      <c r="I1486" t="s">
        <v>172</v>
      </c>
      <c r="J1486" t="s">
        <v>172</v>
      </c>
      <c r="K1486" t="s">
        <v>515</v>
      </c>
      <c r="L1486" s="172">
        <v>41484</v>
      </c>
      <c r="M1486" s="172">
        <v>41488</v>
      </c>
      <c r="N1486" t="s">
        <v>102</v>
      </c>
      <c r="O1486" t="s">
        <v>109</v>
      </c>
      <c r="P1486">
        <v>2</v>
      </c>
      <c r="Q1486" t="s">
        <v>3175</v>
      </c>
      <c r="R1486">
        <v>3</v>
      </c>
    </row>
    <row r="1487" spans="1:18" x14ac:dyDescent="0.2">
      <c r="A1487" t="s">
        <v>3268</v>
      </c>
      <c r="B1487" t="s">
        <v>3269</v>
      </c>
      <c r="C1487">
        <v>51071</v>
      </c>
      <c r="D1487">
        <v>105608</v>
      </c>
      <c r="E1487">
        <v>10001267</v>
      </c>
      <c r="F1487" t="s">
        <v>1569</v>
      </c>
      <c r="G1487" t="s">
        <v>14</v>
      </c>
      <c r="H1487" t="s">
        <v>1087</v>
      </c>
      <c r="I1487" t="s">
        <v>140</v>
      </c>
      <c r="J1487" t="s">
        <v>140</v>
      </c>
      <c r="K1487" t="s">
        <v>3270</v>
      </c>
      <c r="L1487" s="172">
        <v>41169</v>
      </c>
      <c r="M1487" s="172">
        <v>41173</v>
      </c>
      <c r="N1487" t="s">
        <v>102</v>
      </c>
      <c r="O1487" t="s">
        <v>109</v>
      </c>
      <c r="P1487">
        <v>4</v>
      </c>
      <c r="Q1487" t="s">
        <v>3175</v>
      </c>
      <c r="R1487">
        <v>2</v>
      </c>
    </row>
    <row r="1488" spans="1:18" x14ac:dyDescent="0.2">
      <c r="A1488" t="s">
        <v>3271</v>
      </c>
      <c r="B1488" t="s">
        <v>843</v>
      </c>
      <c r="C1488">
        <v>51090</v>
      </c>
      <c r="D1488">
        <v>110099</v>
      </c>
      <c r="E1488">
        <v>10001292</v>
      </c>
      <c r="F1488" t="s">
        <v>1569</v>
      </c>
      <c r="G1488" t="s">
        <v>14</v>
      </c>
      <c r="H1488" t="s">
        <v>225</v>
      </c>
      <c r="I1488" t="s">
        <v>122</v>
      </c>
      <c r="J1488" t="s">
        <v>122</v>
      </c>
      <c r="K1488" t="s">
        <v>3272</v>
      </c>
      <c r="L1488" s="172">
        <v>41443</v>
      </c>
      <c r="M1488" s="172">
        <v>41446</v>
      </c>
      <c r="N1488" t="s">
        <v>132</v>
      </c>
      <c r="O1488" t="s">
        <v>109</v>
      </c>
      <c r="P1488">
        <v>3</v>
      </c>
      <c r="Q1488" t="s">
        <v>3175</v>
      </c>
      <c r="R1488">
        <v>3</v>
      </c>
    </row>
    <row r="1489" spans="1:18" x14ac:dyDescent="0.2">
      <c r="A1489" t="s">
        <v>3273</v>
      </c>
      <c r="B1489" t="s">
        <v>2345</v>
      </c>
      <c r="C1489">
        <v>51097</v>
      </c>
      <c r="D1489">
        <v>121224</v>
      </c>
      <c r="E1489">
        <v>10032017</v>
      </c>
      <c r="F1489" t="s">
        <v>1597</v>
      </c>
      <c r="G1489" t="s">
        <v>15</v>
      </c>
      <c r="H1489" t="s">
        <v>239</v>
      </c>
      <c r="I1489" t="s">
        <v>161</v>
      </c>
      <c r="J1489" t="s">
        <v>161</v>
      </c>
      <c r="K1489" t="s">
        <v>3274</v>
      </c>
      <c r="L1489" s="172">
        <v>41177</v>
      </c>
      <c r="M1489" s="172">
        <v>41180</v>
      </c>
      <c r="N1489" t="s">
        <v>132</v>
      </c>
      <c r="O1489" t="s">
        <v>109</v>
      </c>
      <c r="P1489">
        <v>3</v>
      </c>
      <c r="Q1489" t="s">
        <v>3175</v>
      </c>
      <c r="R1489">
        <v>2</v>
      </c>
    </row>
    <row r="1490" spans="1:18" x14ac:dyDescent="0.2">
      <c r="A1490" t="s">
        <v>3275</v>
      </c>
      <c r="B1490" t="s">
        <v>1635</v>
      </c>
      <c r="C1490">
        <v>51104</v>
      </c>
      <c r="D1490">
        <v>106685</v>
      </c>
      <c r="E1490">
        <v>10001310</v>
      </c>
      <c r="F1490" t="s">
        <v>1569</v>
      </c>
      <c r="G1490" t="s">
        <v>14</v>
      </c>
      <c r="H1490" t="s">
        <v>404</v>
      </c>
      <c r="I1490" t="s">
        <v>199</v>
      </c>
      <c r="J1490" t="s">
        <v>95</v>
      </c>
      <c r="K1490" t="s">
        <v>3276</v>
      </c>
      <c r="L1490" s="172">
        <v>41471</v>
      </c>
      <c r="M1490" s="172">
        <v>41474</v>
      </c>
      <c r="N1490" t="s">
        <v>102</v>
      </c>
      <c r="O1490" t="s">
        <v>109</v>
      </c>
      <c r="P1490">
        <v>3</v>
      </c>
      <c r="Q1490" t="s">
        <v>3175</v>
      </c>
      <c r="R1490">
        <v>2</v>
      </c>
    </row>
    <row r="1491" spans="1:18" x14ac:dyDescent="0.2">
      <c r="A1491" t="s">
        <v>3277</v>
      </c>
      <c r="B1491" t="s">
        <v>3278</v>
      </c>
      <c r="C1491">
        <v>51137</v>
      </c>
      <c r="D1491">
        <v>108126</v>
      </c>
      <c r="E1491">
        <v>10001372</v>
      </c>
      <c r="F1491" t="s">
        <v>1597</v>
      </c>
      <c r="G1491" t="s">
        <v>15</v>
      </c>
      <c r="H1491" t="s">
        <v>399</v>
      </c>
      <c r="I1491" t="s">
        <v>190</v>
      </c>
      <c r="J1491" t="s">
        <v>190</v>
      </c>
      <c r="K1491" t="s">
        <v>3279</v>
      </c>
      <c r="L1491" s="172">
        <v>41199</v>
      </c>
      <c r="M1491" s="172">
        <v>41201</v>
      </c>
      <c r="N1491" t="s">
        <v>152</v>
      </c>
      <c r="O1491" t="s">
        <v>109</v>
      </c>
      <c r="P1491">
        <v>4</v>
      </c>
      <c r="Q1491" t="s">
        <v>3175</v>
      </c>
      <c r="R1491">
        <v>3</v>
      </c>
    </row>
    <row r="1492" spans="1:18" x14ac:dyDescent="0.2">
      <c r="A1492" t="s">
        <v>3280</v>
      </c>
      <c r="B1492" t="s">
        <v>2351</v>
      </c>
      <c r="C1492">
        <v>51142</v>
      </c>
      <c r="D1492">
        <v>108568</v>
      </c>
      <c r="E1492">
        <v>10008159</v>
      </c>
      <c r="F1492" t="s">
        <v>1569</v>
      </c>
      <c r="G1492" t="s">
        <v>14</v>
      </c>
      <c r="H1492" t="s">
        <v>2037</v>
      </c>
      <c r="I1492" t="s">
        <v>1162</v>
      </c>
      <c r="J1492" t="s">
        <v>122</v>
      </c>
      <c r="K1492" t="s">
        <v>3281</v>
      </c>
      <c r="L1492" s="172">
        <v>41323</v>
      </c>
      <c r="M1492" s="172">
        <v>41327</v>
      </c>
      <c r="N1492" t="s">
        <v>102</v>
      </c>
      <c r="O1492" t="s">
        <v>109</v>
      </c>
      <c r="P1492">
        <v>3</v>
      </c>
      <c r="Q1492" t="s">
        <v>3175</v>
      </c>
      <c r="R1492">
        <v>3</v>
      </c>
    </row>
    <row r="1493" spans="1:18" x14ac:dyDescent="0.2">
      <c r="A1493" t="s">
        <v>3282</v>
      </c>
      <c r="B1493" t="s">
        <v>3283</v>
      </c>
      <c r="C1493">
        <v>51170</v>
      </c>
      <c r="D1493">
        <v>105927</v>
      </c>
      <c r="E1493">
        <v>10001436</v>
      </c>
      <c r="F1493" t="s">
        <v>1597</v>
      </c>
      <c r="G1493" t="s">
        <v>15</v>
      </c>
      <c r="H1493" t="s">
        <v>114</v>
      </c>
      <c r="I1493" t="s">
        <v>107</v>
      </c>
      <c r="J1493" t="s">
        <v>107</v>
      </c>
      <c r="K1493" t="s">
        <v>3284</v>
      </c>
      <c r="L1493" s="172">
        <v>41239</v>
      </c>
      <c r="M1493" s="172">
        <v>41243</v>
      </c>
      <c r="N1493" t="s">
        <v>102</v>
      </c>
      <c r="O1493" t="s">
        <v>109</v>
      </c>
      <c r="P1493">
        <v>1</v>
      </c>
      <c r="Q1493" t="s">
        <v>3175</v>
      </c>
      <c r="R1493">
        <v>2</v>
      </c>
    </row>
    <row r="1494" spans="1:18" x14ac:dyDescent="0.2">
      <c r="A1494" t="s">
        <v>3285</v>
      </c>
      <c r="B1494" t="s">
        <v>849</v>
      </c>
      <c r="C1494">
        <v>51224</v>
      </c>
      <c r="D1494">
        <v>110066</v>
      </c>
      <c r="E1494">
        <v>10001539</v>
      </c>
      <c r="F1494" t="s">
        <v>1597</v>
      </c>
      <c r="G1494" t="s">
        <v>15</v>
      </c>
      <c r="H1494" t="s">
        <v>106</v>
      </c>
      <c r="I1494" t="s">
        <v>107</v>
      </c>
      <c r="J1494" t="s">
        <v>107</v>
      </c>
      <c r="K1494" t="s">
        <v>3286</v>
      </c>
      <c r="L1494" s="172">
        <v>41183</v>
      </c>
      <c r="M1494" s="172">
        <v>41187</v>
      </c>
      <c r="N1494" t="s">
        <v>102</v>
      </c>
      <c r="O1494" t="s">
        <v>109</v>
      </c>
      <c r="P1494">
        <v>2</v>
      </c>
      <c r="Q1494" t="s">
        <v>3175</v>
      </c>
      <c r="R1494">
        <v>2</v>
      </c>
    </row>
    <row r="1495" spans="1:18" x14ac:dyDescent="0.2">
      <c r="A1495" t="s">
        <v>3287</v>
      </c>
      <c r="B1495" t="s">
        <v>1641</v>
      </c>
      <c r="C1495">
        <v>51349</v>
      </c>
      <c r="D1495">
        <v>108108</v>
      </c>
      <c r="E1495">
        <v>10001695</v>
      </c>
      <c r="F1495" t="s">
        <v>1573</v>
      </c>
      <c r="G1495" t="s">
        <v>15</v>
      </c>
      <c r="H1495" t="s">
        <v>870</v>
      </c>
      <c r="I1495" t="s">
        <v>166</v>
      </c>
      <c r="J1495" t="s">
        <v>166</v>
      </c>
      <c r="K1495" t="s">
        <v>3288</v>
      </c>
      <c r="L1495" s="172">
        <v>41428</v>
      </c>
      <c r="M1495" s="172">
        <v>41432</v>
      </c>
      <c r="N1495" t="s">
        <v>152</v>
      </c>
      <c r="O1495" t="s">
        <v>109</v>
      </c>
      <c r="P1495">
        <v>3</v>
      </c>
      <c r="Q1495" t="s">
        <v>3175</v>
      </c>
      <c r="R1495">
        <v>3</v>
      </c>
    </row>
    <row r="1496" spans="1:18" x14ac:dyDescent="0.2">
      <c r="A1496" t="s">
        <v>3289</v>
      </c>
      <c r="B1496" t="s">
        <v>853</v>
      </c>
      <c r="C1496">
        <v>51435</v>
      </c>
      <c r="D1496">
        <v>117656</v>
      </c>
      <c r="E1496">
        <v>10001787</v>
      </c>
      <c r="F1496" t="s">
        <v>1597</v>
      </c>
      <c r="G1496" t="s">
        <v>15</v>
      </c>
      <c r="H1496" t="s">
        <v>854</v>
      </c>
      <c r="I1496" t="s">
        <v>107</v>
      </c>
      <c r="J1496" t="s">
        <v>107</v>
      </c>
      <c r="K1496" t="s">
        <v>3290</v>
      </c>
      <c r="L1496" s="172">
        <v>41338</v>
      </c>
      <c r="M1496" s="172">
        <v>41341</v>
      </c>
      <c r="N1496" t="s">
        <v>102</v>
      </c>
      <c r="O1496" t="s">
        <v>109</v>
      </c>
      <c r="P1496">
        <v>3</v>
      </c>
      <c r="Q1496" t="s">
        <v>3175</v>
      </c>
      <c r="R1496">
        <v>3</v>
      </c>
    </row>
    <row r="1497" spans="1:18" x14ac:dyDescent="0.2">
      <c r="A1497" t="s">
        <v>3291</v>
      </c>
      <c r="B1497" t="s">
        <v>3292</v>
      </c>
      <c r="C1497">
        <v>51510</v>
      </c>
      <c r="D1497">
        <v>106598</v>
      </c>
      <c r="E1497">
        <v>10011058</v>
      </c>
      <c r="F1497" t="s">
        <v>1651</v>
      </c>
      <c r="G1497" t="s">
        <v>14</v>
      </c>
      <c r="H1497" t="s">
        <v>234</v>
      </c>
      <c r="I1497" t="s">
        <v>190</v>
      </c>
      <c r="J1497" t="s">
        <v>190</v>
      </c>
      <c r="K1497" t="s">
        <v>3293</v>
      </c>
      <c r="L1497" s="172">
        <v>41232</v>
      </c>
      <c r="M1497" s="172">
        <v>41235</v>
      </c>
      <c r="N1497" t="s">
        <v>132</v>
      </c>
      <c r="O1497" t="s">
        <v>109</v>
      </c>
      <c r="P1497">
        <v>1</v>
      </c>
      <c r="Q1497" t="s">
        <v>3175</v>
      </c>
      <c r="R1497">
        <v>3</v>
      </c>
    </row>
    <row r="1498" spans="1:18" x14ac:dyDescent="0.2">
      <c r="A1498" t="s">
        <v>3294</v>
      </c>
      <c r="B1498" t="s">
        <v>3295</v>
      </c>
      <c r="C1498">
        <v>51536</v>
      </c>
      <c r="D1498">
        <v>106493</v>
      </c>
      <c r="E1498">
        <v>10009067</v>
      </c>
      <c r="F1498" t="s">
        <v>1569</v>
      </c>
      <c r="G1498" t="s">
        <v>14</v>
      </c>
      <c r="H1498" t="s">
        <v>270</v>
      </c>
      <c r="I1498" t="s">
        <v>166</v>
      </c>
      <c r="J1498" t="s">
        <v>166</v>
      </c>
      <c r="K1498" t="s">
        <v>3296</v>
      </c>
      <c r="L1498" s="172">
        <v>41254</v>
      </c>
      <c r="M1498" s="172">
        <v>41257</v>
      </c>
      <c r="N1498" t="s">
        <v>102</v>
      </c>
      <c r="O1498" t="s">
        <v>109</v>
      </c>
      <c r="P1498">
        <v>3</v>
      </c>
      <c r="Q1498" t="s">
        <v>3175</v>
      </c>
      <c r="R1498">
        <v>2</v>
      </c>
    </row>
    <row r="1499" spans="1:18" x14ac:dyDescent="0.2">
      <c r="A1499" t="s">
        <v>3297</v>
      </c>
      <c r="B1499" t="s">
        <v>3298</v>
      </c>
      <c r="C1499">
        <v>51540</v>
      </c>
      <c r="D1499">
        <v>110160</v>
      </c>
      <c r="E1499">
        <v>10001951</v>
      </c>
      <c r="F1499" t="s">
        <v>1573</v>
      </c>
      <c r="G1499" t="s">
        <v>15</v>
      </c>
      <c r="H1499" t="s">
        <v>270</v>
      </c>
      <c r="I1499" t="s">
        <v>166</v>
      </c>
      <c r="J1499" t="s">
        <v>166</v>
      </c>
      <c r="K1499" t="s">
        <v>3299</v>
      </c>
      <c r="L1499" s="172">
        <v>41386</v>
      </c>
      <c r="M1499" s="172">
        <v>41390</v>
      </c>
      <c r="N1499" t="s">
        <v>152</v>
      </c>
      <c r="O1499" t="s">
        <v>109</v>
      </c>
      <c r="P1499">
        <v>2</v>
      </c>
      <c r="Q1499" t="s">
        <v>3175</v>
      </c>
      <c r="R1499">
        <v>3</v>
      </c>
    </row>
    <row r="1500" spans="1:18" x14ac:dyDescent="0.2">
      <c r="A1500" t="s">
        <v>3300</v>
      </c>
      <c r="B1500" t="s">
        <v>869</v>
      </c>
      <c r="C1500">
        <v>51572</v>
      </c>
      <c r="D1500">
        <v>106491</v>
      </c>
      <c r="E1500">
        <v>10001997</v>
      </c>
      <c r="F1500" t="s">
        <v>1569</v>
      </c>
      <c r="G1500" t="s">
        <v>14</v>
      </c>
      <c r="H1500" t="s">
        <v>870</v>
      </c>
      <c r="I1500" t="s">
        <v>166</v>
      </c>
      <c r="J1500" t="s">
        <v>166</v>
      </c>
      <c r="K1500" t="s">
        <v>3301</v>
      </c>
      <c r="L1500" s="172">
        <v>41184</v>
      </c>
      <c r="M1500" s="172">
        <v>41187</v>
      </c>
      <c r="N1500" t="s">
        <v>132</v>
      </c>
      <c r="O1500" t="s">
        <v>109</v>
      </c>
      <c r="P1500">
        <v>2</v>
      </c>
      <c r="Q1500" t="s">
        <v>3175</v>
      </c>
      <c r="R1500">
        <v>3</v>
      </c>
    </row>
    <row r="1501" spans="1:18" x14ac:dyDescent="0.2">
      <c r="A1501" t="s">
        <v>3302</v>
      </c>
      <c r="B1501" t="s">
        <v>1654</v>
      </c>
      <c r="C1501">
        <v>51578</v>
      </c>
      <c r="D1501">
        <v>107022</v>
      </c>
      <c r="E1501">
        <v>10002008</v>
      </c>
      <c r="F1501" t="s">
        <v>1573</v>
      </c>
      <c r="G1501" t="s">
        <v>15</v>
      </c>
      <c r="H1501" t="s">
        <v>316</v>
      </c>
      <c r="I1501" t="s">
        <v>199</v>
      </c>
      <c r="J1501" t="s">
        <v>95</v>
      </c>
      <c r="K1501" t="s">
        <v>3303</v>
      </c>
      <c r="L1501" s="172">
        <v>41198</v>
      </c>
      <c r="M1501" s="172">
        <v>41201</v>
      </c>
      <c r="N1501" t="s">
        <v>152</v>
      </c>
      <c r="O1501" t="s">
        <v>109</v>
      </c>
      <c r="P1501">
        <v>2</v>
      </c>
      <c r="Q1501" t="s">
        <v>3175</v>
      </c>
      <c r="R1501">
        <v>3</v>
      </c>
    </row>
    <row r="1502" spans="1:18" x14ac:dyDescent="0.2">
      <c r="A1502" t="s">
        <v>3304</v>
      </c>
      <c r="B1502" t="s">
        <v>3305</v>
      </c>
      <c r="C1502">
        <v>51623</v>
      </c>
      <c r="D1502">
        <v>107610</v>
      </c>
      <c r="E1502">
        <v>10002085</v>
      </c>
      <c r="F1502" t="s">
        <v>1569</v>
      </c>
      <c r="G1502" t="s">
        <v>14</v>
      </c>
      <c r="H1502" t="s">
        <v>171</v>
      </c>
      <c r="I1502" t="s">
        <v>172</v>
      </c>
      <c r="J1502" t="s">
        <v>172</v>
      </c>
      <c r="K1502" t="s">
        <v>3306</v>
      </c>
      <c r="L1502" s="172">
        <v>41443</v>
      </c>
      <c r="M1502" s="172">
        <v>41446</v>
      </c>
      <c r="N1502" t="s">
        <v>132</v>
      </c>
      <c r="O1502" t="s">
        <v>109</v>
      </c>
      <c r="P1502">
        <v>2</v>
      </c>
      <c r="Q1502" t="s">
        <v>3175</v>
      </c>
      <c r="R1502">
        <v>3</v>
      </c>
    </row>
    <row r="1503" spans="1:18" x14ac:dyDescent="0.2">
      <c r="A1503" t="s">
        <v>3307</v>
      </c>
      <c r="B1503" t="s">
        <v>3308</v>
      </c>
      <c r="C1503">
        <v>51627</v>
      </c>
      <c r="D1503">
        <v>106948</v>
      </c>
      <c r="E1503">
        <v>10002088</v>
      </c>
      <c r="F1503" t="s">
        <v>1597</v>
      </c>
      <c r="G1503" t="s">
        <v>15</v>
      </c>
      <c r="H1503" t="s">
        <v>114</v>
      </c>
      <c r="I1503" t="s">
        <v>107</v>
      </c>
      <c r="J1503" t="s">
        <v>107</v>
      </c>
      <c r="K1503" t="s">
        <v>3309</v>
      </c>
      <c r="L1503" s="172">
        <v>41429</v>
      </c>
      <c r="M1503" s="172">
        <v>41432</v>
      </c>
      <c r="N1503" t="s">
        <v>132</v>
      </c>
      <c r="O1503" t="s">
        <v>109</v>
      </c>
      <c r="P1503">
        <v>4</v>
      </c>
      <c r="Q1503" t="s">
        <v>3175</v>
      </c>
      <c r="R1503">
        <v>2</v>
      </c>
    </row>
    <row r="1504" spans="1:18" x14ac:dyDescent="0.2">
      <c r="A1504" t="s">
        <v>3310</v>
      </c>
      <c r="B1504" t="s">
        <v>874</v>
      </c>
      <c r="C1504">
        <v>51653</v>
      </c>
      <c r="D1504">
        <v>108073</v>
      </c>
      <c r="E1504">
        <v>10008919</v>
      </c>
      <c r="F1504" t="s">
        <v>1573</v>
      </c>
      <c r="G1504" t="s">
        <v>15</v>
      </c>
      <c r="H1504" t="s">
        <v>294</v>
      </c>
      <c r="I1504" t="s">
        <v>199</v>
      </c>
      <c r="J1504" t="s">
        <v>95</v>
      </c>
      <c r="K1504" t="s">
        <v>3311</v>
      </c>
      <c r="L1504" s="172">
        <v>41218</v>
      </c>
      <c r="M1504" s="172">
        <v>41222</v>
      </c>
      <c r="N1504" t="s">
        <v>152</v>
      </c>
      <c r="O1504" t="s">
        <v>109</v>
      </c>
      <c r="P1504">
        <v>3</v>
      </c>
      <c r="Q1504" t="s">
        <v>3175</v>
      </c>
      <c r="R1504">
        <v>2</v>
      </c>
    </row>
    <row r="1505" spans="1:18" x14ac:dyDescent="0.2">
      <c r="A1505" t="s">
        <v>3312</v>
      </c>
      <c r="B1505" t="s">
        <v>2374</v>
      </c>
      <c r="C1505">
        <v>51686</v>
      </c>
      <c r="D1505">
        <v>106323</v>
      </c>
      <c r="E1505">
        <v>10000612</v>
      </c>
      <c r="F1505" t="s">
        <v>1569</v>
      </c>
      <c r="G1505" t="s">
        <v>14</v>
      </c>
      <c r="H1505" t="s">
        <v>1237</v>
      </c>
      <c r="I1505" t="s">
        <v>107</v>
      </c>
      <c r="J1505" t="s">
        <v>107</v>
      </c>
      <c r="K1505" t="s">
        <v>3313</v>
      </c>
      <c r="L1505" s="172">
        <v>41169</v>
      </c>
      <c r="M1505" s="172">
        <v>41173</v>
      </c>
      <c r="N1505" t="s">
        <v>102</v>
      </c>
      <c r="O1505" t="s">
        <v>109</v>
      </c>
      <c r="P1505">
        <v>3</v>
      </c>
      <c r="Q1505" t="s">
        <v>3175</v>
      </c>
      <c r="R1505">
        <v>3</v>
      </c>
    </row>
    <row r="1506" spans="1:18" x14ac:dyDescent="0.2">
      <c r="A1506" t="s">
        <v>3314</v>
      </c>
      <c r="B1506" t="s">
        <v>876</v>
      </c>
      <c r="C1506">
        <v>51687</v>
      </c>
      <c r="D1506">
        <v>109898</v>
      </c>
      <c r="E1506">
        <v>10002186</v>
      </c>
      <c r="F1506" t="s">
        <v>1569</v>
      </c>
      <c r="G1506" t="s">
        <v>14</v>
      </c>
      <c r="H1506" t="s">
        <v>785</v>
      </c>
      <c r="I1506" t="s">
        <v>107</v>
      </c>
      <c r="J1506" t="s">
        <v>107</v>
      </c>
      <c r="K1506" t="s">
        <v>3315</v>
      </c>
      <c r="L1506" s="172">
        <v>41330</v>
      </c>
      <c r="M1506" s="172">
        <v>41334</v>
      </c>
      <c r="N1506" t="s">
        <v>102</v>
      </c>
      <c r="O1506" t="s">
        <v>109</v>
      </c>
      <c r="P1506">
        <v>3</v>
      </c>
      <c r="Q1506" t="s">
        <v>3175</v>
      </c>
      <c r="R1506">
        <v>3</v>
      </c>
    </row>
    <row r="1507" spans="1:18" x14ac:dyDescent="0.2">
      <c r="A1507" t="s">
        <v>3316</v>
      </c>
      <c r="B1507" t="s">
        <v>445</v>
      </c>
      <c r="C1507">
        <v>51800</v>
      </c>
      <c r="D1507">
        <v>116500</v>
      </c>
      <c r="E1507">
        <v>10002375</v>
      </c>
      <c r="F1507" t="s">
        <v>1569</v>
      </c>
      <c r="G1507" t="s">
        <v>14</v>
      </c>
      <c r="H1507" t="s">
        <v>241</v>
      </c>
      <c r="I1507" t="s">
        <v>94</v>
      </c>
      <c r="J1507" t="s">
        <v>95</v>
      </c>
      <c r="K1507" t="s">
        <v>3317</v>
      </c>
      <c r="L1507" s="172">
        <v>41436</v>
      </c>
      <c r="M1507" s="172">
        <v>41439</v>
      </c>
      <c r="N1507" t="s">
        <v>102</v>
      </c>
      <c r="O1507" t="s">
        <v>109</v>
      </c>
      <c r="P1507">
        <v>3</v>
      </c>
      <c r="Q1507" t="s">
        <v>3175</v>
      </c>
      <c r="R1507">
        <v>3</v>
      </c>
    </row>
    <row r="1508" spans="1:18" x14ac:dyDescent="0.2">
      <c r="A1508" t="s">
        <v>3318</v>
      </c>
      <c r="B1508" t="s">
        <v>2385</v>
      </c>
      <c r="C1508">
        <v>51909</v>
      </c>
      <c r="D1508">
        <v>110554</v>
      </c>
      <c r="E1508">
        <v>10002602</v>
      </c>
      <c r="F1508" t="s">
        <v>1597</v>
      </c>
      <c r="G1508" t="s">
        <v>15</v>
      </c>
      <c r="H1508" t="s">
        <v>362</v>
      </c>
      <c r="I1508" t="s">
        <v>166</v>
      </c>
      <c r="J1508" t="s">
        <v>166</v>
      </c>
      <c r="K1508" t="s">
        <v>3319</v>
      </c>
      <c r="L1508" s="172">
        <v>41233</v>
      </c>
      <c r="M1508" s="172">
        <v>41235</v>
      </c>
      <c r="N1508" t="s">
        <v>132</v>
      </c>
      <c r="O1508" t="s">
        <v>109</v>
      </c>
      <c r="P1508">
        <v>3</v>
      </c>
      <c r="Q1508" t="s">
        <v>3175</v>
      </c>
      <c r="R1508">
        <v>3</v>
      </c>
    </row>
    <row r="1509" spans="1:18" x14ac:dyDescent="0.2">
      <c r="A1509" t="s">
        <v>3320</v>
      </c>
      <c r="B1509" t="s">
        <v>896</v>
      </c>
      <c r="C1509">
        <v>52004</v>
      </c>
      <c r="D1509">
        <v>108633</v>
      </c>
      <c r="E1509">
        <v>10000789</v>
      </c>
      <c r="F1509" t="s">
        <v>1651</v>
      </c>
      <c r="G1509" t="s">
        <v>14</v>
      </c>
      <c r="H1509" t="s">
        <v>422</v>
      </c>
      <c r="I1509" t="s">
        <v>140</v>
      </c>
      <c r="J1509" t="s">
        <v>140</v>
      </c>
      <c r="K1509" t="s">
        <v>3321</v>
      </c>
      <c r="L1509" s="172">
        <v>41471</v>
      </c>
      <c r="M1509" s="172">
        <v>41474</v>
      </c>
      <c r="N1509" t="s">
        <v>102</v>
      </c>
      <c r="O1509" t="s">
        <v>109</v>
      </c>
      <c r="P1509">
        <v>2</v>
      </c>
      <c r="Q1509" t="s">
        <v>3175</v>
      </c>
      <c r="R1509">
        <v>2</v>
      </c>
    </row>
    <row r="1510" spans="1:18" x14ac:dyDescent="0.2">
      <c r="A1510" t="s">
        <v>3322</v>
      </c>
      <c r="B1510" t="s">
        <v>3323</v>
      </c>
      <c r="C1510">
        <v>52104</v>
      </c>
      <c r="D1510">
        <v>106895</v>
      </c>
      <c r="E1510">
        <v>10002861</v>
      </c>
      <c r="F1510" t="s">
        <v>1573</v>
      </c>
      <c r="G1510" t="s">
        <v>15</v>
      </c>
      <c r="H1510" t="s">
        <v>1383</v>
      </c>
      <c r="I1510" t="s">
        <v>140</v>
      </c>
      <c r="J1510" t="s">
        <v>140</v>
      </c>
      <c r="K1510" t="s">
        <v>3324</v>
      </c>
      <c r="L1510" s="172">
        <v>41387</v>
      </c>
      <c r="M1510" s="172">
        <v>41390</v>
      </c>
      <c r="N1510" t="s">
        <v>152</v>
      </c>
      <c r="O1510" t="s">
        <v>109</v>
      </c>
      <c r="P1510">
        <v>2</v>
      </c>
      <c r="Q1510" t="s">
        <v>3175</v>
      </c>
      <c r="R1510">
        <v>2</v>
      </c>
    </row>
    <row r="1511" spans="1:18" x14ac:dyDescent="0.2">
      <c r="A1511" t="s">
        <v>3325</v>
      </c>
      <c r="B1511" t="s">
        <v>904</v>
      </c>
      <c r="C1511">
        <v>52150</v>
      </c>
      <c r="D1511">
        <v>106393</v>
      </c>
      <c r="E1511">
        <v>10002948</v>
      </c>
      <c r="F1511" t="s">
        <v>1569</v>
      </c>
      <c r="G1511" t="s">
        <v>14</v>
      </c>
      <c r="H1511" t="s">
        <v>189</v>
      </c>
      <c r="I1511" t="s">
        <v>190</v>
      </c>
      <c r="J1511" t="s">
        <v>190</v>
      </c>
      <c r="K1511" t="s">
        <v>3326</v>
      </c>
      <c r="L1511" s="172">
        <v>41450</v>
      </c>
      <c r="M1511" s="172">
        <v>41452</v>
      </c>
      <c r="N1511" t="s">
        <v>102</v>
      </c>
      <c r="O1511" t="s">
        <v>109</v>
      </c>
      <c r="P1511">
        <v>2</v>
      </c>
      <c r="Q1511" t="s">
        <v>3175</v>
      </c>
      <c r="R1511">
        <v>3</v>
      </c>
    </row>
    <row r="1512" spans="1:18" x14ac:dyDescent="0.2">
      <c r="A1512" t="s">
        <v>3327</v>
      </c>
      <c r="B1512" t="s">
        <v>2406</v>
      </c>
      <c r="C1512">
        <v>52157</v>
      </c>
      <c r="D1512">
        <v>108972</v>
      </c>
      <c r="E1512">
        <v>10009072</v>
      </c>
      <c r="F1512" t="s">
        <v>1651</v>
      </c>
      <c r="G1512" t="s">
        <v>14</v>
      </c>
      <c r="H1512" t="s">
        <v>1311</v>
      </c>
      <c r="I1512" t="s">
        <v>122</v>
      </c>
      <c r="J1512" t="s">
        <v>122</v>
      </c>
      <c r="K1512" t="s">
        <v>3328</v>
      </c>
      <c r="L1512" s="172">
        <v>41232</v>
      </c>
      <c r="M1512" s="172">
        <v>41235</v>
      </c>
      <c r="N1512" t="s">
        <v>132</v>
      </c>
      <c r="O1512" t="s">
        <v>109</v>
      </c>
      <c r="P1512">
        <v>3</v>
      </c>
      <c r="Q1512" t="s">
        <v>3175</v>
      </c>
      <c r="R1512">
        <v>3</v>
      </c>
    </row>
    <row r="1513" spans="1:18" x14ac:dyDescent="0.2">
      <c r="A1513" t="s">
        <v>3329</v>
      </c>
      <c r="B1513" t="s">
        <v>3330</v>
      </c>
      <c r="C1513">
        <v>52165</v>
      </c>
      <c r="D1513">
        <v>107733</v>
      </c>
      <c r="E1513">
        <v>10002979</v>
      </c>
      <c r="F1513" t="s">
        <v>1569</v>
      </c>
      <c r="G1513" t="s">
        <v>14</v>
      </c>
      <c r="H1513" t="s">
        <v>1410</v>
      </c>
      <c r="I1513" t="s">
        <v>190</v>
      </c>
      <c r="J1513" t="s">
        <v>190</v>
      </c>
      <c r="K1513" t="s">
        <v>3331</v>
      </c>
      <c r="L1513" s="172">
        <v>41176</v>
      </c>
      <c r="M1513" s="172">
        <v>41180</v>
      </c>
      <c r="N1513" t="s">
        <v>1895</v>
      </c>
      <c r="O1513" t="s">
        <v>109</v>
      </c>
      <c r="P1513">
        <v>2</v>
      </c>
      <c r="Q1513" t="s">
        <v>3175</v>
      </c>
      <c r="R1513">
        <v>4</v>
      </c>
    </row>
    <row r="1514" spans="1:18" x14ac:dyDescent="0.2">
      <c r="A1514" t="s">
        <v>3332</v>
      </c>
      <c r="B1514" t="s">
        <v>462</v>
      </c>
      <c r="C1514">
        <v>52210</v>
      </c>
      <c r="D1514">
        <v>116216</v>
      </c>
      <c r="E1514">
        <v>10003085</v>
      </c>
      <c r="F1514" t="s">
        <v>1569</v>
      </c>
      <c r="G1514" t="s">
        <v>14</v>
      </c>
      <c r="H1514" t="s">
        <v>239</v>
      </c>
      <c r="I1514" t="s">
        <v>161</v>
      </c>
      <c r="J1514" t="s">
        <v>161</v>
      </c>
      <c r="K1514" t="s">
        <v>3333</v>
      </c>
      <c r="L1514" s="172">
        <v>41338</v>
      </c>
      <c r="M1514" s="172">
        <v>41340</v>
      </c>
      <c r="N1514" t="s">
        <v>132</v>
      </c>
      <c r="O1514" t="s">
        <v>109</v>
      </c>
      <c r="P1514">
        <v>3</v>
      </c>
      <c r="Q1514" t="s">
        <v>3175</v>
      </c>
      <c r="R1514">
        <v>2</v>
      </c>
    </row>
    <row r="1515" spans="1:18" x14ac:dyDescent="0.2">
      <c r="A1515" t="s">
        <v>3334</v>
      </c>
      <c r="B1515" t="s">
        <v>908</v>
      </c>
      <c r="C1515">
        <v>52395</v>
      </c>
      <c r="D1515">
        <v>106060</v>
      </c>
      <c r="E1515">
        <v>10003190</v>
      </c>
      <c r="F1515" t="s">
        <v>1569</v>
      </c>
      <c r="G1515" t="s">
        <v>14</v>
      </c>
      <c r="H1515" t="s">
        <v>867</v>
      </c>
      <c r="I1515" t="s">
        <v>199</v>
      </c>
      <c r="J1515" t="s">
        <v>95</v>
      </c>
      <c r="K1515" t="s">
        <v>3335</v>
      </c>
      <c r="L1515" s="172">
        <v>41226</v>
      </c>
      <c r="M1515" s="172">
        <v>41228</v>
      </c>
      <c r="N1515" t="s">
        <v>102</v>
      </c>
      <c r="O1515" t="s">
        <v>109</v>
      </c>
      <c r="P1515">
        <v>2</v>
      </c>
      <c r="Q1515" t="s">
        <v>3175</v>
      </c>
      <c r="R1515">
        <v>3</v>
      </c>
    </row>
    <row r="1516" spans="1:18" x14ac:dyDescent="0.2">
      <c r="A1516" t="s">
        <v>3336</v>
      </c>
      <c r="B1516" t="s">
        <v>2418</v>
      </c>
      <c r="C1516">
        <v>52459</v>
      </c>
      <c r="D1516">
        <v>107016</v>
      </c>
      <c r="E1516">
        <v>10003289</v>
      </c>
      <c r="F1516" t="s">
        <v>1597</v>
      </c>
      <c r="G1516" t="s">
        <v>15</v>
      </c>
      <c r="H1516" t="s">
        <v>369</v>
      </c>
      <c r="I1516" t="s">
        <v>199</v>
      </c>
      <c r="J1516" t="s">
        <v>95</v>
      </c>
      <c r="K1516" t="s">
        <v>3337</v>
      </c>
      <c r="L1516" s="172">
        <v>41330</v>
      </c>
      <c r="M1516" s="172">
        <v>41334</v>
      </c>
      <c r="N1516" t="s">
        <v>132</v>
      </c>
      <c r="O1516" t="s">
        <v>109</v>
      </c>
      <c r="P1516">
        <v>3</v>
      </c>
      <c r="Q1516" t="s">
        <v>3175</v>
      </c>
      <c r="R1516">
        <v>2</v>
      </c>
    </row>
    <row r="1517" spans="1:18" x14ac:dyDescent="0.2">
      <c r="A1517" t="s">
        <v>3338</v>
      </c>
      <c r="B1517" t="s">
        <v>336</v>
      </c>
      <c r="C1517">
        <v>52487</v>
      </c>
      <c r="D1517">
        <v>105188</v>
      </c>
      <c r="E1517">
        <v>10003347</v>
      </c>
      <c r="F1517" t="s">
        <v>1569</v>
      </c>
      <c r="G1517" t="s">
        <v>14</v>
      </c>
      <c r="H1517" t="s">
        <v>337</v>
      </c>
      <c r="I1517" t="s">
        <v>172</v>
      </c>
      <c r="J1517" t="s">
        <v>172</v>
      </c>
      <c r="K1517" t="s">
        <v>338</v>
      </c>
      <c r="L1517" s="172">
        <v>41386</v>
      </c>
      <c r="M1517" s="172">
        <v>41390</v>
      </c>
      <c r="N1517" t="s">
        <v>102</v>
      </c>
      <c r="O1517" t="s">
        <v>109</v>
      </c>
      <c r="P1517">
        <v>2</v>
      </c>
      <c r="Q1517" t="s">
        <v>3175</v>
      </c>
      <c r="R1517">
        <v>3</v>
      </c>
    </row>
    <row r="1518" spans="1:18" x14ac:dyDescent="0.2">
      <c r="A1518" t="s">
        <v>3339</v>
      </c>
      <c r="B1518" t="s">
        <v>3340</v>
      </c>
      <c r="C1518">
        <v>52529</v>
      </c>
      <c r="D1518">
        <v>119816</v>
      </c>
      <c r="E1518">
        <v>10034022</v>
      </c>
      <c r="F1518" t="s">
        <v>1569</v>
      </c>
      <c r="G1518" t="s">
        <v>14</v>
      </c>
      <c r="H1518" t="s">
        <v>364</v>
      </c>
      <c r="I1518" t="s">
        <v>190</v>
      </c>
      <c r="J1518" t="s">
        <v>190</v>
      </c>
      <c r="K1518" t="s">
        <v>3341</v>
      </c>
      <c r="L1518" s="172">
        <v>41387</v>
      </c>
      <c r="M1518" s="172">
        <v>41390</v>
      </c>
      <c r="N1518" t="s">
        <v>132</v>
      </c>
      <c r="O1518" t="s">
        <v>109</v>
      </c>
      <c r="P1518">
        <v>2</v>
      </c>
      <c r="Q1518" t="s">
        <v>3175</v>
      </c>
      <c r="R1518">
        <v>2</v>
      </c>
    </row>
    <row r="1519" spans="1:18" x14ac:dyDescent="0.2">
      <c r="A1519" t="s">
        <v>3342</v>
      </c>
      <c r="B1519" t="s">
        <v>2424</v>
      </c>
      <c r="C1519">
        <v>52544</v>
      </c>
      <c r="D1519">
        <v>114962</v>
      </c>
      <c r="E1519">
        <v>10003407</v>
      </c>
      <c r="F1519" t="s">
        <v>1573</v>
      </c>
      <c r="G1519" t="s">
        <v>15</v>
      </c>
      <c r="H1519" t="s">
        <v>837</v>
      </c>
      <c r="I1519" t="s">
        <v>190</v>
      </c>
      <c r="J1519" t="s">
        <v>190</v>
      </c>
      <c r="K1519" t="s">
        <v>3343</v>
      </c>
      <c r="L1519" s="172">
        <v>41247</v>
      </c>
      <c r="M1519" s="172">
        <v>41250</v>
      </c>
      <c r="N1519" t="s">
        <v>152</v>
      </c>
      <c r="O1519" t="s">
        <v>109</v>
      </c>
      <c r="P1519">
        <v>3</v>
      </c>
      <c r="Q1519" t="s">
        <v>3175</v>
      </c>
      <c r="R1519">
        <v>2</v>
      </c>
    </row>
    <row r="1520" spans="1:18" x14ac:dyDescent="0.2">
      <c r="A1520" t="s">
        <v>3344</v>
      </c>
      <c r="B1520" t="s">
        <v>227</v>
      </c>
      <c r="C1520">
        <v>52550</v>
      </c>
      <c r="D1520">
        <v>110135</v>
      </c>
      <c r="E1520">
        <v>10001710</v>
      </c>
      <c r="F1520" t="s">
        <v>1573</v>
      </c>
      <c r="G1520" t="s">
        <v>15</v>
      </c>
      <c r="H1520" t="s">
        <v>228</v>
      </c>
      <c r="I1520" t="s">
        <v>166</v>
      </c>
      <c r="J1520" t="s">
        <v>166</v>
      </c>
      <c r="K1520" t="s">
        <v>229</v>
      </c>
      <c r="L1520" s="172">
        <v>41219</v>
      </c>
      <c r="M1520" s="172">
        <v>41222</v>
      </c>
      <c r="N1520" t="s">
        <v>152</v>
      </c>
      <c r="O1520" t="s">
        <v>109</v>
      </c>
      <c r="P1520">
        <v>2</v>
      </c>
      <c r="Q1520" t="s">
        <v>3175</v>
      </c>
      <c r="R1520">
        <v>3</v>
      </c>
    </row>
    <row r="1521" spans="1:18" x14ac:dyDescent="0.2">
      <c r="A1521" t="s">
        <v>3345</v>
      </c>
      <c r="B1521" t="s">
        <v>474</v>
      </c>
      <c r="C1521">
        <v>52563</v>
      </c>
      <c r="D1521">
        <v>106172</v>
      </c>
      <c r="E1521">
        <v>10003430</v>
      </c>
      <c r="F1521" t="s">
        <v>1597</v>
      </c>
      <c r="G1521" t="s">
        <v>15</v>
      </c>
      <c r="H1521" t="s">
        <v>475</v>
      </c>
      <c r="I1521" t="s">
        <v>94</v>
      </c>
      <c r="J1521" t="s">
        <v>95</v>
      </c>
      <c r="K1521" t="s">
        <v>477</v>
      </c>
      <c r="L1521" s="172">
        <v>41169</v>
      </c>
      <c r="M1521" s="172">
        <v>41173</v>
      </c>
      <c r="N1521" t="s">
        <v>132</v>
      </c>
      <c r="O1521" t="s">
        <v>109</v>
      </c>
      <c r="P1521">
        <v>2</v>
      </c>
      <c r="Q1521" t="s">
        <v>3175</v>
      </c>
      <c r="R1521">
        <v>3</v>
      </c>
    </row>
    <row r="1522" spans="1:18" x14ac:dyDescent="0.2">
      <c r="A1522" t="s">
        <v>3346</v>
      </c>
      <c r="B1522" t="s">
        <v>3347</v>
      </c>
      <c r="C1522">
        <v>52565</v>
      </c>
      <c r="D1522">
        <v>121491</v>
      </c>
      <c r="E1522">
        <v>10036282</v>
      </c>
      <c r="F1522" t="s">
        <v>1569</v>
      </c>
      <c r="G1522" t="s">
        <v>14</v>
      </c>
      <c r="H1522" t="s">
        <v>854</v>
      </c>
      <c r="I1522" t="s">
        <v>107</v>
      </c>
      <c r="J1522" t="s">
        <v>107</v>
      </c>
      <c r="K1522" t="s">
        <v>3348</v>
      </c>
      <c r="L1522" s="172">
        <v>41198</v>
      </c>
      <c r="M1522" s="172">
        <v>41201</v>
      </c>
      <c r="N1522" t="s">
        <v>102</v>
      </c>
      <c r="O1522" t="s">
        <v>109</v>
      </c>
      <c r="P1522">
        <v>2</v>
      </c>
      <c r="Q1522" t="s">
        <v>3175</v>
      </c>
      <c r="R1522">
        <v>2</v>
      </c>
    </row>
    <row r="1523" spans="1:18" x14ac:dyDescent="0.2">
      <c r="A1523" t="s">
        <v>3349</v>
      </c>
      <c r="B1523" t="s">
        <v>916</v>
      </c>
      <c r="C1523">
        <v>52585</v>
      </c>
      <c r="D1523">
        <v>117554</v>
      </c>
      <c r="E1523">
        <v>10007951</v>
      </c>
      <c r="F1523" t="s">
        <v>1569</v>
      </c>
      <c r="G1523" t="s">
        <v>14</v>
      </c>
      <c r="H1523" t="s">
        <v>829</v>
      </c>
      <c r="I1523" t="s">
        <v>94</v>
      </c>
      <c r="J1523" t="s">
        <v>95</v>
      </c>
      <c r="K1523" t="s">
        <v>3350</v>
      </c>
      <c r="L1523" s="172">
        <v>41317</v>
      </c>
      <c r="M1523" s="172">
        <v>41320</v>
      </c>
      <c r="N1523" t="s">
        <v>132</v>
      </c>
      <c r="O1523" t="s">
        <v>109</v>
      </c>
      <c r="P1523">
        <v>2</v>
      </c>
      <c r="Q1523" t="s">
        <v>3175</v>
      </c>
      <c r="R1523">
        <v>3</v>
      </c>
    </row>
    <row r="1524" spans="1:18" x14ac:dyDescent="0.2">
      <c r="A1524" t="s">
        <v>3351</v>
      </c>
      <c r="B1524" t="s">
        <v>920</v>
      </c>
      <c r="C1524">
        <v>52598</v>
      </c>
      <c r="D1524">
        <v>116378</v>
      </c>
      <c r="E1524">
        <v>10006710</v>
      </c>
      <c r="F1524" t="s">
        <v>1569</v>
      </c>
      <c r="G1524" t="s">
        <v>14</v>
      </c>
      <c r="H1524" t="s">
        <v>921</v>
      </c>
      <c r="I1524" t="s">
        <v>122</v>
      </c>
      <c r="J1524" t="s">
        <v>122</v>
      </c>
      <c r="K1524" t="s">
        <v>3352</v>
      </c>
      <c r="L1524" s="172">
        <v>41170</v>
      </c>
      <c r="M1524" s="172">
        <v>41173</v>
      </c>
      <c r="N1524" t="s">
        <v>102</v>
      </c>
      <c r="O1524" t="s">
        <v>109</v>
      </c>
      <c r="P1524">
        <v>3</v>
      </c>
      <c r="Q1524" t="s">
        <v>3175</v>
      </c>
      <c r="R1524">
        <v>2</v>
      </c>
    </row>
    <row r="1525" spans="1:18" x14ac:dyDescent="0.2">
      <c r="A1525" t="s">
        <v>3353</v>
      </c>
      <c r="B1525" t="s">
        <v>3354</v>
      </c>
      <c r="C1525">
        <v>52602</v>
      </c>
      <c r="D1525">
        <v>116503</v>
      </c>
      <c r="E1525">
        <v>10003471</v>
      </c>
      <c r="F1525" t="s">
        <v>1569</v>
      </c>
      <c r="G1525" t="s">
        <v>14</v>
      </c>
      <c r="H1525" t="s">
        <v>93</v>
      </c>
      <c r="I1525" t="s">
        <v>94</v>
      </c>
      <c r="J1525" t="s">
        <v>95</v>
      </c>
      <c r="K1525" t="s">
        <v>3355</v>
      </c>
      <c r="L1525" s="172">
        <v>41232</v>
      </c>
      <c r="M1525" s="172">
        <v>41234</v>
      </c>
      <c r="N1525" t="s">
        <v>102</v>
      </c>
      <c r="O1525" t="s">
        <v>109</v>
      </c>
      <c r="P1525">
        <v>3</v>
      </c>
      <c r="Q1525" t="s">
        <v>3175</v>
      </c>
      <c r="R1525">
        <v>2</v>
      </c>
    </row>
    <row r="1526" spans="1:18" x14ac:dyDescent="0.2">
      <c r="A1526" t="s">
        <v>3356</v>
      </c>
      <c r="B1526" t="s">
        <v>923</v>
      </c>
      <c r="C1526">
        <v>52627</v>
      </c>
      <c r="D1526">
        <v>108877</v>
      </c>
      <c r="E1526">
        <v>10003478</v>
      </c>
      <c r="F1526" t="s">
        <v>1569</v>
      </c>
      <c r="G1526" t="s">
        <v>14</v>
      </c>
      <c r="H1526" t="s">
        <v>150</v>
      </c>
      <c r="I1526" t="s">
        <v>122</v>
      </c>
      <c r="J1526" t="s">
        <v>122</v>
      </c>
      <c r="K1526" t="s">
        <v>3357</v>
      </c>
      <c r="L1526" s="172">
        <v>41442</v>
      </c>
      <c r="M1526" s="172">
        <v>41446</v>
      </c>
      <c r="N1526" t="s">
        <v>102</v>
      </c>
      <c r="O1526" t="s">
        <v>109</v>
      </c>
      <c r="P1526">
        <v>2</v>
      </c>
      <c r="Q1526" t="s">
        <v>3175</v>
      </c>
      <c r="R1526">
        <v>2</v>
      </c>
    </row>
    <row r="1527" spans="1:18" x14ac:dyDescent="0.2">
      <c r="A1527" t="s">
        <v>3358</v>
      </c>
      <c r="B1527" t="s">
        <v>925</v>
      </c>
      <c r="C1527">
        <v>52795</v>
      </c>
      <c r="D1527">
        <v>106907</v>
      </c>
      <c r="E1527">
        <v>10003508</v>
      </c>
      <c r="F1527" t="s">
        <v>1569</v>
      </c>
      <c r="G1527" t="s">
        <v>14</v>
      </c>
      <c r="H1527" t="s">
        <v>790</v>
      </c>
      <c r="I1527" t="s">
        <v>140</v>
      </c>
      <c r="J1527" t="s">
        <v>140</v>
      </c>
      <c r="K1527" t="s">
        <v>3359</v>
      </c>
      <c r="L1527" s="172">
        <v>41484</v>
      </c>
      <c r="M1527" s="172">
        <v>41488</v>
      </c>
      <c r="N1527" t="s">
        <v>102</v>
      </c>
      <c r="O1527" t="s">
        <v>109</v>
      </c>
      <c r="P1527">
        <v>2</v>
      </c>
      <c r="Q1527" t="s">
        <v>3175</v>
      </c>
      <c r="R1527">
        <v>3</v>
      </c>
    </row>
    <row r="1528" spans="1:18" x14ac:dyDescent="0.2">
      <c r="A1528" t="s">
        <v>3360</v>
      </c>
      <c r="B1528" t="s">
        <v>448</v>
      </c>
      <c r="C1528">
        <v>52804</v>
      </c>
      <c r="D1528">
        <v>105061</v>
      </c>
      <c r="E1528">
        <v>10003526</v>
      </c>
      <c r="F1528" t="s">
        <v>1597</v>
      </c>
      <c r="G1528" t="s">
        <v>15</v>
      </c>
      <c r="H1528" t="s">
        <v>449</v>
      </c>
      <c r="I1528" t="s">
        <v>122</v>
      </c>
      <c r="J1528" t="s">
        <v>122</v>
      </c>
      <c r="K1528" t="s">
        <v>450</v>
      </c>
      <c r="L1528" s="172">
        <v>41253</v>
      </c>
      <c r="M1528" s="172">
        <v>41257</v>
      </c>
      <c r="N1528" t="s">
        <v>102</v>
      </c>
      <c r="O1528" t="s">
        <v>109</v>
      </c>
      <c r="P1528">
        <v>2</v>
      </c>
      <c r="Q1528" t="s">
        <v>3175</v>
      </c>
      <c r="R1528">
        <v>2</v>
      </c>
    </row>
    <row r="1529" spans="1:18" x14ac:dyDescent="0.2">
      <c r="A1529" t="s">
        <v>3361</v>
      </c>
      <c r="B1529" t="s">
        <v>935</v>
      </c>
      <c r="C1529">
        <v>52843</v>
      </c>
      <c r="D1529">
        <v>106963</v>
      </c>
      <c r="E1529">
        <v>10003586</v>
      </c>
      <c r="F1529" t="s">
        <v>1573</v>
      </c>
      <c r="G1529" t="s">
        <v>15</v>
      </c>
      <c r="H1529" t="s">
        <v>255</v>
      </c>
      <c r="I1529" t="s">
        <v>161</v>
      </c>
      <c r="J1529" t="s">
        <v>161</v>
      </c>
      <c r="K1529" t="s">
        <v>3362</v>
      </c>
      <c r="L1529" s="172">
        <v>41240</v>
      </c>
      <c r="M1529" s="172">
        <v>41243</v>
      </c>
      <c r="N1529" t="s">
        <v>132</v>
      </c>
      <c r="O1529" t="s">
        <v>109</v>
      </c>
      <c r="P1529">
        <v>3</v>
      </c>
      <c r="Q1529" t="s">
        <v>3175</v>
      </c>
      <c r="R1529">
        <v>3</v>
      </c>
    </row>
    <row r="1530" spans="1:18" x14ac:dyDescent="0.2">
      <c r="A1530" t="s">
        <v>3363</v>
      </c>
      <c r="B1530" t="s">
        <v>939</v>
      </c>
      <c r="C1530">
        <v>52859</v>
      </c>
      <c r="D1530">
        <v>106358</v>
      </c>
      <c r="E1530">
        <v>10003666</v>
      </c>
      <c r="F1530" t="s">
        <v>1569</v>
      </c>
      <c r="G1530" t="s">
        <v>14</v>
      </c>
      <c r="H1530" t="s">
        <v>186</v>
      </c>
      <c r="I1530" t="s">
        <v>172</v>
      </c>
      <c r="J1530" t="s">
        <v>172</v>
      </c>
      <c r="K1530" t="s">
        <v>3364</v>
      </c>
      <c r="L1530" s="172">
        <v>41219</v>
      </c>
      <c r="M1530" s="172">
        <v>41221</v>
      </c>
      <c r="N1530" t="s">
        <v>132</v>
      </c>
      <c r="O1530" t="s">
        <v>109</v>
      </c>
      <c r="P1530">
        <v>3</v>
      </c>
      <c r="Q1530" t="s">
        <v>3175</v>
      </c>
      <c r="R1530">
        <v>3</v>
      </c>
    </row>
    <row r="1531" spans="1:18" x14ac:dyDescent="0.2">
      <c r="A1531" t="s">
        <v>3365</v>
      </c>
      <c r="B1531" t="s">
        <v>941</v>
      </c>
      <c r="C1531">
        <v>52883</v>
      </c>
      <c r="D1531">
        <v>108057</v>
      </c>
      <c r="E1531">
        <v>10003709</v>
      </c>
      <c r="F1531" t="s">
        <v>1573</v>
      </c>
      <c r="G1531" t="s">
        <v>15</v>
      </c>
      <c r="H1531" t="s">
        <v>942</v>
      </c>
      <c r="I1531" t="s">
        <v>140</v>
      </c>
      <c r="J1531" t="s">
        <v>140</v>
      </c>
      <c r="K1531" t="s">
        <v>3366</v>
      </c>
      <c r="L1531" s="172">
        <v>41303</v>
      </c>
      <c r="M1531" s="172">
        <v>41306</v>
      </c>
      <c r="N1531" t="s">
        <v>152</v>
      </c>
      <c r="O1531" t="s">
        <v>109</v>
      </c>
      <c r="P1531">
        <v>2</v>
      </c>
      <c r="Q1531" t="s">
        <v>3175</v>
      </c>
      <c r="R1531">
        <v>3</v>
      </c>
    </row>
    <row r="1532" spans="1:18" x14ac:dyDescent="0.2">
      <c r="A1532" t="s">
        <v>3367</v>
      </c>
      <c r="B1532" t="s">
        <v>639</v>
      </c>
      <c r="C1532">
        <v>52924</v>
      </c>
      <c r="D1532">
        <v>116980</v>
      </c>
      <c r="E1532">
        <v>10009671</v>
      </c>
      <c r="F1532" t="s">
        <v>1651</v>
      </c>
      <c r="G1532" t="s">
        <v>14</v>
      </c>
      <c r="H1532" t="s">
        <v>337</v>
      </c>
      <c r="I1532" t="s">
        <v>172</v>
      </c>
      <c r="J1532" t="s">
        <v>172</v>
      </c>
      <c r="K1532" t="s">
        <v>640</v>
      </c>
      <c r="L1532" s="172">
        <v>41240</v>
      </c>
      <c r="M1532" s="172">
        <v>41243</v>
      </c>
      <c r="N1532" t="s">
        <v>102</v>
      </c>
      <c r="O1532" t="s">
        <v>109</v>
      </c>
      <c r="P1532">
        <v>2</v>
      </c>
      <c r="Q1532" t="s">
        <v>3175</v>
      </c>
      <c r="R1532">
        <v>2</v>
      </c>
    </row>
    <row r="1533" spans="1:18" x14ac:dyDescent="0.2">
      <c r="A1533" t="s">
        <v>3368</v>
      </c>
      <c r="B1533" t="s">
        <v>221</v>
      </c>
      <c r="C1533">
        <v>52985</v>
      </c>
      <c r="D1533">
        <v>115315</v>
      </c>
      <c r="E1533">
        <v>10003853</v>
      </c>
      <c r="F1533" t="s">
        <v>1573</v>
      </c>
      <c r="G1533" t="s">
        <v>15</v>
      </c>
      <c r="H1533" t="s">
        <v>222</v>
      </c>
      <c r="I1533" t="s">
        <v>199</v>
      </c>
      <c r="J1533" t="s">
        <v>95</v>
      </c>
      <c r="K1533" t="s">
        <v>223</v>
      </c>
      <c r="L1533" s="172">
        <v>41379</v>
      </c>
      <c r="M1533" s="172">
        <v>41383</v>
      </c>
      <c r="N1533" t="s">
        <v>152</v>
      </c>
      <c r="O1533" t="s">
        <v>109</v>
      </c>
      <c r="P1533">
        <v>2</v>
      </c>
      <c r="Q1533" t="s">
        <v>3175</v>
      </c>
      <c r="R1533">
        <v>3</v>
      </c>
    </row>
    <row r="1534" spans="1:18" x14ac:dyDescent="0.2">
      <c r="A1534" t="s">
        <v>3369</v>
      </c>
      <c r="B1534" t="s">
        <v>1689</v>
      </c>
      <c r="C1534">
        <v>52998</v>
      </c>
      <c r="D1534">
        <v>106769</v>
      </c>
      <c r="E1534">
        <v>10003872</v>
      </c>
      <c r="F1534" t="s">
        <v>1573</v>
      </c>
      <c r="G1534" t="s">
        <v>15</v>
      </c>
      <c r="H1534" t="s">
        <v>413</v>
      </c>
      <c r="I1534" t="s">
        <v>161</v>
      </c>
      <c r="J1534" t="s">
        <v>161</v>
      </c>
      <c r="K1534" t="s">
        <v>3370</v>
      </c>
      <c r="L1534" s="172">
        <v>41190</v>
      </c>
      <c r="M1534" s="172">
        <v>41194</v>
      </c>
      <c r="N1534" t="s">
        <v>152</v>
      </c>
      <c r="O1534" t="s">
        <v>109</v>
      </c>
      <c r="P1534">
        <v>2</v>
      </c>
      <c r="Q1534" t="s">
        <v>3175</v>
      </c>
      <c r="R1534">
        <v>2</v>
      </c>
    </row>
    <row r="1535" spans="1:18" x14ac:dyDescent="0.2">
      <c r="A1535" t="s">
        <v>3371</v>
      </c>
      <c r="B1535" t="s">
        <v>954</v>
      </c>
      <c r="C1535">
        <v>53025</v>
      </c>
      <c r="D1535">
        <v>116638</v>
      </c>
      <c r="E1535">
        <v>10003909</v>
      </c>
      <c r="F1535" t="s">
        <v>1569</v>
      </c>
      <c r="G1535" t="s">
        <v>14</v>
      </c>
      <c r="H1535" t="s">
        <v>178</v>
      </c>
      <c r="I1535" t="s">
        <v>107</v>
      </c>
      <c r="J1535" t="s">
        <v>107</v>
      </c>
      <c r="K1535" t="s">
        <v>3372</v>
      </c>
      <c r="L1535" s="172">
        <v>41225</v>
      </c>
      <c r="M1535" s="172">
        <v>41229</v>
      </c>
      <c r="N1535" t="s">
        <v>102</v>
      </c>
      <c r="O1535" t="s">
        <v>109</v>
      </c>
      <c r="P1535">
        <v>3</v>
      </c>
      <c r="Q1535" t="s">
        <v>3175</v>
      </c>
      <c r="R1535">
        <v>2</v>
      </c>
    </row>
    <row r="1536" spans="1:18" x14ac:dyDescent="0.2">
      <c r="A1536" t="s">
        <v>3373</v>
      </c>
      <c r="B1536" t="s">
        <v>958</v>
      </c>
      <c r="C1536">
        <v>53042</v>
      </c>
      <c r="D1536">
        <v>110172</v>
      </c>
      <c r="E1536">
        <v>10003932</v>
      </c>
      <c r="F1536" t="s">
        <v>1573</v>
      </c>
      <c r="G1536" t="s">
        <v>15</v>
      </c>
      <c r="H1536" t="s">
        <v>239</v>
      </c>
      <c r="I1536" t="s">
        <v>161</v>
      </c>
      <c r="J1536" t="s">
        <v>161</v>
      </c>
      <c r="K1536" t="s">
        <v>3374</v>
      </c>
      <c r="L1536" s="172">
        <v>41316</v>
      </c>
      <c r="M1536" s="172">
        <v>41320</v>
      </c>
      <c r="N1536" t="s">
        <v>152</v>
      </c>
      <c r="O1536" t="s">
        <v>109</v>
      </c>
      <c r="P1536">
        <v>2</v>
      </c>
      <c r="Q1536" t="s">
        <v>3175</v>
      </c>
      <c r="R1536">
        <v>3</v>
      </c>
    </row>
    <row r="1537" spans="1:18" x14ac:dyDescent="0.2">
      <c r="A1537" t="s">
        <v>3375</v>
      </c>
      <c r="B1537" t="s">
        <v>371</v>
      </c>
      <c r="C1537">
        <v>53100</v>
      </c>
      <c r="D1537">
        <v>108156</v>
      </c>
      <c r="E1537">
        <v>10000143</v>
      </c>
      <c r="F1537" t="s">
        <v>1573</v>
      </c>
      <c r="G1537" t="s">
        <v>15</v>
      </c>
      <c r="H1537" t="s">
        <v>372</v>
      </c>
      <c r="I1537" t="s">
        <v>122</v>
      </c>
      <c r="J1537" t="s">
        <v>122</v>
      </c>
      <c r="K1537" t="s">
        <v>373</v>
      </c>
      <c r="L1537" s="172">
        <v>41386</v>
      </c>
      <c r="M1537" s="172">
        <v>41390</v>
      </c>
      <c r="N1537" t="s">
        <v>374</v>
      </c>
      <c r="O1537" t="s">
        <v>109</v>
      </c>
      <c r="P1537">
        <v>2</v>
      </c>
      <c r="Q1537" t="s">
        <v>3175</v>
      </c>
      <c r="R1537">
        <v>2</v>
      </c>
    </row>
    <row r="1538" spans="1:18" x14ac:dyDescent="0.2">
      <c r="A1538" t="s">
        <v>3376</v>
      </c>
      <c r="B1538" t="s">
        <v>964</v>
      </c>
      <c r="C1538">
        <v>53104</v>
      </c>
      <c r="D1538">
        <v>108155</v>
      </c>
      <c r="E1538">
        <v>10000146</v>
      </c>
      <c r="F1538" t="s">
        <v>1573</v>
      </c>
      <c r="G1538" t="s">
        <v>15</v>
      </c>
      <c r="H1538" t="s">
        <v>736</v>
      </c>
      <c r="I1538" t="s">
        <v>122</v>
      </c>
      <c r="J1538" t="s">
        <v>122</v>
      </c>
      <c r="K1538" t="s">
        <v>3377</v>
      </c>
      <c r="L1538" s="172">
        <v>41449</v>
      </c>
      <c r="M1538" s="172">
        <v>41453</v>
      </c>
      <c r="N1538" t="s">
        <v>152</v>
      </c>
      <c r="O1538" t="s">
        <v>109</v>
      </c>
      <c r="P1538">
        <v>2</v>
      </c>
      <c r="Q1538" t="s">
        <v>3175</v>
      </c>
      <c r="R1538">
        <v>3</v>
      </c>
    </row>
    <row r="1539" spans="1:18" x14ac:dyDescent="0.2">
      <c r="A1539" t="s">
        <v>3378</v>
      </c>
      <c r="B1539" t="s">
        <v>3379</v>
      </c>
      <c r="C1539">
        <v>53117</v>
      </c>
      <c r="D1539">
        <v>115752</v>
      </c>
      <c r="E1539">
        <v>10003990</v>
      </c>
      <c r="F1539" t="s">
        <v>1573</v>
      </c>
      <c r="G1539" t="s">
        <v>15</v>
      </c>
      <c r="H1539" t="s">
        <v>717</v>
      </c>
      <c r="I1539" t="s">
        <v>122</v>
      </c>
      <c r="J1539" t="s">
        <v>122</v>
      </c>
      <c r="K1539" t="s">
        <v>3380</v>
      </c>
      <c r="L1539" s="172">
        <v>41408</v>
      </c>
      <c r="M1539" s="172">
        <v>41411</v>
      </c>
      <c r="N1539" t="s">
        <v>152</v>
      </c>
      <c r="O1539" t="s">
        <v>109</v>
      </c>
      <c r="P1539">
        <v>2</v>
      </c>
      <c r="Q1539" t="s">
        <v>3175</v>
      </c>
      <c r="R1539">
        <v>3</v>
      </c>
    </row>
    <row r="1540" spans="1:18" x14ac:dyDescent="0.2">
      <c r="A1540" t="s">
        <v>3381</v>
      </c>
      <c r="B1540" t="s">
        <v>516</v>
      </c>
      <c r="C1540">
        <v>53124</v>
      </c>
      <c r="D1540">
        <v>107480</v>
      </c>
      <c r="E1540">
        <v>10002859</v>
      </c>
      <c r="F1540" t="s">
        <v>1573</v>
      </c>
      <c r="G1540" t="s">
        <v>15</v>
      </c>
      <c r="H1540" t="s">
        <v>517</v>
      </c>
      <c r="I1540" t="s">
        <v>122</v>
      </c>
      <c r="J1540" t="s">
        <v>122</v>
      </c>
      <c r="K1540" t="s">
        <v>3382</v>
      </c>
      <c r="L1540" s="172">
        <v>41407</v>
      </c>
      <c r="M1540" s="172">
        <v>41411</v>
      </c>
      <c r="N1540" t="s">
        <v>152</v>
      </c>
      <c r="O1540" t="s">
        <v>109</v>
      </c>
      <c r="P1540">
        <v>3</v>
      </c>
      <c r="Q1540" t="s">
        <v>3175</v>
      </c>
      <c r="R1540">
        <v>3</v>
      </c>
    </row>
    <row r="1541" spans="1:18" x14ac:dyDescent="0.2">
      <c r="A1541" t="s">
        <v>3383</v>
      </c>
      <c r="B1541" t="s">
        <v>533</v>
      </c>
      <c r="C1541">
        <v>53148</v>
      </c>
      <c r="D1541">
        <v>107980</v>
      </c>
      <c r="E1541">
        <v>10006964</v>
      </c>
      <c r="F1541" t="s">
        <v>1573</v>
      </c>
      <c r="G1541" t="s">
        <v>15</v>
      </c>
      <c r="H1541" t="s">
        <v>144</v>
      </c>
      <c r="I1541" t="s">
        <v>122</v>
      </c>
      <c r="J1541" t="s">
        <v>122</v>
      </c>
      <c r="K1541" t="s">
        <v>534</v>
      </c>
      <c r="L1541" s="172">
        <v>41330</v>
      </c>
      <c r="M1541" s="172">
        <v>41334</v>
      </c>
      <c r="N1541" t="s">
        <v>152</v>
      </c>
      <c r="O1541" t="s">
        <v>109</v>
      </c>
      <c r="P1541">
        <v>2</v>
      </c>
      <c r="Q1541" t="s">
        <v>3175</v>
      </c>
      <c r="R1541">
        <v>3</v>
      </c>
    </row>
    <row r="1542" spans="1:18" x14ac:dyDescent="0.2">
      <c r="A1542" t="s">
        <v>3384</v>
      </c>
      <c r="B1542" t="s">
        <v>3385</v>
      </c>
      <c r="C1542">
        <v>53160</v>
      </c>
      <c r="D1542">
        <v>112691</v>
      </c>
      <c r="E1542">
        <v>10004013</v>
      </c>
      <c r="F1542" t="s">
        <v>1569</v>
      </c>
      <c r="G1542" t="s">
        <v>14</v>
      </c>
      <c r="H1542" t="s">
        <v>607</v>
      </c>
      <c r="I1542" t="s">
        <v>122</v>
      </c>
      <c r="J1542" t="s">
        <v>122</v>
      </c>
      <c r="K1542" t="s">
        <v>3386</v>
      </c>
      <c r="L1542" s="172">
        <v>41442</v>
      </c>
      <c r="M1542" s="172">
        <v>41446</v>
      </c>
      <c r="N1542" t="s">
        <v>102</v>
      </c>
      <c r="O1542" t="s">
        <v>109</v>
      </c>
      <c r="P1542">
        <v>2</v>
      </c>
      <c r="Q1542" t="s">
        <v>3175</v>
      </c>
      <c r="R1542">
        <v>2</v>
      </c>
    </row>
    <row r="1543" spans="1:18" x14ac:dyDescent="0.2">
      <c r="A1543" t="s">
        <v>3387</v>
      </c>
      <c r="B1543" t="s">
        <v>451</v>
      </c>
      <c r="C1543">
        <v>53280</v>
      </c>
      <c r="D1543">
        <v>106702</v>
      </c>
      <c r="E1543">
        <v>10004257</v>
      </c>
      <c r="F1543" t="s">
        <v>1569</v>
      </c>
      <c r="G1543" t="s">
        <v>14</v>
      </c>
      <c r="H1543" t="s">
        <v>404</v>
      </c>
      <c r="I1543" t="s">
        <v>199</v>
      </c>
      <c r="J1543" t="s">
        <v>95</v>
      </c>
      <c r="K1543" t="s">
        <v>452</v>
      </c>
      <c r="L1543" s="172">
        <v>41254</v>
      </c>
      <c r="M1543" s="172">
        <v>41257</v>
      </c>
      <c r="N1543" t="s">
        <v>132</v>
      </c>
      <c r="O1543" t="s">
        <v>109</v>
      </c>
      <c r="P1543">
        <v>2</v>
      </c>
      <c r="Q1543" t="s">
        <v>3175</v>
      </c>
      <c r="R1543">
        <v>3</v>
      </c>
    </row>
    <row r="1544" spans="1:18" x14ac:dyDescent="0.2">
      <c r="A1544" t="s">
        <v>3388</v>
      </c>
      <c r="B1544" t="s">
        <v>1723</v>
      </c>
      <c r="C1544">
        <v>53295</v>
      </c>
      <c r="D1544">
        <v>108044</v>
      </c>
      <c r="E1544">
        <v>10004285</v>
      </c>
      <c r="F1544" t="s">
        <v>1573</v>
      </c>
      <c r="G1544" t="s">
        <v>15</v>
      </c>
      <c r="H1544" t="s">
        <v>244</v>
      </c>
      <c r="I1544" t="s">
        <v>190</v>
      </c>
      <c r="J1544" t="s">
        <v>190</v>
      </c>
      <c r="K1544" t="s">
        <v>3389</v>
      </c>
      <c r="L1544" s="172">
        <v>41309</v>
      </c>
      <c r="M1544" s="172">
        <v>41313</v>
      </c>
      <c r="N1544" t="s">
        <v>152</v>
      </c>
      <c r="O1544" t="s">
        <v>109</v>
      </c>
      <c r="P1544">
        <v>4</v>
      </c>
      <c r="Q1544" t="s">
        <v>3175</v>
      </c>
      <c r="R1544">
        <v>3</v>
      </c>
    </row>
    <row r="1545" spans="1:18" x14ac:dyDescent="0.2">
      <c r="A1545" t="s">
        <v>3390</v>
      </c>
      <c r="B1545" t="s">
        <v>3391</v>
      </c>
      <c r="C1545">
        <v>53388</v>
      </c>
      <c r="D1545">
        <v>107850</v>
      </c>
      <c r="E1545">
        <v>10004370</v>
      </c>
      <c r="F1545" t="s">
        <v>1569</v>
      </c>
      <c r="G1545" t="s">
        <v>14</v>
      </c>
      <c r="H1545" t="s">
        <v>503</v>
      </c>
      <c r="I1545" t="s">
        <v>94</v>
      </c>
      <c r="J1545" t="s">
        <v>95</v>
      </c>
      <c r="K1545" t="s">
        <v>3392</v>
      </c>
      <c r="L1545" s="172">
        <v>41443</v>
      </c>
      <c r="M1545" s="172">
        <v>41446</v>
      </c>
      <c r="N1545" t="s">
        <v>132</v>
      </c>
      <c r="O1545" t="s">
        <v>109</v>
      </c>
      <c r="P1545">
        <v>2</v>
      </c>
      <c r="Q1545" t="s">
        <v>3175</v>
      </c>
      <c r="R1545">
        <v>3</v>
      </c>
    </row>
    <row r="1546" spans="1:18" x14ac:dyDescent="0.2">
      <c r="A1546" t="s">
        <v>3393</v>
      </c>
      <c r="B1546" t="s">
        <v>2489</v>
      </c>
      <c r="C1546">
        <v>53392</v>
      </c>
      <c r="D1546">
        <v>108652</v>
      </c>
      <c r="E1546">
        <v>10004374</v>
      </c>
      <c r="F1546" t="s">
        <v>1597</v>
      </c>
      <c r="G1546" t="s">
        <v>15</v>
      </c>
      <c r="H1546" t="s">
        <v>644</v>
      </c>
      <c r="I1546" t="s">
        <v>190</v>
      </c>
      <c r="J1546" t="s">
        <v>190</v>
      </c>
      <c r="K1546" t="s">
        <v>3394</v>
      </c>
      <c r="L1546" s="172">
        <v>41254</v>
      </c>
      <c r="M1546" s="172">
        <v>41256</v>
      </c>
      <c r="N1546" t="s">
        <v>132</v>
      </c>
      <c r="O1546" t="s">
        <v>109</v>
      </c>
      <c r="P1546">
        <v>3</v>
      </c>
      <c r="Q1546" t="s">
        <v>3175</v>
      </c>
      <c r="R1546">
        <v>3</v>
      </c>
    </row>
    <row r="1547" spans="1:18" x14ac:dyDescent="0.2">
      <c r="A1547" t="s">
        <v>3395</v>
      </c>
      <c r="B1547" t="s">
        <v>990</v>
      </c>
      <c r="C1547">
        <v>53407</v>
      </c>
      <c r="D1547">
        <v>107108</v>
      </c>
      <c r="E1547">
        <v>10004404</v>
      </c>
      <c r="F1547" t="s">
        <v>1569</v>
      </c>
      <c r="G1547" t="s">
        <v>14</v>
      </c>
      <c r="H1547" t="s">
        <v>473</v>
      </c>
      <c r="I1547" t="s">
        <v>94</v>
      </c>
      <c r="J1547" t="s">
        <v>95</v>
      </c>
      <c r="K1547" t="s">
        <v>3396</v>
      </c>
      <c r="L1547" s="172">
        <v>41288</v>
      </c>
      <c r="M1547" s="172">
        <v>41292</v>
      </c>
      <c r="N1547" t="s">
        <v>132</v>
      </c>
      <c r="O1547" t="s">
        <v>109</v>
      </c>
      <c r="P1547">
        <v>2</v>
      </c>
      <c r="Q1547" t="s">
        <v>3175</v>
      </c>
      <c r="R1547">
        <v>3</v>
      </c>
    </row>
    <row r="1548" spans="1:18" x14ac:dyDescent="0.2">
      <c r="A1548" t="s">
        <v>3397</v>
      </c>
      <c r="B1548" t="s">
        <v>3398</v>
      </c>
      <c r="C1548">
        <v>53418</v>
      </c>
      <c r="D1548">
        <v>108590</v>
      </c>
      <c r="E1548">
        <v>10000424</v>
      </c>
      <c r="F1548" t="s">
        <v>1569</v>
      </c>
      <c r="G1548" t="s">
        <v>14</v>
      </c>
      <c r="H1548" t="s">
        <v>585</v>
      </c>
      <c r="I1548" t="s">
        <v>172</v>
      </c>
      <c r="J1548" t="s">
        <v>172</v>
      </c>
      <c r="K1548" t="s">
        <v>3399</v>
      </c>
      <c r="L1548" s="172">
        <v>41191</v>
      </c>
      <c r="M1548" s="172">
        <v>41193</v>
      </c>
      <c r="N1548" t="s">
        <v>102</v>
      </c>
      <c r="O1548" t="s">
        <v>109</v>
      </c>
      <c r="P1548">
        <v>3</v>
      </c>
      <c r="Q1548" t="s">
        <v>3175</v>
      </c>
      <c r="R1548">
        <v>3</v>
      </c>
    </row>
    <row r="1549" spans="1:18" x14ac:dyDescent="0.2">
      <c r="A1549" t="s">
        <v>3400</v>
      </c>
      <c r="B1549" t="s">
        <v>2492</v>
      </c>
      <c r="C1549">
        <v>53429</v>
      </c>
      <c r="D1549">
        <v>108786</v>
      </c>
      <c r="E1549">
        <v>10004440</v>
      </c>
      <c r="F1549" t="s">
        <v>1569</v>
      </c>
      <c r="G1549" t="s">
        <v>14</v>
      </c>
      <c r="H1549" t="s">
        <v>399</v>
      </c>
      <c r="I1549" t="s">
        <v>190</v>
      </c>
      <c r="J1549" t="s">
        <v>190</v>
      </c>
      <c r="K1549" t="s">
        <v>3401</v>
      </c>
      <c r="L1549" s="172">
        <v>41204</v>
      </c>
      <c r="M1549" s="172">
        <v>41208</v>
      </c>
      <c r="N1549" t="s">
        <v>102</v>
      </c>
      <c r="O1549" t="s">
        <v>109</v>
      </c>
      <c r="P1549">
        <v>3</v>
      </c>
      <c r="Q1549" t="s">
        <v>3175</v>
      </c>
      <c r="R1549">
        <v>3</v>
      </c>
    </row>
    <row r="1550" spans="1:18" x14ac:dyDescent="0.2">
      <c r="A1550" t="s">
        <v>3402</v>
      </c>
      <c r="B1550" t="s">
        <v>3403</v>
      </c>
      <c r="C1550">
        <v>53477</v>
      </c>
      <c r="D1550">
        <v>117951</v>
      </c>
      <c r="E1550">
        <v>10013544</v>
      </c>
      <c r="F1550" t="s">
        <v>1651</v>
      </c>
      <c r="G1550" t="s">
        <v>14</v>
      </c>
      <c r="H1550" t="s">
        <v>234</v>
      </c>
      <c r="I1550" t="s">
        <v>190</v>
      </c>
      <c r="J1550" t="s">
        <v>190</v>
      </c>
      <c r="K1550" t="s">
        <v>3404</v>
      </c>
      <c r="L1550" s="172">
        <v>41288</v>
      </c>
      <c r="M1550" s="172">
        <v>41292</v>
      </c>
      <c r="N1550" t="s">
        <v>102</v>
      </c>
      <c r="O1550" t="s">
        <v>109</v>
      </c>
      <c r="P1550">
        <v>2</v>
      </c>
      <c r="Q1550" t="s">
        <v>3175</v>
      </c>
      <c r="R1550">
        <v>2</v>
      </c>
    </row>
    <row r="1551" spans="1:18" x14ac:dyDescent="0.2">
      <c r="A1551" t="s">
        <v>3405</v>
      </c>
      <c r="B1551" t="s">
        <v>480</v>
      </c>
      <c r="C1551">
        <v>53508</v>
      </c>
      <c r="D1551">
        <v>108035</v>
      </c>
      <c r="E1551">
        <v>10004609</v>
      </c>
      <c r="F1551" t="s">
        <v>1597</v>
      </c>
      <c r="G1551" t="s">
        <v>15</v>
      </c>
      <c r="H1551" t="s">
        <v>481</v>
      </c>
      <c r="I1551" t="s">
        <v>122</v>
      </c>
      <c r="J1551" t="s">
        <v>122</v>
      </c>
      <c r="K1551" t="s">
        <v>482</v>
      </c>
      <c r="L1551" s="172">
        <v>41318</v>
      </c>
      <c r="M1551" s="172">
        <v>41320</v>
      </c>
      <c r="N1551" t="s">
        <v>152</v>
      </c>
      <c r="O1551" t="s">
        <v>109</v>
      </c>
      <c r="P1551">
        <v>2</v>
      </c>
      <c r="Q1551" t="s">
        <v>3175</v>
      </c>
      <c r="R1551">
        <v>3</v>
      </c>
    </row>
    <row r="1552" spans="1:18" x14ac:dyDescent="0.2">
      <c r="A1552" t="s">
        <v>3406</v>
      </c>
      <c r="B1552" t="s">
        <v>3407</v>
      </c>
      <c r="C1552">
        <v>53534</v>
      </c>
      <c r="D1552">
        <v>106968</v>
      </c>
      <c r="E1552">
        <v>10004643</v>
      </c>
      <c r="F1552" t="s">
        <v>1569</v>
      </c>
      <c r="G1552" t="s">
        <v>14</v>
      </c>
      <c r="H1552" t="s">
        <v>255</v>
      </c>
      <c r="I1552" t="s">
        <v>161</v>
      </c>
      <c r="J1552" t="s">
        <v>161</v>
      </c>
      <c r="K1552" t="s">
        <v>3408</v>
      </c>
      <c r="L1552" s="172">
        <v>41254</v>
      </c>
      <c r="M1552" s="172">
        <v>41257</v>
      </c>
      <c r="N1552" t="s">
        <v>102</v>
      </c>
      <c r="O1552" t="s">
        <v>109</v>
      </c>
      <c r="P1552">
        <v>2</v>
      </c>
      <c r="Q1552" t="s">
        <v>3175</v>
      </c>
      <c r="R1552">
        <v>2</v>
      </c>
    </row>
    <row r="1553" spans="1:18" x14ac:dyDescent="0.2">
      <c r="A1553" t="s">
        <v>3409</v>
      </c>
      <c r="B1553" t="s">
        <v>2498</v>
      </c>
      <c r="C1553">
        <v>53535</v>
      </c>
      <c r="D1553">
        <v>109052</v>
      </c>
      <c r="E1553">
        <v>10004645</v>
      </c>
      <c r="F1553" t="s">
        <v>1597</v>
      </c>
      <c r="G1553" t="s">
        <v>15</v>
      </c>
      <c r="H1553" t="s">
        <v>731</v>
      </c>
      <c r="I1553" t="s">
        <v>161</v>
      </c>
      <c r="J1553" t="s">
        <v>161</v>
      </c>
      <c r="K1553" t="s">
        <v>3410</v>
      </c>
      <c r="L1553" s="172">
        <v>41288</v>
      </c>
      <c r="M1553" s="172">
        <v>41292</v>
      </c>
      <c r="N1553" t="s">
        <v>102</v>
      </c>
      <c r="O1553" t="s">
        <v>109</v>
      </c>
      <c r="P1553">
        <v>3</v>
      </c>
      <c r="Q1553" t="s">
        <v>3175</v>
      </c>
      <c r="R1553">
        <v>3</v>
      </c>
    </row>
    <row r="1554" spans="1:18" x14ac:dyDescent="0.2">
      <c r="A1554" t="s">
        <v>3411</v>
      </c>
      <c r="B1554" t="s">
        <v>2503</v>
      </c>
      <c r="C1554">
        <v>53574</v>
      </c>
      <c r="D1554">
        <v>106183</v>
      </c>
      <c r="E1554">
        <v>10004547</v>
      </c>
      <c r="F1554" t="s">
        <v>1569</v>
      </c>
      <c r="G1554" t="s">
        <v>14</v>
      </c>
      <c r="H1554" t="s">
        <v>473</v>
      </c>
      <c r="I1554" t="s">
        <v>94</v>
      </c>
      <c r="J1554" t="s">
        <v>95</v>
      </c>
      <c r="K1554" t="s">
        <v>3412</v>
      </c>
      <c r="L1554" s="172">
        <v>41212</v>
      </c>
      <c r="M1554" s="172">
        <v>41215</v>
      </c>
      <c r="N1554" t="s">
        <v>132</v>
      </c>
      <c r="O1554" t="s">
        <v>109</v>
      </c>
      <c r="P1554">
        <v>3</v>
      </c>
      <c r="Q1554" t="s">
        <v>3175</v>
      </c>
      <c r="R1554">
        <v>3</v>
      </c>
    </row>
    <row r="1555" spans="1:18" x14ac:dyDescent="0.2">
      <c r="A1555" t="s">
        <v>3413</v>
      </c>
      <c r="B1555" t="s">
        <v>1006</v>
      </c>
      <c r="C1555">
        <v>53589</v>
      </c>
      <c r="D1555">
        <v>108071</v>
      </c>
      <c r="E1555">
        <v>10004694</v>
      </c>
      <c r="F1555" t="s">
        <v>1573</v>
      </c>
      <c r="G1555" t="s">
        <v>15</v>
      </c>
      <c r="H1555" t="s">
        <v>1007</v>
      </c>
      <c r="I1555" t="s">
        <v>199</v>
      </c>
      <c r="J1555" t="s">
        <v>95</v>
      </c>
      <c r="K1555" t="s">
        <v>3414</v>
      </c>
      <c r="L1555" s="172">
        <v>41352</v>
      </c>
      <c r="M1555" s="172">
        <v>41355</v>
      </c>
      <c r="N1555" t="s">
        <v>152</v>
      </c>
      <c r="O1555" t="s">
        <v>109</v>
      </c>
      <c r="P1555">
        <v>2</v>
      </c>
      <c r="Q1555" t="s">
        <v>3175</v>
      </c>
      <c r="R1555">
        <v>3</v>
      </c>
    </row>
    <row r="1556" spans="1:18" x14ac:dyDescent="0.2">
      <c r="A1556" t="s">
        <v>3415</v>
      </c>
      <c r="B1556" t="s">
        <v>3416</v>
      </c>
      <c r="C1556">
        <v>53603</v>
      </c>
      <c r="D1556">
        <v>107970</v>
      </c>
      <c r="E1556">
        <v>10004714</v>
      </c>
      <c r="F1556" t="s">
        <v>1573</v>
      </c>
      <c r="G1556" t="s">
        <v>15</v>
      </c>
      <c r="H1556" t="s">
        <v>1100</v>
      </c>
      <c r="I1556" t="s">
        <v>94</v>
      </c>
      <c r="J1556" t="s">
        <v>95</v>
      </c>
      <c r="K1556" t="s">
        <v>3417</v>
      </c>
      <c r="L1556" s="172">
        <v>41407</v>
      </c>
      <c r="M1556" s="172">
        <v>41411</v>
      </c>
      <c r="N1556" t="s">
        <v>102</v>
      </c>
      <c r="O1556" t="s">
        <v>109</v>
      </c>
      <c r="P1556">
        <v>2</v>
      </c>
      <c r="Q1556" t="s">
        <v>3175</v>
      </c>
      <c r="R1556">
        <v>2</v>
      </c>
    </row>
    <row r="1557" spans="1:18" x14ac:dyDescent="0.2">
      <c r="A1557" t="s">
        <v>3418</v>
      </c>
      <c r="B1557" t="s">
        <v>1009</v>
      </c>
      <c r="C1557">
        <v>53611</v>
      </c>
      <c r="D1557">
        <v>107804</v>
      </c>
      <c r="E1557">
        <v>10004720</v>
      </c>
      <c r="F1557" t="s">
        <v>1569</v>
      </c>
      <c r="G1557" t="s">
        <v>14</v>
      </c>
      <c r="H1557" t="s">
        <v>139</v>
      </c>
      <c r="I1557" t="s">
        <v>140</v>
      </c>
      <c r="J1557" t="s">
        <v>140</v>
      </c>
      <c r="K1557" t="s">
        <v>3419</v>
      </c>
      <c r="L1557" s="172">
        <v>41428</v>
      </c>
      <c r="M1557" s="172">
        <v>41432</v>
      </c>
      <c r="N1557" t="s">
        <v>132</v>
      </c>
      <c r="O1557" t="s">
        <v>109</v>
      </c>
      <c r="P1557">
        <v>2</v>
      </c>
      <c r="Q1557" t="s">
        <v>3175</v>
      </c>
      <c r="R1557">
        <v>3</v>
      </c>
    </row>
    <row r="1558" spans="1:18" x14ac:dyDescent="0.2">
      <c r="A1558" t="s">
        <v>3420</v>
      </c>
      <c r="B1558" t="s">
        <v>1739</v>
      </c>
      <c r="C1558">
        <v>53615</v>
      </c>
      <c r="D1558">
        <v>105892</v>
      </c>
      <c r="E1558">
        <v>10004723</v>
      </c>
      <c r="F1558" t="s">
        <v>1597</v>
      </c>
      <c r="G1558" t="s">
        <v>15</v>
      </c>
      <c r="H1558" t="s">
        <v>790</v>
      </c>
      <c r="I1558" t="s">
        <v>140</v>
      </c>
      <c r="J1558" t="s">
        <v>140</v>
      </c>
      <c r="K1558" t="s">
        <v>3421</v>
      </c>
      <c r="L1558" s="172">
        <v>41169</v>
      </c>
      <c r="M1558" s="172">
        <v>41173</v>
      </c>
      <c r="N1558" t="s">
        <v>102</v>
      </c>
      <c r="O1558" t="s">
        <v>109</v>
      </c>
      <c r="P1558">
        <v>4</v>
      </c>
      <c r="Q1558" t="s">
        <v>3175</v>
      </c>
      <c r="R1558">
        <v>3</v>
      </c>
    </row>
    <row r="1559" spans="1:18" x14ac:dyDescent="0.2">
      <c r="A1559" t="s">
        <v>3422</v>
      </c>
      <c r="B1559" t="s">
        <v>1748</v>
      </c>
      <c r="C1559">
        <v>53674</v>
      </c>
      <c r="D1559">
        <v>107952</v>
      </c>
      <c r="E1559">
        <v>10004801</v>
      </c>
      <c r="F1559" t="s">
        <v>1573</v>
      </c>
      <c r="G1559" t="s">
        <v>15</v>
      </c>
      <c r="H1559" t="s">
        <v>160</v>
      </c>
      <c r="I1559" t="s">
        <v>161</v>
      </c>
      <c r="J1559" t="s">
        <v>161</v>
      </c>
      <c r="K1559" t="s">
        <v>3423</v>
      </c>
      <c r="L1559" s="172">
        <v>41225</v>
      </c>
      <c r="M1559" s="172">
        <v>41229</v>
      </c>
      <c r="N1559" t="s">
        <v>152</v>
      </c>
      <c r="O1559" t="s">
        <v>109</v>
      </c>
      <c r="P1559">
        <v>2</v>
      </c>
      <c r="Q1559" t="s">
        <v>3175</v>
      </c>
      <c r="R1559">
        <v>2</v>
      </c>
    </row>
    <row r="1560" spans="1:18" x14ac:dyDescent="0.2">
      <c r="A1560" t="s">
        <v>3424</v>
      </c>
      <c r="B1560" t="s">
        <v>1751</v>
      </c>
      <c r="C1560">
        <v>53693</v>
      </c>
      <c r="D1560">
        <v>107679</v>
      </c>
      <c r="E1560">
        <v>10004819</v>
      </c>
      <c r="F1560" t="s">
        <v>1569</v>
      </c>
      <c r="G1560" t="s">
        <v>14</v>
      </c>
      <c r="H1560" t="s">
        <v>337</v>
      </c>
      <c r="I1560" t="s">
        <v>172</v>
      </c>
      <c r="J1560" t="s">
        <v>172</v>
      </c>
      <c r="K1560" t="s">
        <v>3425</v>
      </c>
      <c r="L1560" s="172">
        <v>41205</v>
      </c>
      <c r="M1560" s="172">
        <v>41208</v>
      </c>
      <c r="N1560" t="s">
        <v>132</v>
      </c>
      <c r="O1560" t="s">
        <v>109</v>
      </c>
      <c r="P1560">
        <v>2</v>
      </c>
      <c r="Q1560" t="s">
        <v>3175</v>
      </c>
      <c r="R1560">
        <v>2</v>
      </c>
    </row>
    <row r="1561" spans="1:18" x14ac:dyDescent="0.2">
      <c r="A1561" t="s">
        <v>3426</v>
      </c>
      <c r="B1561" t="s">
        <v>2520</v>
      </c>
      <c r="C1561">
        <v>53749</v>
      </c>
      <c r="D1561">
        <v>107029</v>
      </c>
      <c r="E1561">
        <v>10004895</v>
      </c>
      <c r="F1561" t="s">
        <v>1569</v>
      </c>
      <c r="G1561" t="s">
        <v>14</v>
      </c>
      <c r="H1561" t="s">
        <v>316</v>
      </c>
      <c r="I1561" t="s">
        <v>199</v>
      </c>
      <c r="J1561" t="s">
        <v>95</v>
      </c>
      <c r="K1561" t="s">
        <v>3427</v>
      </c>
      <c r="L1561" s="172">
        <v>41324</v>
      </c>
      <c r="M1561" s="172">
        <v>41327</v>
      </c>
      <c r="N1561" t="s">
        <v>102</v>
      </c>
      <c r="O1561" t="s">
        <v>109</v>
      </c>
      <c r="P1561">
        <v>3</v>
      </c>
      <c r="Q1561" t="s">
        <v>3175</v>
      </c>
      <c r="R1561">
        <v>3</v>
      </c>
    </row>
    <row r="1562" spans="1:18" x14ac:dyDescent="0.2">
      <c r="A1562" t="s">
        <v>3428</v>
      </c>
      <c r="B1562" t="s">
        <v>3429</v>
      </c>
      <c r="C1562">
        <v>53808</v>
      </c>
      <c r="D1562">
        <v>112110</v>
      </c>
      <c r="E1562">
        <v>10001647</v>
      </c>
      <c r="F1562" t="s">
        <v>2361</v>
      </c>
      <c r="G1562" t="s">
        <v>19</v>
      </c>
      <c r="H1562" t="s">
        <v>217</v>
      </c>
      <c r="I1562" t="s">
        <v>161</v>
      </c>
      <c r="J1562" t="s">
        <v>161</v>
      </c>
      <c r="K1562" t="s">
        <v>3430</v>
      </c>
      <c r="L1562" s="172">
        <v>41505</v>
      </c>
      <c r="M1562" s="172">
        <v>41509</v>
      </c>
      <c r="N1562" t="s">
        <v>2363</v>
      </c>
      <c r="O1562" t="s">
        <v>109</v>
      </c>
      <c r="P1562">
        <v>2</v>
      </c>
      <c r="Q1562" t="s">
        <v>3175</v>
      </c>
      <c r="R1562">
        <v>3</v>
      </c>
    </row>
    <row r="1563" spans="1:18" x14ac:dyDescent="0.2">
      <c r="A1563" t="s">
        <v>3431</v>
      </c>
      <c r="B1563" t="s">
        <v>3432</v>
      </c>
      <c r="C1563">
        <v>53863</v>
      </c>
      <c r="D1563">
        <v>109962</v>
      </c>
      <c r="E1563">
        <v>10005069</v>
      </c>
      <c r="F1563" t="s">
        <v>1569</v>
      </c>
      <c r="G1563" t="s">
        <v>14</v>
      </c>
      <c r="H1563" t="s">
        <v>546</v>
      </c>
      <c r="I1563" t="s">
        <v>172</v>
      </c>
      <c r="J1563" t="s">
        <v>172</v>
      </c>
      <c r="K1563" t="s">
        <v>3433</v>
      </c>
      <c r="L1563" s="172">
        <v>41170</v>
      </c>
      <c r="M1563" s="172">
        <v>41173</v>
      </c>
      <c r="N1563" t="s">
        <v>132</v>
      </c>
      <c r="O1563" t="s">
        <v>109</v>
      </c>
      <c r="P1563">
        <v>3</v>
      </c>
      <c r="Q1563" t="s">
        <v>3175</v>
      </c>
      <c r="R1563">
        <v>3</v>
      </c>
    </row>
    <row r="1564" spans="1:18" x14ac:dyDescent="0.2">
      <c r="A1564" t="s">
        <v>3434</v>
      </c>
      <c r="B1564" t="s">
        <v>3435</v>
      </c>
      <c r="C1564">
        <v>53875</v>
      </c>
      <c r="D1564">
        <v>117556</v>
      </c>
      <c r="E1564">
        <v>10008426</v>
      </c>
      <c r="F1564" t="s">
        <v>1569</v>
      </c>
      <c r="G1564" t="s">
        <v>14</v>
      </c>
      <c r="H1564" t="s">
        <v>270</v>
      </c>
      <c r="I1564" t="s">
        <v>166</v>
      </c>
      <c r="J1564" t="s">
        <v>166</v>
      </c>
      <c r="K1564" t="s">
        <v>3436</v>
      </c>
      <c r="L1564" s="172">
        <v>41471</v>
      </c>
      <c r="M1564" s="172">
        <v>41474</v>
      </c>
      <c r="N1564" t="s">
        <v>132</v>
      </c>
      <c r="O1564" t="s">
        <v>109</v>
      </c>
      <c r="P1564">
        <v>2</v>
      </c>
      <c r="Q1564" t="s">
        <v>3175</v>
      </c>
      <c r="R1564">
        <v>2</v>
      </c>
    </row>
    <row r="1565" spans="1:18" x14ac:dyDescent="0.2">
      <c r="A1565" t="s">
        <v>3437</v>
      </c>
      <c r="B1565" t="s">
        <v>1038</v>
      </c>
      <c r="C1565">
        <v>53948</v>
      </c>
      <c r="D1565">
        <v>109936</v>
      </c>
      <c r="E1565">
        <v>10005166</v>
      </c>
      <c r="F1565" t="s">
        <v>1569</v>
      </c>
      <c r="G1565" t="s">
        <v>14</v>
      </c>
      <c r="H1565" t="s">
        <v>731</v>
      </c>
      <c r="I1565" t="s">
        <v>161</v>
      </c>
      <c r="J1565" t="s">
        <v>161</v>
      </c>
      <c r="K1565" t="s">
        <v>3438</v>
      </c>
      <c r="L1565" s="172">
        <v>41302</v>
      </c>
      <c r="M1565" s="172">
        <v>41306</v>
      </c>
      <c r="N1565" t="s">
        <v>102</v>
      </c>
      <c r="O1565" t="s">
        <v>109</v>
      </c>
      <c r="P1565">
        <v>2</v>
      </c>
      <c r="Q1565" t="s">
        <v>3175</v>
      </c>
      <c r="R1565">
        <v>3</v>
      </c>
    </row>
    <row r="1566" spans="1:18" x14ac:dyDescent="0.2">
      <c r="A1566" t="s">
        <v>3439</v>
      </c>
      <c r="B1566" t="s">
        <v>1764</v>
      </c>
      <c r="C1566">
        <v>53982</v>
      </c>
      <c r="D1566">
        <v>117346</v>
      </c>
      <c r="E1566">
        <v>10005237</v>
      </c>
      <c r="F1566" t="s">
        <v>1569</v>
      </c>
      <c r="G1566" t="s">
        <v>14</v>
      </c>
      <c r="H1566" t="s">
        <v>736</v>
      </c>
      <c r="I1566" t="s">
        <v>122</v>
      </c>
      <c r="J1566" t="s">
        <v>122</v>
      </c>
      <c r="K1566" t="s">
        <v>3440</v>
      </c>
      <c r="L1566" s="172">
        <v>41198</v>
      </c>
      <c r="M1566" s="172">
        <v>41200</v>
      </c>
      <c r="N1566" t="s">
        <v>132</v>
      </c>
      <c r="O1566" t="s">
        <v>109</v>
      </c>
      <c r="P1566">
        <v>3</v>
      </c>
      <c r="Q1566" t="s">
        <v>3175</v>
      </c>
      <c r="R1566">
        <v>3</v>
      </c>
    </row>
    <row r="1567" spans="1:18" x14ac:dyDescent="0.2">
      <c r="A1567" t="s">
        <v>3441</v>
      </c>
      <c r="B1567" t="s">
        <v>1050</v>
      </c>
      <c r="C1567">
        <v>54155</v>
      </c>
      <c r="D1567">
        <v>106854</v>
      </c>
      <c r="E1567">
        <v>10005509</v>
      </c>
      <c r="F1567" t="s">
        <v>1569</v>
      </c>
      <c r="G1567" t="s">
        <v>14</v>
      </c>
      <c r="H1567" t="s">
        <v>456</v>
      </c>
      <c r="I1567" t="s">
        <v>140</v>
      </c>
      <c r="J1567" t="s">
        <v>140</v>
      </c>
      <c r="K1567" t="s">
        <v>3442</v>
      </c>
      <c r="L1567" s="172">
        <v>41239</v>
      </c>
      <c r="M1567" s="172">
        <v>41243</v>
      </c>
      <c r="N1567" t="s">
        <v>102</v>
      </c>
      <c r="O1567" t="s">
        <v>109</v>
      </c>
      <c r="P1567">
        <v>2</v>
      </c>
      <c r="Q1567" t="s">
        <v>3175</v>
      </c>
      <c r="R1567">
        <v>3</v>
      </c>
    </row>
    <row r="1568" spans="1:18" x14ac:dyDescent="0.2">
      <c r="A1568" t="s">
        <v>3443</v>
      </c>
      <c r="B1568" t="s">
        <v>1052</v>
      </c>
      <c r="C1568">
        <v>54158</v>
      </c>
      <c r="D1568">
        <v>106929</v>
      </c>
      <c r="E1568">
        <v>10005514</v>
      </c>
      <c r="F1568" t="s">
        <v>1569</v>
      </c>
      <c r="G1568" t="s">
        <v>14</v>
      </c>
      <c r="H1568" t="s">
        <v>139</v>
      </c>
      <c r="I1568" t="s">
        <v>140</v>
      </c>
      <c r="J1568" t="s">
        <v>140</v>
      </c>
      <c r="K1568" t="s">
        <v>3444</v>
      </c>
      <c r="L1568" s="172">
        <v>41450</v>
      </c>
      <c r="M1568" s="172">
        <v>41453</v>
      </c>
      <c r="N1568" t="s">
        <v>132</v>
      </c>
      <c r="O1568" t="s">
        <v>109</v>
      </c>
      <c r="P1568">
        <v>3</v>
      </c>
      <c r="Q1568" t="s">
        <v>3175</v>
      </c>
      <c r="R1568">
        <v>2</v>
      </c>
    </row>
    <row r="1569" spans="1:18" x14ac:dyDescent="0.2">
      <c r="A1569" t="s">
        <v>3445</v>
      </c>
      <c r="B1569" t="s">
        <v>3446</v>
      </c>
      <c r="C1569">
        <v>54170</v>
      </c>
      <c r="D1569">
        <v>118777</v>
      </c>
      <c r="E1569">
        <v>10013082</v>
      </c>
      <c r="F1569" t="s">
        <v>1569</v>
      </c>
      <c r="G1569" t="s">
        <v>14</v>
      </c>
      <c r="H1569" t="s">
        <v>473</v>
      </c>
      <c r="I1569" t="s">
        <v>94</v>
      </c>
      <c r="J1569" t="s">
        <v>95</v>
      </c>
      <c r="K1569" t="s">
        <v>3447</v>
      </c>
      <c r="L1569" s="172">
        <v>41309</v>
      </c>
      <c r="M1569" s="172">
        <v>41313</v>
      </c>
      <c r="N1569" t="s">
        <v>132</v>
      </c>
      <c r="O1569" t="s">
        <v>109</v>
      </c>
      <c r="P1569">
        <v>2</v>
      </c>
      <c r="Q1569" t="s">
        <v>3175</v>
      </c>
      <c r="R1569">
        <v>3</v>
      </c>
    </row>
    <row r="1570" spans="1:18" x14ac:dyDescent="0.2">
      <c r="A1570" t="s">
        <v>3448</v>
      </c>
      <c r="B1570" t="s">
        <v>1054</v>
      </c>
      <c r="C1570">
        <v>54215</v>
      </c>
      <c r="D1570">
        <v>118766</v>
      </c>
      <c r="E1570">
        <v>10025727</v>
      </c>
      <c r="F1570" t="s">
        <v>1569</v>
      </c>
      <c r="G1570" t="s">
        <v>14</v>
      </c>
      <c r="H1570" t="s">
        <v>150</v>
      </c>
      <c r="I1570" t="s">
        <v>122</v>
      </c>
      <c r="J1570" t="s">
        <v>122</v>
      </c>
      <c r="K1570" t="s">
        <v>3449</v>
      </c>
      <c r="L1570" s="172">
        <v>41289</v>
      </c>
      <c r="M1570" s="172">
        <v>41292</v>
      </c>
      <c r="N1570" t="s">
        <v>132</v>
      </c>
      <c r="O1570" t="s">
        <v>109</v>
      </c>
      <c r="P1570">
        <v>3</v>
      </c>
      <c r="Q1570" t="s">
        <v>3175</v>
      </c>
      <c r="R1570">
        <v>3</v>
      </c>
    </row>
    <row r="1571" spans="1:18" x14ac:dyDescent="0.2">
      <c r="A1571" t="s">
        <v>3450</v>
      </c>
      <c r="B1571" t="s">
        <v>1056</v>
      </c>
      <c r="C1571">
        <v>54232</v>
      </c>
      <c r="D1571">
        <v>106470</v>
      </c>
      <c r="E1571">
        <v>10005588</v>
      </c>
      <c r="F1571" t="s">
        <v>1569</v>
      </c>
      <c r="G1571" t="s">
        <v>14</v>
      </c>
      <c r="H1571" t="s">
        <v>532</v>
      </c>
      <c r="I1571" t="s">
        <v>140</v>
      </c>
      <c r="J1571" t="s">
        <v>140</v>
      </c>
      <c r="K1571" t="s">
        <v>3451</v>
      </c>
      <c r="L1571" s="172">
        <v>41372</v>
      </c>
      <c r="M1571" s="172">
        <v>41376</v>
      </c>
      <c r="N1571" t="s">
        <v>132</v>
      </c>
      <c r="O1571" t="s">
        <v>109</v>
      </c>
      <c r="P1571">
        <v>2</v>
      </c>
      <c r="Q1571" t="s">
        <v>3175</v>
      </c>
      <c r="R1571">
        <v>3</v>
      </c>
    </row>
    <row r="1572" spans="1:18" x14ac:dyDescent="0.2">
      <c r="A1572" t="s">
        <v>3452</v>
      </c>
      <c r="B1572" t="s">
        <v>3453</v>
      </c>
      <c r="C1572">
        <v>54237</v>
      </c>
      <c r="D1572">
        <v>106433</v>
      </c>
      <c r="E1572">
        <v>10005601</v>
      </c>
      <c r="F1572" t="s">
        <v>1569</v>
      </c>
      <c r="G1572" t="s">
        <v>14</v>
      </c>
      <c r="H1572" t="s">
        <v>475</v>
      </c>
      <c r="I1572" t="s">
        <v>94</v>
      </c>
      <c r="J1572" t="s">
        <v>95</v>
      </c>
      <c r="K1572" t="s">
        <v>3454</v>
      </c>
      <c r="L1572" s="172">
        <v>41457</v>
      </c>
      <c r="M1572" s="172">
        <v>41460</v>
      </c>
      <c r="N1572" t="s">
        <v>132</v>
      </c>
      <c r="O1572" t="s">
        <v>109</v>
      </c>
      <c r="P1572">
        <v>3</v>
      </c>
      <c r="Q1572" t="s">
        <v>3175</v>
      </c>
      <c r="R1572">
        <v>3</v>
      </c>
    </row>
    <row r="1573" spans="1:18" x14ac:dyDescent="0.2">
      <c r="A1573" t="s">
        <v>3455</v>
      </c>
      <c r="B1573" t="s">
        <v>1787</v>
      </c>
      <c r="C1573">
        <v>54245</v>
      </c>
      <c r="D1573">
        <v>117205</v>
      </c>
      <c r="E1573">
        <v>10005615</v>
      </c>
      <c r="F1573" t="s">
        <v>1597</v>
      </c>
      <c r="G1573" t="s">
        <v>15</v>
      </c>
      <c r="H1573" t="s">
        <v>829</v>
      </c>
      <c r="I1573" t="s">
        <v>94</v>
      </c>
      <c r="J1573" t="s">
        <v>95</v>
      </c>
      <c r="K1573" t="s">
        <v>3456</v>
      </c>
      <c r="L1573" s="172">
        <v>41239</v>
      </c>
      <c r="M1573" s="172">
        <v>41241</v>
      </c>
      <c r="N1573" t="s">
        <v>132</v>
      </c>
      <c r="O1573" t="s">
        <v>109</v>
      </c>
      <c r="P1573">
        <v>2</v>
      </c>
      <c r="Q1573" t="s">
        <v>3175</v>
      </c>
      <c r="R1573">
        <v>2</v>
      </c>
    </row>
    <row r="1574" spans="1:18" x14ac:dyDescent="0.2">
      <c r="A1574" t="s">
        <v>3457</v>
      </c>
      <c r="B1574" t="s">
        <v>1058</v>
      </c>
      <c r="C1574">
        <v>54249</v>
      </c>
      <c r="D1574">
        <v>106862</v>
      </c>
      <c r="E1574">
        <v>10006317</v>
      </c>
      <c r="F1574" t="s">
        <v>1569</v>
      </c>
      <c r="G1574" t="s">
        <v>14</v>
      </c>
      <c r="H1574" t="s">
        <v>1059</v>
      </c>
      <c r="I1574" t="s">
        <v>140</v>
      </c>
      <c r="J1574" t="s">
        <v>140</v>
      </c>
      <c r="K1574" t="s">
        <v>3458</v>
      </c>
      <c r="L1574" s="172">
        <v>41226</v>
      </c>
      <c r="M1574" s="172">
        <v>41229</v>
      </c>
      <c r="N1574" t="s">
        <v>132</v>
      </c>
      <c r="O1574" t="s">
        <v>109</v>
      </c>
      <c r="P1574">
        <v>2</v>
      </c>
      <c r="Q1574" t="s">
        <v>3175</v>
      </c>
      <c r="R1574">
        <v>2</v>
      </c>
    </row>
    <row r="1575" spans="1:18" x14ac:dyDescent="0.2">
      <c r="A1575" t="s">
        <v>3459</v>
      </c>
      <c r="B1575" t="s">
        <v>3460</v>
      </c>
      <c r="C1575">
        <v>54252</v>
      </c>
      <c r="D1575">
        <v>110143</v>
      </c>
      <c r="E1575">
        <v>10005648</v>
      </c>
      <c r="F1575" t="s">
        <v>1573</v>
      </c>
      <c r="G1575" t="s">
        <v>15</v>
      </c>
      <c r="H1575" t="s">
        <v>1339</v>
      </c>
      <c r="I1575" t="s">
        <v>140</v>
      </c>
      <c r="J1575" t="s">
        <v>140</v>
      </c>
      <c r="K1575" t="s">
        <v>3461</v>
      </c>
      <c r="L1575" s="172">
        <v>41183</v>
      </c>
      <c r="M1575" s="172">
        <v>41186</v>
      </c>
      <c r="N1575" t="s">
        <v>152</v>
      </c>
      <c r="O1575" t="s">
        <v>109</v>
      </c>
      <c r="P1575">
        <v>3</v>
      </c>
      <c r="Q1575" t="s">
        <v>3175</v>
      </c>
      <c r="R1575">
        <v>3</v>
      </c>
    </row>
    <row r="1576" spans="1:18" x14ac:dyDescent="0.2">
      <c r="A1576" t="s">
        <v>3462</v>
      </c>
      <c r="B1576" t="s">
        <v>472</v>
      </c>
      <c r="C1576">
        <v>54333</v>
      </c>
      <c r="D1576">
        <v>111892</v>
      </c>
      <c r="E1576">
        <v>10005752</v>
      </c>
      <c r="F1576" t="s">
        <v>1569</v>
      </c>
      <c r="G1576" t="s">
        <v>14</v>
      </c>
      <c r="H1576" t="s">
        <v>469</v>
      </c>
      <c r="I1576" t="s">
        <v>166</v>
      </c>
      <c r="J1576" t="s">
        <v>166</v>
      </c>
      <c r="K1576" t="s">
        <v>3463</v>
      </c>
      <c r="L1576" s="172">
        <v>41302</v>
      </c>
      <c r="M1576" s="172">
        <v>41306</v>
      </c>
      <c r="N1576" t="s">
        <v>132</v>
      </c>
      <c r="O1576" t="s">
        <v>109</v>
      </c>
      <c r="P1576">
        <v>3</v>
      </c>
      <c r="Q1576" t="s">
        <v>3175</v>
      </c>
      <c r="R1576">
        <v>2</v>
      </c>
    </row>
    <row r="1577" spans="1:18" x14ac:dyDescent="0.2">
      <c r="A1577" t="s">
        <v>3464</v>
      </c>
      <c r="B1577" t="s">
        <v>2577</v>
      </c>
      <c r="C1577">
        <v>54349</v>
      </c>
      <c r="D1577">
        <v>112753</v>
      </c>
      <c r="E1577">
        <v>10002244</v>
      </c>
      <c r="F1577" t="s">
        <v>1573</v>
      </c>
      <c r="G1577" t="s">
        <v>15</v>
      </c>
      <c r="H1577" t="s">
        <v>198</v>
      </c>
      <c r="I1577" t="s">
        <v>199</v>
      </c>
      <c r="J1577" t="s">
        <v>95</v>
      </c>
      <c r="K1577" t="s">
        <v>3465</v>
      </c>
      <c r="L1577" s="172">
        <v>41184</v>
      </c>
      <c r="M1577" s="172">
        <v>41187</v>
      </c>
      <c r="N1577" t="s">
        <v>152</v>
      </c>
      <c r="O1577" t="s">
        <v>109</v>
      </c>
      <c r="P1577">
        <v>3</v>
      </c>
      <c r="Q1577" t="s">
        <v>3175</v>
      </c>
      <c r="R1577">
        <v>3</v>
      </c>
    </row>
    <row r="1578" spans="1:18" x14ac:dyDescent="0.2">
      <c r="A1578" t="s">
        <v>3466</v>
      </c>
      <c r="B1578" t="s">
        <v>3467</v>
      </c>
      <c r="C1578">
        <v>54364</v>
      </c>
      <c r="D1578">
        <v>106587</v>
      </c>
      <c r="E1578">
        <v>10004965</v>
      </c>
      <c r="F1578" t="s">
        <v>1569</v>
      </c>
      <c r="G1578" t="s">
        <v>14</v>
      </c>
      <c r="H1578" t="s">
        <v>362</v>
      </c>
      <c r="I1578" t="s">
        <v>166</v>
      </c>
      <c r="J1578" t="s">
        <v>166</v>
      </c>
      <c r="K1578" t="s">
        <v>3468</v>
      </c>
      <c r="L1578" s="172">
        <v>41353</v>
      </c>
      <c r="M1578" s="172">
        <v>41355</v>
      </c>
      <c r="N1578" t="s">
        <v>132</v>
      </c>
      <c r="O1578" t="s">
        <v>109</v>
      </c>
      <c r="P1578">
        <v>4</v>
      </c>
      <c r="Q1578" t="s">
        <v>3175</v>
      </c>
      <c r="R1578">
        <v>3</v>
      </c>
    </row>
    <row r="1579" spans="1:18" x14ac:dyDescent="0.2">
      <c r="A1579" t="s">
        <v>3469</v>
      </c>
      <c r="B1579" t="s">
        <v>224</v>
      </c>
      <c r="C1579">
        <v>54414</v>
      </c>
      <c r="D1579">
        <v>108603</v>
      </c>
      <c r="E1579">
        <v>10005897</v>
      </c>
      <c r="F1579" t="s">
        <v>1569</v>
      </c>
      <c r="G1579" t="s">
        <v>14</v>
      </c>
      <c r="H1579" t="s">
        <v>225</v>
      </c>
      <c r="I1579" t="s">
        <v>122</v>
      </c>
      <c r="J1579" t="s">
        <v>122</v>
      </c>
      <c r="K1579" t="s">
        <v>3470</v>
      </c>
      <c r="L1579" s="172">
        <v>41169</v>
      </c>
      <c r="M1579" s="172">
        <v>41173</v>
      </c>
      <c r="N1579" t="s">
        <v>102</v>
      </c>
      <c r="O1579" t="s">
        <v>109</v>
      </c>
      <c r="P1579">
        <v>3</v>
      </c>
      <c r="Q1579" t="s">
        <v>3175</v>
      </c>
      <c r="R1579">
        <v>3</v>
      </c>
    </row>
    <row r="1580" spans="1:18" x14ac:dyDescent="0.2">
      <c r="A1580" t="s">
        <v>3471</v>
      </c>
      <c r="B1580" t="s">
        <v>3472</v>
      </c>
      <c r="C1580">
        <v>54434</v>
      </c>
      <c r="D1580">
        <v>108550</v>
      </c>
      <c r="E1580">
        <v>10005927</v>
      </c>
      <c r="F1580" t="s">
        <v>1569</v>
      </c>
      <c r="G1580" t="s">
        <v>14</v>
      </c>
      <c r="H1580" t="s">
        <v>837</v>
      </c>
      <c r="I1580" t="s">
        <v>190</v>
      </c>
      <c r="J1580" t="s">
        <v>190</v>
      </c>
      <c r="K1580" t="s">
        <v>3473</v>
      </c>
      <c r="L1580" s="172">
        <v>41288</v>
      </c>
      <c r="M1580" s="172">
        <v>41292</v>
      </c>
      <c r="N1580" t="s">
        <v>1895</v>
      </c>
      <c r="O1580" t="s">
        <v>109</v>
      </c>
      <c r="P1580">
        <v>2</v>
      </c>
      <c r="Q1580" t="s">
        <v>3175</v>
      </c>
      <c r="R1580">
        <v>4</v>
      </c>
    </row>
    <row r="1581" spans="1:18" x14ac:dyDescent="0.2">
      <c r="A1581" t="s">
        <v>3474</v>
      </c>
      <c r="B1581" t="s">
        <v>3475</v>
      </c>
      <c r="C1581">
        <v>54472</v>
      </c>
      <c r="D1581">
        <v>106710</v>
      </c>
      <c r="E1581">
        <v>10005966</v>
      </c>
      <c r="F1581" t="s">
        <v>1569</v>
      </c>
      <c r="G1581" t="s">
        <v>14</v>
      </c>
      <c r="H1581" t="s">
        <v>1007</v>
      </c>
      <c r="I1581" t="s">
        <v>199</v>
      </c>
      <c r="J1581" t="s">
        <v>95</v>
      </c>
      <c r="K1581" t="s">
        <v>3476</v>
      </c>
      <c r="L1581" s="172">
        <v>41219</v>
      </c>
      <c r="M1581" s="172">
        <v>41222</v>
      </c>
      <c r="N1581" t="s">
        <v>1895</v>
      </c>
      <c r="O1581" t="s">
        <v>109</v>
      </c>
      <c r="P1581">
        <v>3</v>
      </c>
      <c r="Q1581" t="s">
        <v>3175</v>
      </c>
      <c r="R1581">
        <v>4</v>
      </c>
    </row>
    <row r="1582" spans="1:18" x14ac:dyDescent="0.2">
      <c r="A1582" t="s">
        <v>3477</v>
      </c>
      <c r="B1582" t="s">
        <v>240</v>
      </c>
      <c r="C1582">
        <v>54492</v>
      </c>
      <c r="D1582">
        <v>107989</v>
      </c>
      <c r="E1582">
        <v>10006000</v>
      </c>
      <c r="F1582" t="s">
        <v>1573</v>
      </c>
      <c r="G1582" t="s">
        <v>15</v>
      </c>
      <c r="H1582" t="s">
        <v>241</v>
      </c>
      <c r="I1582" t="s">
        <v>94</v>
      </c>
      <c r="J1582" t="s">
        <v>95</v>
      </c>
      <c r="K1582" t="s">
        <v>242</v>
      </c>
      <c r="L1582" s="172">
        <v>41344</v>
      </c>
      <c r="M1582" s="172">
        <v>41348</v>
      </c>
      <c r="N1582" t="s">
        <v>152</v>
      </c>
      <c r="O1582" t="s">
        <v>109</v>
      </c>
      <c r="P1582">
        <v>2</v>
      </c>
      <c r="Q1582" t="s">
        <v>3175</v>
      </c>
      <c r="R1582">
        <v>2</v>
      </c>
    </row>
    <row r="1583" spans="1:18" x14ac:dyDescent="0.2">
      <c r="A1583" t="s">
        <v>3478</v>
      </c>
      <c r="B1583" t="s">
        <v>2588</v>
      </c>
      <c r="C1583">
        <v>54495</v>
      </c>
      <c r="D1583">
        <v>105310</v>
      </c>
      <c r="E1583">
        <v>10006005</v>
      </c>
      <c r="F1583" t="s">
        <v>1569</v>
      </c>
      <c r="G1583" t="s">
        <v>14</v>
      </c>
      <c r="H1583" t="s">
        <v>475</v>
      </c>
      <c r="I1583" t="s">
        <v>94</v>
      </c>
      <c r="J1583" t="s">
        <v>95</v>
      </c>
      <c r="K1583" t="s">
        <v>3479</v>
      </c>
      <c r="L1583" s="172">
        <v>41344</v>
      </c>
      <c r="M1583" s="172">
        <v>41348</v>
      </c>
      <c r="N1583" t="s">
        <v>132</v>
      </c>
      <c r="O1583" t="s">
        <v>109</v>
      </c>
      <c r="P1583">
        <v>3</v>
      </c>
      <c r="Q1583" t="s">
        <v>3175</v>
      </c>
      <c r="R1583">
        <v>3</v>
      </c>
    </row>
    <row r="1584" spans="1:18" x14ac:dyDescent="0.2">
      <c r="A1584" t="s">
        <v>3480</v>
      </c>
      <c r="B1584" t="s">
        <v>164</v>
      </c>
      <c r="C1584">
        <v>54501</v>
      </c>
      <c r="D1584">
        <v>116226</v>
      </c>
      <c r="E1584">
        <v>10007872</v>
      </c>
      <c r="F1584" t="s">
        <v>1569</v>
      </c>
      <c r="G1584" t="s">
        <v>14</v>
      </c>
      <c r="H1584" t="s">
        <v>165</v>
      </c>
      <c r="I1584" t="s">
        <v>166</v>
      </c>
      <c r="J1584" t="s">
        <v>166</v>
      </c>
      <c r="K1584" t="s">
        <v>168</v>
      </c>
      <c r="L1584" s="172">
        <v>41435</v>
      </c>
      <c r="M1584" s="172">
        <v>41439</v>
      </c>
      <c r="N1584" t="s">
        <v>102</v>
      </c>
      <c r="O1584" t="s">
        <v>109</v>
      </c>
      <c r="P1584">
        <v>2</v>
      </c>
      <c r="Q1584" t="s">
        <v>3175</v>
      </c>
      <c r="R1584">
        <v>2</v>
      </c>
    </row>
    <row r="1585" spans="1:18" x14ac:dyDescent="0.2">
      <c r="A1585" t="s">
        <v>3481</v>
      </c>
      <c r="B1585" t="s">
        <v>197</v>
      </c>
      <c r="C1585">
        <v>54504</v>
      </c>
      <c r="D1585">
        <v>106993</v>
      </c>
      <c r="E1585">
        <v>10010846</v>
      </c>
      <c r="F1585" t="s">
        <v>1569</v>
      </c>
      <c r="G1585" t="s">
        <v>14</v>
      </c>
      <c r="H1585" t="s">
        <v>198</v>
      </c>
      <c r="I1585" t="s">
        <v>199</v>
      </c>
      <c r="J1585" t="s">
        <v>95</v>
      </c>
      <c r="K1585" t="s">
        <v>3482</v>
      </c>
      <c r="L1585" s="172">
        <v>41408</v>
      </c>
      <c r="M1585" s="172">
        <v>41411</v>
      </c>
      <c r="N1585" t="s">
        <v>132</v>
      </c>
      <c r="O1585" t="s">
        <v>109</v>
      </c>
      <c r="P1585">
        <v>3</v>
      </c>
      <c r="Q1585" t="s">
        <v>3175</v>
      </c>
      <c r="R1585">
        <v>3</v>
      </c>
    </row>
    <row r="1586" spans="1:18" x14ac:dyDescent="0.2">
      <c r="A1586" t="s">
        <v>3483</v>
      </c>
      <c r="B1586" t="s">
        <v>3484</v>
      </c>
      <c r="C1586">
        <v>54509</v>
      </c>
      <c r="D1586">
        <v>110203</v>
      </c>
      <c r="E1586">
        <v>10006021</v>
      </c>
      <c r="F1586" t="s">
        <v>1573</v>
      </c>
      <c r="G1586" t="s">
        <v>15</v>
      </c>
      <c r="H1586" t="s">
        <v>251</v>
      </c>
      <c r="I1586" t="s">
        <v>190</v>
      </c>
      <c r="J1586" t="s">
        <v>190</v>
      </c>
      <c r="K1586" t="s">
        <v>3485</v>
      </c>
      <c r="L1586" s="172">
        <v>41401</v>
      </c>
      <c r="M1586" s="172">
        <v>41404</v>
      </c>
      <c r="N1586" t="s">
        <v>152</v>
      </c>
      <c r="O1586" t="s">
        <v>109</v>
      </c>
      <c r="P1586">
        <v>2</v>
      </c>
      <c r="Q1586" t="s">
        <v>3175</v>
      </c>
      <c r="R1586">
        <v>3</v>
      </c>
    </row>
    <row r="1587" spans="1:18" x14ac:dyDescent="0.2">
      <c r="A1587" t="s">
        <v>3486</v>
      </c>
      <c r="B1587" t="s">
        <v>464</v>
      </c>
      <c r="C1587">
        <v>54510</v>
      </c>
      <c r="D1587">
        <v>106612</v>
      </c>
      <c r="E1587">
        <v>10005760</v>
      </c>
      <c r="F1587" t="s">
        <v>1569</v>
      </c>
      <c r="G1587" t="s">
        <v>14</v>
      </c>
      <c r="H1587" t="s">
        <v>251</v>
      </c>
      <c r="I1587" t="s">
        <v>190</v>
      </c>
      <c r="J1587" t="s">
        <v>190</v>
      </c>
      <c r="K1587" t="s">
        <v>465</v>
      </c>
      <c r="L1587" s="172">
        <v>41240</v>
      </c>
      <c r="M1587" s="172">
        <v>41243</v>
      </c>
      <c r="N1587" t="s">
        <v>102</v>
      </c>
      <c r="O1587" t="s">
        <v>109</v>
      </c>
      <c r="P1587">
        <v>2</v>
      </c>
      <c r="Q1587" t="s">
        <v>3175</v>
      </c>
      <c r="R1587">
        <v>3</v>
      </c>
    </row>
    <row r="1588" spans="1:18" x14ac:dyDescent="0.2">
      <c r="A1588" t="s">
        <v>3487</v>
      </c>
      <c r="B1588" t="s">
        <v>3488</v>
      </c>
      <c r="C1588">
        <v>54547</v>
      </c>
      <c r="D1588">
        <v>110185</v>
      </c>
      <c r="E1588">
        <v>10006082</v>
      </c>
      <c r="F1588" t="s">
        <v>1569</v>
      </c>
      <c r="G1588" t="s">
        <v>14</v>
      </c>
      <c r="H1588" t="s">
        <v>449</v>
      </c>
      <c r="I1588" t="s">
        <v>122</v>
      </c>
      <c r="J1588" t="s">
        <v>122</v>
      </c>
      <c r="K1588" t="s">
        <v>3489</v>
      </c>
      <c r="L1588" s="172">
        <v>41184</v>
      </c>
      <c r="M1588" s="172">
        <v>41187</v>
      </c>
      <c r="N1588" t="s">
        <v>132</v>
      </c>
      <c r="O1588" t="s">
        <v>109</v>
      </c>
      <c r="P1588">
        <v>3</v>
      </c>
      <c r="Q1588" t="s">
        <v>3175</v>
      </c>
      <c r="R1588">
        <v>3</v>
      </c>
    </row>
    <row r="1589" spans="1:18" x14ac:dyDescent="0.2">
      <c r="A1589" t="s">
        <v>3490</v>
      </c>
      <c r="B1589" t="s">
        <v>3491</v>
      </c>
      <c r="C1589">
        <v>54549</v>
      </c>
      <c r="D1589">
        <v>107475</v>
      </c>
      <c r="E1589">
        <v>10006080</v>
      </c>
      <c r="F1589" t="s">
        <v>1597</v>
      </c>
      <c r="G1589" t="s">
        <v>15</v>
      </c>
      <c r="H1589" t="s">
        <v>150</v>
      </c>
      <c r="I1589" t="s">
        <v>122</v>
      </c>
      <c r="J1589" t="s">
        <v>122</v>
      </c>
      <c r="K1589" t="s">
        <v>3492</v>
      </c>
      <c r="L1589" s="172">
        <v>41226</v>
      </c>
      <c r="M1589" s="172">
        <v>41228</v>
      </c>
      <c r="N1589" t="s">
        <v>132</v>
      </c>
      <c r="O1589" t="s">
        <v>109</v>
      </c>
      <c r="P1589">
        <v>3</v>
      </c>
      <c r="Q1589" t="s">
        <v>3175</v>
      </c>
      <c r="R1589">
        <v>3</v>
      </c>
    </row>
    <row r="1590" spans="1:18" x14ac:dyDescent="0.2">
      <c r="A1590" t="s">
        <v>3493</v>
      </c>
      <c r="B1590" t="s">
        <v>1086</v>
      </c>
      <c r="C1590">
        <v>54562</v>
      </c>
      <c r="D1590">
        <v>106937</v>
      </c>
      <c r="E1590">
        <v>10006173</v>
      </c>
      <c r="F1590" t="s">
        <v>1569</v>
      </c>
      <c r="G1590" t="s">
        <v>14</v>
      </c>
      <c r="H1590" t="s">
        <v>1087</v>
      </c>
      <c r="I1590" t="s">
        <v>140</v>
      </c>
      <c r="J1590" t="s">
        <v>140</v>
      </c>
      <c r="K1590" t="s">
        <v>3494</v>
      </c>
      <c r="L1590" s="172">
        <v>41253</v>
      </c>
      <c r="M1590" s="172">
        <v>41257</v>
      </c>
      <c r="N1590" t="s">
        <v>132</v>
      </c>
      <c r="O1590" t="s">
        <v>109</v>
      </c>
      <c r="P1590">
        <v>2</v>
      </c>
      <c r="Q1590" t="s">
        <v>3175</v>
      </c>
      <c r="R1590">
        <v>2</v>
      </c>
    </row>
    <row r="1591" spans="1:18" x14ac:dyDescent="0.2">
      <c r="A1591" t="s">
        <v>3495</v>
      </c>
      <c r="B1591" t="s">
        <v>169</v>
      </c>
      <c r="C1591">
        <v>54584</v>
      </c>
      <c r="D1591">
        <v>116188</v>
      </c>
      <c r="E1591">
        <v>10006296</v>
      </c>
      <c r="F1591" t="s">
        <v>1573</v>
      </c>
      <c r="G1591" t="s">
        <v>15</v>
      </c>
      <c r="H1591" t="s">
        <v>171</v>
      </c>
      <c r="I1591" t="s">
        <v>172</v>
      </c>
      <c r="J1591" t="s">
        <v>172</v>
      </c>
      <c r="K1591" t="s">
        <v>174</v>
      </c>
      <c r="L1591" s="172">
        <v>41232</v>
      </c>
      <c r="M1591" s="172">
        <v>41236</v>
      </c>
      <c r="N1591" t="s">
        <v>152</v>
      </c>
      <c r="O1591" t="s">
        <v>109</v>
      </c>
      <c r="P1591">
        <v>2</v>
      </c>
      <c r="Q1591" t="s">
        <v>3175</v>
      </c>
      <c r="R1591">
        <v>3</v>
      </c>
    </row>
    <row r="1592" spans="1:18" x14ac:dyDescent="0.2">
      <c r="A1592" t="s">
        <v>3496</v>
      </c>
      <c r="B1592" t="s">
        <v>1091</v>
      </c>
      <c r="C1592">
        <v>54624</v>
      </c>
      <c r="D1592">
        <v>106864</v>
      </c>
      <c r="E1592">
        <v>10006332</v>
      </c>
      <c r="F1592" t="s">
        <v>1597</v>
      </c>
      <c r="G1592" t="s">
        <v>15</v>
      </c>
      <c r="H1592" t="s">
        <v>320</v>
      </c>
      <c r="I1592" t="s">
        <v>140</v>
      </c>
      <c r="J1592" t="s">
        <v>140</v>
      </c>
      <c r="K1592" t="s">
        <v>3497</v>
      </c>
      <c r="L1592" s="172">
        <v>41324</v>
      </c>
      <c r="M1592" s="172">
        <v>41327</v>
      </c>
      <c r="N1592" t="s">
        <v>102</v>
      </c>
      <c r="O1592" t="s">
        <v>109</v>
      </c>
      <c r="P1592">
        <v>2</v>
      </c>
      <c r="Q1592" t="s">
        <v>3175</v>
      </c>
      <c r="R1592">
        <v>3</v>
      </c>
    </row>
    <row r="1593" spans="1:18" x14ac:dyDescent="0.2">
      <c r="A1593" t="s">
        <v>3498</v>
      </c>
      <c r="B1593" t="s">
        <v>1093</v>
      </c>
      <c r="C1593">
        <v>54636</v>
      </c>
      <c r="D1593">
        <v>116195</v>
      </c>
      <c r="E1593">
        <v>10001473</v>
      </c>
      <c r="F1593" t="s">
        <v>1573</v>
      </c>
      <c r="G1593" t="s">
        <v>15</v>
      </c>
      <c r="H1593" t="s">
        <v>585</v>
      </c>
      <c r="I1593" t="s">
        <v>172</v>
      </c>
      <c r="J1593" t="s">
        <v>172</v>
      </c>
      <c r="K1593" t="s">
        <v>3499</v>
      </c>
      <c r="L1593" s="172">
        <v>41240</v>
      </c>
      <c r="M1593" s="172">
        <v>41243</v>
      </c>
      <c r="N1593" t="s">
        <v>152</v>
      </c>
      <c r="O1593" t="s">
        <v>109</v>
      </c>
      <c r="P1593">
        <v>2</v>
      </c>
      <c r="Q1593" t="s">
        <v>3175</v>
      </c>
      <c r="R1593">
        <v>3</v>
      </c>
    </row>
    <row r="1594" spans="1:18" x14ac:dyDescent="0.2">
      <c r="A1594" t="s">
        <v>3500</v>
      </c>
      <c r="B1594" t="s">
        <v>540</v>
      </c>
      <c r="C1594">
        <v>54643</v>
      </c>
      <c r="D1594">
        <v>107957</v>
      </c>
      <c r="E1594">
        <v>10006367</v>
      </c>
      <c r="F1594" t="s">
        <v>1569</v>
      </c>
      <c r="G1594" t="s">
        <v>14</v>
      </c>
      <c r="H1594" t="s">
        <v>160</v>
      </c>
      <c r="I1594" t="s">
        <v>161</v>
      </c>
      <c r="J1594" t="s">
        <v>161</v>
      </c>
      <c r="K1594" t="s">
        <v>3501</v>
      </c>
      <c r="L1594" s="172">
        <v>41450</v>
      </c>
      <c r="M1594" s="172">
        <v>41452</v>
      </c>
      <c r="N1594" t="s">
        <v>102</v>
      </c>
      <c r="O1594" t="s">
        <v>109</v>
      </c>
      <c r="P1594">
        <v>3</v>
      </c>
      <c r="Q1594" t="s">
        <v>3175</v>
      </c>
      <c r="R1594">
        <v>3</v>
      </c>
    </row>
    <row r="1595" spans="1:18" x14ac:dyDescent="0.2">
      <c r="A1595" t="s">
        <v>3502</v>
      </c>
      <c r="B1595" t="s">
        <v>2597</v>
      </c>
      <c r="C1595">
        <v>54657</v>
      </c>
      <c r="D1595">
        <v>108002</v>
      </c>
      <c r="E1595">
        <v>10006399</v>
      </c>
      <c r="F1595" t="s">
        <v>1573</v>
      </c>
      <c r="G1595" t="s">
        <v>15</v>
      </c>
      <c r="H1595" t="s">
        <v>854</v>
      </c>
      <c r="I1595" t="s">
        <v>107</v>
      </c>
      <c r="J1595" t="s">
        <v>107</v>
      </c>
      <c r="K1595" t="s">
        <v>3503</v>
      </c>
      <c r="L1595" s="172">
        <v>41288</v>
      </c>
      <c r="M1595" s="172">
        <v>41292</v>
      </c>
      <c r="N1595" t="s">
        <v>152</v>
      </c>
      <c r="O1595" t="s">
        <v>109</v>
      </c>
      <c r="P1595">
        <v>3</v>
      </c>
      <c r="Q1595" t="s">
        <v>3175</v>
      </c>
      <c r="R1595">
        <v>3</v>
      </c>
    </row>
    <row r="1596" spans="1:18" x14ac:dyDescent="0.2">
      <c r="A1596" t="s">
        <v>3504</v>
      </c>
      <c r="B1596" t="s">
        <v>3505</v>
      </c>
      <c r="C1596">
        <v>54668</v>
      </c>
      <c r="D1596">
        <v>107123</v>
      </c>
      <c r="E1596">
        <v>10006408</v>
      </c>
      <c r="F1596" t="s">
        <v>1569</v>
      </c>
      <c r="G1596" t="s">
        <v>14</v>
      </c>
      <c r="H1596" t="s">
        <v>503</v>
      </c>
      <c r="I1596" t="s">
        <v>94</v>
      </c>
      <c r="J1596" t="s">
        <v>95</v>
      </c>
      <c r="K1596" t="s">
        <v>3506</v>
      </c>
      <c r="L1596" s="172">
        <v>41303</v>
      </c>
      <c r="M1596" s="172">
        <v>41306</v>
      </c>
      <c r="N1596" t="s">
        <v>132</v>
      </c>
      <c r="O1596" t="s">
        <v>109</v>
      </c>
      <c r="P1596">
        <v>2</v>
      </c>
      <c r="Q1596" t="s">
        <v>3175</v>
      </c>
      <c r="R1596">
        <v>3</v>
      </c>
    </row>
    <row r="1597" spans="1:18" x14ac:dyDescent="0.2">
      <c r="A1597" t="s">
        <v>3507</v>
      </c>
      <c r="B1597" t="s">
        <v>138</v>
      </c>
      <c r="C1597">
        <v>54726</v>
      </c>
      <c r="D1597">
        <v>112419</v>
      </c>
      <c r="E1597">
        <v>10006472</v>
      </c>
      <c r="F1597" t="s">
        <v>1569</v>
      </c>
      <c r="G1597" t="s">
        <v>14</v>
      </c>
      <c r="H1597" t="s">
        <v>532</v>
      </c>
      <c r="I1597" t="s">
        <v>140</v>
      </c>
      <c r="J1597" t="s">
        <v>140</v>
      </c>
      <c r="K1597" t="s">
        <v>3508</v>
      </c>
      <c r="L1597" s="172">
        <v>41169</v>
      </c>
      <c r="M1597" s="172">
        <v>41173</v>
      </c>
      <c r="N1597" t="s">
        <v>102</v>
      </c>
      <c r="O1597" t="s">
        <v>109</v>
      </c>
      <c r="P1597">
        <v>2</v>
      </c>
      <c r="Q1597" t="s">
        <v>3175</v>
      </c>
      <c r="R1597">
        <v>2</v>
      </c>
    </row>
    <row r="1598" spans="1:18" x14ac:dyDescent="0.2">
      <c r="A1598" t="s">
        <v>3509</v>
      </c>
      <c r="B1598" t="s">
        <v>1099</v>
      </c>
      <c r="C1598">
        <v>54755</v>
      </c>
      <c r="D1598">
        <v>107857</v>
      </c>
      <c r="E1598">
        <v>10006517</v>
      </c>
      <c r="F1598" t="s">
        <v>1569</v>
      </c>
      <c r="G1598" t="s">
        <v>14</v>
      </c>
      <c r="H1598" t="s">
        <v>1100</v>
      </c>
      <c r="I1598" t="s">
        <v>94</v>
      </c>
      <c r="J1598" t="s">
        <v>95</v>
      </c>
      <c r="K1598" t="s">
        <v>3510</v>
      </c>
      <c r="L1598" s="172">
        <v>41428</v>
      </c>
      <c r="M1598" s="172">
        <v>41432</v>
      </c>
      <c r="N1598" t="s">
        <v>132</v>
      </c>
      <c r="O1598" t="s">
        <v>109</v>
      </c>
      <c r="P1598">
        <v>2</v>
      </c>
      <c r="Q1598" t="s">
        <v>3175</v>
      </c>
      <c r="R1598">
        <v>2</v>
      </c>
    </row>
    <row r="1599" spans="1:18" x14ac:dyDescent="0.2">
      <c r="A1599" t="s">
        <v>3511</v>
      </c>
      <c r="B1599" t="s">
        <v>3512</v>
      </c>
      <c r="C1599">
        <v>54805</v>
      </c>
      <c r="D1599">
        <v>116973</v>
      </c>
      <c r="E1599">
        <v>10033440</v>
      </c>
      <c r="F1599" t="s">
        <v>1651</v>
      </c>
      <c r="G1599" t="s">
        <v>14</v>
      </c>
      <c r="H1599" t="s">
        <v>234</v>
      </c>
      <c r="I1599" t="s">
        <v>190</v>
      </c>
      <c r="J1599" t="s">
        <v>190</v>
      </c>
      <c r="K1599" t="s">
        <v>3513</v>
      </c>
      <c r="L1599" s="172">
        <v>41330</v>
      </c>
      <c r="M1599" s="172">
        <v>41334</v>
      </c>
      <c r="N1599" t="s">
        <v>102</v>
      </c>
      <c r="O1599" t="s">
        <v>109</v>
      </c>
      <c r="P1599">
        <v>2</v>
      </c>
      <c r="Q1599" t="s">
        <v>3175</v>
      </c>
      <c r="R1599">
        <v>3</v>
      </c>
    </row>
    <row r="1600" spans="1:18" x14ac:dyDescent="0.2">
      <c r="A1600" t="s">
        <v>3514</v>
      </c>
      <c r="B1600" t="s">
        <v>3515</v>
      </c>
      <c r="C1600">
        <v>54810</v>
      </c>
      <c r="D1600">
        <v>106975</v>
      </c>
      <c r="E1600">
        <v>10000565</v>
      </c>
      <c r="F1600" t="s">
        <v>1569</v>
      </c>
      <c r="G1600" t="s">
        <v>14</v>
      </c>
      <c r="H1600" t="s">
        <v>160</v>
      </c>
      <c r="I1600" t="s">
        <v>161</v>
      </c>
      <c r="J1600" t="s">
        <v>161</v>
      </c>
      <c r="K1600" t="s">
        <v>3516</v>
      </c>
      <c r="L1600" s="172">
        <v>41254</v>
      </c>
      <c r="M1600" s="172">
        <v>41256</v>
      </c>
      <c r="N1600" t="s">
        <v>132</v>
      </c>
      <c r="O1600" t="s">
        <v>109</v>
      </c>
      <c r="P1600">
        <v>2</v>
      </c>
      <c r="Q1600" t="s">
        <v>3175</v>
      </c>
      <c r="R1600">
        <v>3</v>
      </c>
    </row>
    <row r="1601" spans="1:18" x14ac:dyDescent="0.2">
      <c r="A1601" t="s">
        <v>3517</v>
      </c>
      <c r="B1601" t="s">
        <v>3518</v>
      </c>
      <c r="C1601">
        <v>54837</v>
      </c>
      <c r="D1601">
        <v>107700</v>
      </c>
      <c r="E1601">
        <v>10012865</v>
      </c>
      <c r="F1601" t="s">
        <v>1569</v>
      </c>
      <c r="G1601" t="s">
        <v>14</v>
      </c>
      <c r="H1601" t="s">
        <v>135</v>
      </c>
      <c r="I1601" t="s">
        <v>107</v>
      </c>
      <c r="J1601" t="s">
        <v>107</v>
      </c>
      <c r="K1601" t="s">
        <v>3519</v>
      </c>
      <c r="L1601" s="172">
        <v>41323</v>
      </c>
      <c r="M1601" s="172">
        <v>41327</v>
      </c>
      <c r="N1601" t="s">
        <v>102</v>
      </c>
      <c r="O1601" t="s">
        <v>109</v>
      </c>
      <c r="P1601">
        <v>4</v>
      </c>
      <c r="Q1601" t="s">
        <v>3175</v>
      </c>
      <c r="R1601">
        <v>2</v>
      </c>
    </row>
    <row r="1602" spans="1:18" x14ac:dyDescent="0.2">
      <c r="A1602" t="s">
        <v>3520</v>
      </c>
      <c r="B1602" t="s">
        <v>1112</v>
      </c>
      <c r="C1602">
        <v>54877</v>
      </c>
      <c r="D1602">
        <v>111901</v>
      </c>
      <c r="E1602">
        <v>10006734</v>
      </c>
      <c r="F1602" t="s">
        <v>1597</v>
      </c>
      <c r="G1602" t="s">
        <v>15</v>
      </c>
      <c r="H1602" t="s">
        <v>209</v>
      </c>
      <c r="I1602" t="s">
        <v>166</v>
      </c>
      <c r="J1602" t="s">
        <v>166</v>
      </c>
      <c r="K1602" t="s">
        <v>3521</v>
      </c>
      <c r="L1602" s="172">
        <v>41198</v>
      </c>
      <c r="M1602" s="172">
        <v>41200</v>
      </c>
      <c r="N1602" t="s">
        <v>152</v>
      </c>
      <c r="O1602" t="s">
        <v>109</v>
      </c>
      <c r="P1602">
        <v>2</v>
      </c>
      <c r="Q1602" t="s">
        <v>3175</v>
      </c>
      <c r="R1602">
        <v>3</v>
      </c>
    </row>
    <row r="1603" spans="1:18" x14ac:dyDescent="0.2">
      <c r="A1603" t="s">
        <v>3522</v>
      </c>
      <c r="B1603" t="s">
        <v>347</v>
      </c>
      <c r="C1603">
        <v>54895</v>
      </c>
      <c r="D1603">
        <v>116866</v>
      </c>
      <c r="E1603">
        <v>10006571</v>
      </c>
      <c r="F1603" t="s">
        <v>1569</v>
      </c>
      <c r="G1603" t="s">
        <v>14</v>
      </c>
      <c r="H1603" t="s">
        <v>348</v>
      </c>
      <c r="I1603" t="s">
        <v>190</v>
      </c>
      <c r="J1603" t="s">
        <v>190</v>
      </c>
      <c r="K1603" t="s">
        <v>349</v>
      </c>
      <c r="L1603" s="172">
        <v>41351</v>
      </c>
      <c r="M1603" s="172">
        <v>41354</v>
      </c>
      <c r="N1603" t="s">
        <v>102</v>
      </c>
      <c r="O1603" t="s">
        <v>109</v>
      </c>
      <c r="P1603">
        <v>2</v>
      </c>
      <c r="Q1603" t="s">
        <v>3175</v>
      </c>
      <c r="R1603">
        <v>2</v>
      </c>
    </row>
    <row r="1604" spans="1:18" x14ac:dyDescent="0.2">
      <c r="A1604" t="s">
        <v>3523</v>
      </c>
      <c r="B1604" t="s">
        <v>3524</v>
      </c>
      <c r="C1604">
        <v>54975</v>
      </c>
      <c r="D1604">
        <v>116171</v>
      </c>
      <c r="E1604">
        <v>10006907</v>
      </c>
      <c r="F1604" t="s">
        <v>1573</v>
      </c>
      <c r="G1604" t="s">
        <v>15</v>
      </c>
      <c r="H1604" t="s">
        <v>724</v>
      </c>
      <c r="I1604" t="s">
        <v>107</v>
      </c>
      <c r="J1604" t="s">
        <v>107</v>
      </c>
      <c r="K1604" t="s">
        <v>3525</v>
      </c>
      <c r="L1604" s="172">
        <v>41317</v>
      </c>
      <c r="M1604" s="172">
        <v>41320</v>
      </c>
      <c r="N1604" t="s">
        <v>152</v>
      </c>
      <c r="O1604" t="s">
        <v>109</v>
      </c>
      <c r="P1604">
        <v>2</v>
      </c>
      <c r="Q1604" t="s">
        <v>3175</v>
      </c>
      <c r="R1604">
        <v>3</v>
      </c>
    </row>
    <row r="1605" spans="1:18" x14ac:dyDescent="0.2">
      <c r="A1605" t="s">
        <v>3526</v>
      </c>
      <c r="B1605" t="s">
        <v>3527</v>
      </c>
      <c r="C1605">
        <v>55009</v>
      </c>
      <c r="D1605">
        <v>108996</v>
      </c>
      <c r="E1605">
        <v>10009098</v>
      </c>
      <c r="F1605" t="s">
        <v>1597</v>
      </c>
      <c r="G1605" t="s">
        <v>15</v>
      </c>
      <c r="H1605" t="s">
        <v>1410</v>
      </c>
      <c r="I1605" t="s">
        <v>190</v>
      </c>
      <c r="J1605" t="s">
        <v>190</v>
      </c>
      <c r="K1605" t="s">
        <v>3528</v>
      </c>
      <c r="L1605" s="172">
        <v>41464</v>
      </c>
      <c r="M1605" s="172">
        <v>41467</v>
      </c>
      <c r="N1605" t="s">
        <v>132</v>
      </c>
      <c r="O1605" t="s">
        <v>109</v>
      </c>
      <c r="P1605">
        <v>4</v>
      </c>
      <c r="Q1605" t="s">
        <v>3175</v>
      </c>
      <c r="R1605" t="s">
        <v>210</v>
      </c>
    </row>
    <row r="1606" spans="1:18" x14ac:dyDescent="0.2">
      <c r="A1606" t="s">
        <v>3529</v>
      </c>
      <c r="B1606" t="s">
        <v>3530</v>
      </c>
      <c r="C1606">
        <v>55022</v>
      </c>
      <c r="D1606">
        <v>118214</v>
      </c>
      <c r="E1606">
        <v>10021755</v>
      </c>
      <c r="F1606" t="s">
        <v>1597</v>
      </c>
      <c r="G1606" t="s">
        <v>15</v>
      </c>
      <c r="H1606" t="s">
        <v>1377</v>
      </c>
      <c r="I1606" t="s">
        <v>140</v>
      </c>
      <c r="J1606" t="s">
        <v>140</v>
      </c>
      <c r="K1606" t="s">
        <v>3531</v>
      </c>
      <c r="L1606" s="172">
        <v>41253</v>
      </c>
      <c r="M1606" s="172">
        <v>41257</v>
      </c>
      <c r="N1606" t="s">
        <v>102</v>
      </c>
      <c r="O1606" t="s">
        <v>109</v>
      </c>
      <c r="P1606">
        <v>2</v>
      </c>
      <c r="Q1606" t="s">
        <v>3175</v>
      </c>
      <c r="R1606">
        <v>2</v>
      </c>
    </row>
    <row r="1607" spans="1:18" x14ac:dyDescent="0.2">
      <c r="A1607" t="s">
        <v>3532</v>
      </c>
      <c r="B1607" t="s">
        <v>3533</v>
      </c>
      <c r="C1607">
        <v>55051</v>
      </c>
      <c r="D1607">
        <v>118417</v>
      </c>
      <c r="E1607">
        <v>10022627</v>
      </c>
      <c r="F1607" t="s">
        <v>1597</v>
      </c>
      <c r="G1607" t="s">
        <v>15</v>
      </c>
      <c r="H1607" t="s">
        <v>1579</v>
      </c>
      <c r="I1607" t="s">
        <v>1204</v>
      </c>
      <c r="J1607" t="s">
        <v>172</v>
      </c>
      <c r="K1607" t="s">
        <v>3534</v>
      </c>
      <c r="L1607" s="172">
        <v>41463</v>
      </c>
      <c r="M1607" s="172">
        <v>41467</v>
      </c>
      <c r="N1607" t="s">
        <v>102</v>
      </c>
      <c r="O1607" t="s">
        <v>109</v>
      </c>
      <c r="P1607">
        <v>1</v>
      </c>
      <c r="Q1607" t="s">
        <v>3175</v>
      </c>
      <c r="R1607">
        <v>2</v>
      </c>
    </row>
    <row r="1608" spans="1:18" x14ac:dyDescent="0.2">
      <c r="A1608" t="s">
        <v>3535</v>
      </c>
      <c r="B1608" t="s">
        <v>3536</v>
      </c>
      <c r="C1608">
        <v>55065</v>
      </c>
      <c r="D1608">
        <v>105855</v>
      </c>
      <c r="E1608">
        <v>10007004</v>
      </c>
      <c r="F1608" t="s">
        <v>1569</v>
      </c>
      <c r="G1608" t="s">
        <v>14</v>
      </c>
      <c r="H1608" t="s">
        <v>205</v>
      </c>
      <c r="I1608" t="s">
        <v>140</v>
      </c>
      <c r="J1608" t="s">
        <v>140</v>
      </c>
      <c r="K1608" t="s">
        <v>3537</v>
      </c>
      <c r="L1608" s="172">
        <v>41498</v>
      </c>
      <c r="M1608" s="172">
        <v>41502</v>
      </c>
      <c r="N1608" t="s">
        <v>102</v>
      </c>
      <c r="O1608" t="s">
        <v>109</v>
      </c>
      <c r="P1608">
        <v>4</v>
      </c>
      <c r="Q1608" t="s">
        <v>3175</v>
      </c>
      <c r="R1608">
        <v>3</v>
      </c>
    </row>
    <row r="1609" spans="1:18" x14ac:dyDescent="0.2">
      <c r="A1609" t="s">
        <v>3538</v>
      </c>
      <c r="B1609" t="s">
        <v>1116</v>
      </c>
      <c r="C1609">
        <v>55074</v>
      </c>
      <c r="D1609">
        <v>106956</v>
      </c>
      <c r="E1609">
        <v>10007320</v>
      </c>
      <c r="F1609" t="s">
        <v>1597</v>
      </c>
      <c r="G1609" t="s">
        <v>15</v>
      </c>
      <c r="H1609" t="s">
        <v>797</v>
      </c>
      <c r="I1609" t="s">
        <v>122</v>
      </c>
      <c r="J1609" t="s">
        <v>122</v>
      </c>
      <c r="K1609" t="s">
        <v>3539</v>
      </c>
      <c r="L1609" s="172">
        <v>41184</v>
      </c>
      <c r="M1609" s="172">
        <v>41187</v>
      </c>
      <c r="N1609" t="s">
        <v>102</v>
      </c>
      <c r="O1609" t="s">
        <v>109</v>
      </c>
      <c r="P1609">
        <v>2</v>
      </c>
      <c r="Q1609" t="s">
        <v>3175</v>
      </c>
      <c r="R1609">
        <v>2</v>
      </c>
    </row>
    <row r="1610" spans="1:18" x14ac:dyDescent="0.2">
      <c r="A1610" t="s">
        <v>3540</v>
      </c>
      <c r="B1610" t="s">
        <v>3541</v>
      </c>
      <c r="C1610">
        <v>55112</v>
      </c>
      <c r="D1610">
        <v>107086</v>
      </c>
      <c r="E1610">
        <v>10007070</v>
      </c>
      <c r="F1610" t="s">
        <v>1597</v>
      </c>
      <c r="G1610" t="s">
        <v>15</v>
      </c>
      <c r="H1610" t="s">
        <v>1359</v>
      </c>
      <c r="I1610" t="s">
        <v>94</v>
      </c>
      <c r="J1610" t="s">
        <v>95</v>
      </c>
      <c r="K1610" t="s">
        <v>3542</v>
      </c>
      <c r="L1610" s="172">
        <v>41498</v>
      </c>
      <c r="M1610" s="172">
        <v>41502</v>
      </c>
      <c r="N1610" t="s">
        <v>102</v>
      </c>
      <c r="O1610" t="s">
        <v>109</v>
      </c>
      <c r="P1610">
        <v>2</v>
      </c>
      <c r="Q1610" t="s">
        <v>3175</v>
      </c>
      <c r="R1610">
        <v>2</v>
      </c>
    </row>
    <row r="1611" spans="1:18" x14ac:dyDescent="0.2">
      <c r="A1611" t="s">
        <v>3543</v>
      </c>
      <c r="B1611" t="s">
        <v>3544</v>
      </c>
      <c r="C1611">
        <v>55141</v>
      </c>
      <c r="D1611">
        <v>112390</v>
      </c>
      <c r="E1611">
        <v>10003816</v>
      </c>
      <c r="F1611" t="s">
        <v>1569</v>
      </c>
      <c r="G1611" t="s">
        <v>14</v>
      </c>
      <c r="H1611" t="s">
        <v>198</v>
      </c>
      <c r="I1611" t="s">
        <v>199</v>
      </c>
      <c r="J1611" t="s">
        <v>95</v>
      </c>
      <c r="K1611" t="s">
        <v>3545</v>
      </c>
      <c r="L1611" s="172">
        <v>41345</v>
      </c>
      <c r="M1611" s="172">
        <v>41354</v>
      </c>
      <c r="N1611" t="s">
        <v>102</v>
      </c>
      <c r="O1611" t="s">
        <v>109</v>
      </c>
      <c r="P1611">
        <v>2</v>
      </c>
      <c r="Q1611" t="s">
        <v>3175</v>
      </c>
      <c r="R1611">
        <v>3</v>
      </c>
    </row>
    <row r="1612" spans="1:18" x14ac:dyDescent="0.2">
      <c r="A1612" t="s">
        <v>3546</v>
      </c>
      <c r="B1612" t="s">
        <v>3547</v>
      </c>
      <c r="C1612">
        <v>55149</v>
      </c>
      <c r="D1612">
        <v>105044</v>
      </c>
      <c r="E1612">
        <v>10007123</v>
      </c>
      <c r="F1612" t="s">
        <v>1569</v>
      </c>
      <c r="G1612" t="s">
        <v>14</v>
      </c>
      <c r="H1612" t="s">
        <v>785</v>
      </c>
      <c r="I1612" t="s">
        <v>107</v>
      </c>
      <c r="J1612" t="s">
        <v>107</v>
      </c>
      <c r="K1612" t="s">
        <v>3548</v>
      </c>
      <c r="L1612" s="172">
        <v>41176</v>
      </c>
      <c r="M1612" s="172">
        <v>41180</v>
      </c>
      <c r="N1612" t="s">
        <v>102</v>
      </c>
      <c r="O1612" t="s">
        <v>109</v>
      </c>
      <c r="P1612">
        <v>2</v>
      </c>
      <c r="Q1612" t="s">
        <v>3175</v>
      </c>
      <c r="R1612">
        <v>3</v>
      </c>
    </row>
    <row r="1613" spans="1:18" x14ac:dyDescent="0.2">
      <c r="A1613" t="s">
        <v>3549</v>
      </c>
      <c r="B1613" t="s">
        <v>545</v>
      </c>
      <c r="C1613">
        <v>55258</v>
      </c>
      <c r="D1613">
        <v>111355</v>
      </c>
      <c r="E1613">
        <v>10007318</v>
      </c>
      <c r="F1613" t="s">
        <v>1573</v>
      </c>
      <c r="G1613" t="s">
        <v>15</v>
      </c>
      <c r="H1613" t="s">
        <v>546</v>
      </c>
      <c r="I1613" t="s">
        <v>172</v>
      </c>
      <c r="J1613" t="s">
        <v>172</v>
      </c>
      <c r="K1613" t="s">
        <v>547</v>
      </c>
      <c r="L1613" s="172">
        <v>41246</v>
      </c>
      <c r="M1613" s="172">
        <v>41250</v>
      </c>
      <c r="N1613" t="s">
        <v>152</v>
      </c>
      <c r="O1613" t="s">
        <v>109</v>
      </c>
      <c r="P1613">
        <v>1</v>
      </c>
      <c r="Q1613" t="s">
        <v>3175</v>
      </c>
      <c r="R1613">
        <v>2</v>
      </c>
    </row>
    <row r="1614" spans="1:18" x14ac:dyDescent="0.2">
      <c r="A1614" t="s">
        <v>3550</v>
      </c>
      <c r="B1614" t="s">
        <v>555</v>
      </c>
      <c r="C1614">
        <v>55287</v>
      </c>
      <c r="D1614">
        <v>105529</v>
      </c>
      <c r="E1614">
        <v>10008986</v>
      </c>
      <c r="F1614" t="s">
        <v>1573</v>
      </c>
      <c r="G1614" t="s">
        <v>15</v>
      </c>
      <c r="H1614" t="s">
        <v>399</v>
      </c>
      <c r="I1614" t="s">
        <v>190</v>
      </c>
      <c r="J1614" t="s">
        <v>190</v>
      </c>
      <c r="K1614" t="s">
        <v>3551</v>
      </c>
      <c r="L1614" s="172">
        <v>41386</v>
      </c>
      <c r="M1614" s="172">
        <v>41390</v>
      </c>
      <c r="N1614" t="s">
        <v>132</v>
      </c>
      <c r="O1614" t="s">
        <v>109</v>
      </c>
      <c r="P1614">
        <v>3</v>
      </c>
      <c r="Q1614" t="s">
        <v>3175</v>
      </c>
      <c r="R1614">
        <v>3</v>
      </c>
    </row>
    <row r="1615" spans="1:18" x14ac:dyDescent="0.2">
      <c r="A1615" t="s">
        <v>3552</v>
      </c>
      <c r="B1615" t="s">
        <v>648</v>
      </c>
      <c r="C1615">
        <v>55306</v>
      </c>
      <c r="D1615">
        <v>107473</v>
      </c>
      <c r="E1615">
        <v>10007396</v>
      </c>
      <c r="F1615" t="s">
        <v>1597</v>
      </c>
      <c r="G1615" t="s">
        <v>15</v>
      </c>
      <c r="H1615" t="s">
        <v>106</v>
      </c>
      <c r="I1615" t="s">
        <v>107</v>
      </c>
      <c r="J1615" t="s">
        <v>107</v>
      </c>
      <c r="K1615" t="s">
        <v>3553</v>
      </c>
      <c r="L1615" s="172">
        <v>41184</v>
      </c>
      <c r="M1615" s="172">
        <v>41187</v>
      </c>
      <c r="N1615" t="s">
        <v>102</v>
      </c>
      <c r="O1615" t="s">
        <v>109</v>
      </c>
      <c r="P1615">
        <v>3</v>
      </c>
      <c r="Q1615" t="s">
        <v>3175</v>
      </c>
      <c r="R1615">
        <v>3</v>
      </c>
    </row>
    <row r="1616" spans="1:18" x14ac:dyDescent="0.2">
      <c r="A1616" t="s">
        <v>3554</v>
      </c>
      <c r="B1616" t="s">
        <v>1128</v>
      </c>
      <c r="C1616">
        <v>55307</v>
      </c>
      <c r="D1616">
        <v>110206</v>
      </c>
      <c r="E1616">
        <v>10007398</v>
      </c>
      <c r="F1616" t="s">
        <v>1573</v>
      </c>
      <c r="G1616" t="s">
        <v>15</v>
      </c>
      <c r="H1616" t="s">
        <v>348</v>
      </c>
      <c r="I1616" t="s">
        <v>190</v>
      </c>
      <c r="J1616" t="s">
        <v>190</v>
      </c>
      <c r="K1616" t="s">
        <v>3555</v>
      </c>
      <c r="L1616" s="172">
        <v>41247</v>
      </c>
      <c r="M1616" s="172">
        <v>41249</v>
      </c>
      <c r="N1616" t="s">
        <v>152</v>
      </c>
      <c r="O1616" t="s">
        <v>109</v>
      </c>
      <c r="P1616">
        <v>2</v>
      </c>
      <c r="Q1616" t="s">
        <v>3175</v>
      </c>
      <c r="R1616">
        <v>2</v>
      </c>
    </row>
    <row r="1617" spans="1:18" x14ac:dyDescent="0.2">
      <c r="A1617" t="s">
        <v>3556</v>
      </c>
      <c r="B1617" t="s">
        <v>3557</v>
      </c>
      <c r="C1617">
        <v>55308</v>
      </c>
      <c r="D1617">
        <v>106340</v>
      </c>
      <c r="E1617">
        <v>10007402</v>
      </c>
      <c r="F1617" t="s">
        <v>1597</v>
      </c>
      <c r="G1617" t="s">
        <v>15</v>
      </c>
      <c r="H1617" t="s">
        <v>348</v>
      </c>
      <c r="I1617" t="s">
        <v>190</v>
      </c>
      <c r="J1617" t="s">
        <v>190</v>
      </c>
      <c r="K1617" t="s">
        <v>3558</v>
      </c>
      <c r="L1617" s="172">
        <v>41407</v>
      </c>
      <c r="M1617" s="172">
        <v>41411</v>
      </c>
      <c r="N1617" t="s">
        <v>132</v>
      </c>
      <c r="O1617" t="s">
        <v>109</v>
      </c>
      <c r="P1617">
        <v>2</v>
      </c>
      <c r="Q1617" t="s">
        <v>3175</v>
      </c>
      <c r="R1617">
        <v>2</v>
      </c>
    </row>
    <row r="1618" spans="1:18" x14ac:dyDescent="0.2">
      <c r="A1618" t="s">
        <v>3559</v>
      </c>
      <c r="B1618" t="s">
        <v>1132</v>
      </c>
      <c r="C1618">
        <v>55378</v>
      </c>
      <c r="D1618">
        <v>106841</v>
      </c>
      <c r="E1618">
        <v>10007502</v>
      </c>
      <c r="F1618" t="s">
        <v>1573</v>
      </c>
      <c r="G1618" t="s">
        <v>15</v>
      </c>
      <c r="H1618" t="s">
        <v>158</v>
      </c>
      <c r="I1618" t="s">
        <v>140</v>
      </c>
      <c r="J1618" t="s">
        <v>140</v>
      </c>
      <c r="K1618" t="s">
        <v>3560</v>
      </c>
      <c r="L1618" s="172">
        <v>41289</v>
      </c>
      <c r="M1618" s="172">
        <v>41292</v>
      </c>
      <c r="N1618" t="s">
        <v>152</v>
      </c>
      <c r="O1618" t="s">
        <v>109</v>
      </c>
      <c r="P1618">
        <v>2</v>
      </c>
      <c r="Q1618" t="s">
        <v>3175</v>
      </c>
      <c r="R1618">
        <v>3</v>
      </c>
    </row>
    <row r="1619" spans="1:18" x14ac:dyDescent="0.2">
      <c r="A1619" t="s">
        <v>3561</v>
      </c>
      <c r="B1619" t="s">
        <v>3562</v>
      </c>
      <c r="C1619">
        <v>55448</v>
      </c>
      <c r="D1619">
        <v>106089</v>
      </c>
      <c r="E1619">
        <v>10007659</v>
      </c>
      <c r="F1619" t="s">
        <v>1569</v>
      </c>
      <c r="G1619" t="s">
        <v>14</v>
      </c>
      <c r="H1619" t="s">
        <v>854</v>
      </c>
      <c r="I1619" t="s">
        <v>107</v>
      </c>
      <c r="J1619" t="s">
        <v>107</v>
      </c>
      <c r="K1619" t="s">
        <v>3563</v>
      </c>
      <c r="L1619" s="172">
        <v>41309</v>
      </c>
      <c r="M1619" s="172">
        <v>41313</v>
      </c>
      <c r="N1619" t="s">
        <v>102</v>
      </c>
      <c r="O1619" t="s">
        <v>109</v>
      </c>
      <c r="P1619">
        <v>2</v>
      </c>
      <c r="Q1619" t="s">
        <v>3175</v>
      </c>
      <c r="R1619">
        <v>3</v>
      </c>
    </row>
    <row r="1620" spans="1:18" x14ac:dyDescent="0.2">
      <c r="A1620" t="s">
        <v>3564</v>
      </c>
      <c r="B1620" t="s">
        <v>1843</v>
      </c>
      <c r="C1620">
        <v>55459</v>
      </c>
      <c r="D1620">
        <v>115776</v>
      </c>
      <c r="E1620">
        <v>10000525</v>
      </c>
      <c r="F1620" t="s">
        <v>1569</v>
      </c>
      <c r="G1620" t="s">
        <v>14</v>
      </c>
      <c r="H1620" t="s">
        <v>178</v>
      </c>
      <c r="I1620" t="s">
        <v>107</v>
      </c>
      <c r="J1620" t="s">
        <v>107</v>
      </c>
      <c r="K1620" t="s">
        <v>3565</v>
      </c>
      <c r="L1620" s="172">
        <v>41428</v>
      </c>
      <c r="M1620" s="172">
        <v>41432</v>
      </c>
      <c r="N1620" t="s">
        <v>1895</v>
      </c>
      <c r="O1620" t="s">
        <v>109</v>
      </c>
      <c r="P1620">
        <v>3</v>
      </c>
      <c r="Q1620" t="s">
        <v>3175</v>
      </c>
      <c r="R1620">
        <v>4</v>
      </c>
    </row>
    <row r="1621" spans="1:18" x14ac:dyDescent="0.2">
      <c r="A1621" t="s">
        <v>3566</v>
      </c>
      <c r="B1621" t="s">
        <v>3567</v>
      </c>
      <c r="C1621">
        <v>55466</v>
      </c>
      <c r="D1621">
        <v>105958</v>
      </c>
      <c r="E1621">
        <v>10007697</v>
      </c>
      <c r="F1621" t="s">
        <v>1569</v>
      </c>
      <c r="G1621" t="s">
        <v>14</v>
      </c>
      <c r="H1621" t="s">
        <v>602</v>
      </c>
      <c r="I1621" t="s">
        <v>199</v>
      </c>
      <c r="J1621" t="s">
        <v>95</v>
      </c>
      <c r="K1621" t="s">
        <v>3568</v>
      </c>
      <c r="L1621" s="172">
        <v>41351</v>
      </c>
      <c r="M1621" s="172">
        <v>41355</v>
      </c>
      <c r="N1621" t="s">
        <v>102</v>
      </c>
      <c r="O1621" t="s">
        <v>109</v>
      </c>
      <c r="P1621">
        <v>2</v>
      </c>
      <c r="Q1621" t="s">
        <v>3175</v>
      </c>
      <c r="R1621">
        <v>3</v>
      </c>
    </row>
    <row r="1622" spans="1:18" x14ac:dyDescent="0.2">
      <c r="A1622" t="s">
        <v>3569</v>
      </c>
      <c r="B1622" t="s">
        <v>328</v>
      </c>
      <c r="C1622">
        <v>56776</v>
      </c>
      <c r="D1622">
        <v>118071</v>
      </c>
      <c r="E1622">
        <v>10019311</v>
      </c>
      <c r="F1622" t="s">
        <v>1569</v>
      </c>
      <c r="G1622" t="s">
        <v>14</v>
      </c>
      <c r="H1622" t="s">
        <v>186</v>
      </c>
      <c r="I1622" t="s">
        <v>172</v>
      </c>
      <c r="J1622" t="s">
        <v>172</v>
      </c>
      <c r="K1622" t="s">
        <v>329</v>
      </c>
      <c r="L1622" s="172">
        <v>41394</v>
      </c>
      <c r="M1622" s="172">
        <v>41397</v>
      </c>
      <c r="N1622" t="s">
        <v>132</v>
      </c>
      <c r="O1622" t="s">
        <v>109</v>
      </c>
      <c r="P1622">
        <v>2</v>
      </c>
      <c r="Q1622" t="s">
        <v>3175</v>
      </c>
      <c r="R1622">
        <v>3</v>
      </c>
    </row>
    <row r="1623" spans="1:18" x14ac:dyDescent="0.2">
      <c r="A1623" t="s">
        <v>3570</v>
      </c>
      <c r="B1623" t="s">
        <v>1145</v>
      </c>
      <c r="C1623">
        <v>56817</v>
      </c>
      <c r="D1623">
        <v>119809</v>
      </c>
      <c r="E1623">
        <v>10033129</v>
      </c>
      <c r="F1623" t="s">
        <v>1569</v>
      </c>
      <c r="G1623" t="s">
        <v>14</v>
      </c>
      <c r="H1623" t="s">
        <v>241</v>
      </c>
      <c r="I1623" t="s">
        <v>94</v>
      </c>
      <c r="J1623" t="s">
        <v>95</v>
      </c>
      <c r="K1623" t="s">
        <v>3571</v>
      </c>
      <c r="L1623" s="172">
        <v>41464</v>
      </c>
      <c r="M1623" s="172">
        <v>41467</v>
      </c>
      <c r="N1623" t="s">
        <v>132</v>
      </c>
      <c r="O1623" t="s">
        <v>109</v>
      </c>
      <c r="P1623">
        <v>3</v>
      </c>
      <c r="Q1623" t="s">
        <v>3175</v>
      </c>
      <c r="R1623" t="s">
        <v>210</v>
      </c>
    </row>
    <row r="1624" spans="1:18" x14ac:dyDescent="0.2">
      <c r="A1624" t="s">
        <v>3572</v>
      </c>
      <c r="B1624" t="s">
        <v>408</v>
      </c>
      <c r="C1624">
        <v>57680</v>
      </c>
      <c r="D1624">
        <v>116239</v>
      </c>
      <c r="E1624">
        <v>10000421</v>
      </c>
      <c r="F1624" t="s">
        <v>1569</v>
      </c>
      <c r="G1624" t="s">
        <v>14</v>
      </c>
      <c r="H1624" t="s">
        <v>409</v>
      </c>
      <c r="I1624" t="s">
        <v>172</v>
      </c>
      <c r="J1624" t="s">
        <v>172</v>
      </c>
      <c r="K1624" t="s">
        <v>3573</v>
      </c>
      <c r="L1624" s="172">
        <v>41477</v>
      </c>
      <c r="M1624" s="172">
        <v>41481</v>
      </c>
      <c r="N1624" t="s">
        <v>102</v>
      </c>
      <c r="O1624" t="s">
        <v>109</v>
      </c>
      <c r="P1624">
        <v>3</v>
      </c>
      <c r="Q1624" t="s">
        <v>3175</v>
      </c>
      <c r="R1624">
        <v>3</v>
      </c>
    </row>
    <row r="1625" spans="1:18" x14ac:dyDescent="0.2">
      <c r="A1625" t="s">
        <v>3574</v>
      </c>
      <c r="B1625" t="s">
        <v>3575</v>
      </c>
      <c r="C1625">
        <v>57820</v>
      </c>
      <c r="D1625">
        <v>117862</v>
      </c>
      <c r="E1625">
        <v>10010648</v>
      </c>
      <c r="F1625" t="s">
        <v>1651</v>
      </c>
      <c r="G1625" t="s">
        <v>14</v>
      </c>
      <c r="H1625" t="s">
        <v>422</v>
      </c>
      <c r="I1625" t="s">
        <v>140</v>
      </c>
      <c r="J1625" t="s">
        <v>140</v>
      </c>
      <c r="K1625" t="s">
        <v>3576</v>
      </c>
      <c r="L1625" s="172">
        <v>41205</v>
      </c>
      <c r="M1625" s="172">
        <v>41208</v>
      </c>
      <c r="N1625" t="s">
        <v>132</v>
      </c>
      <c r="O1625" t="s">
        <v>109</v>
      </c>
      <c r="P1625">
        <v>4</v>
      </c>
      <c r="Q1625" t="s">
        <v>3175</v>
      </c>
      <c r="R1625">
        <v>3</v>
      </c>
    </row>
    <row r="1626" spans="1:18" x14ac:dyDescent="0.2">
      <c r="A1626" t="s">
        <v>3577</v>
      </c>
      <c r="B1626" t="s">
        <v>1152</v>
      </c>
      <c r="C1626">
        <v>58047</v>
      </c>
      <c r="D1626">
        <v>117935</v>
      </c>
      <c r="E1626">
        <v>10013042</v>
      </c>
      <c r="F1626" t="s">
        <v>1569</v>
      </c>
      <c r="G1626" t="s">
        <v>14</v>
      </c>
      <c r="H1626" t="s">
        <v>198</v>
      </c>
      <c r="I1626" t="s">
        <v>199</v>
      </c>
      <c r="J1626" t="s">
        <v>95</v>
      </c>
      <c r="K1626" t="s">
        <v>3578</v>
      </c>
      <c r="L1626" s="172">
        <v>41415</v>
      </c>
      <c r="M1626" s="172">
        <v>41417</v>
      </c>
      <c r="N1626" t="s">
        <v>132</v>
      </c>
      <c r="O1626" t="s">
        <v>109</v>
      </c>
      <c r="P1626">
        <v>2</v>
      </c>
      <c r="Q1626" t="s">
        <v>3175</v>
      </c>
      <c r="R1626">
        <v>3</v>
      </c>
    </row>
    <row r="1627" spans="1:18" x14ac:dyDescent="0.2">
      <c r="A1627" t="s">
        <v>3579</v>
      </c>
      <c r="B1627" t="s">
        <v>1154</v>
      </c>
      <c r="C1627">
        <v>58054</v>
      </c>
      <c r="D1627">
        <v>117077</v>
      </c>
      <c r="E1627">
        <v>10005113</v>
      </c>
      <c r="F1627" t="s">
        <v>1597</v>
      </c>
      <c r="G1627" t="s">
        <v>15</v>
      </c>
      <c r="H1627" t="s">
        <v>416</v>
      </c>
      <c r="I1627" t="s">
        <v>190</v>
      </c>
      <c r="J1627" t="s">
        <v>190</v>
      </c>
      <c r="K1627" t="s">
        <v>3580</v>
      </c>
      <c r="L1627" s="172">
        <v>41206</v>
      </c>
      <c r="M1627" s="172">
        <v>41208</v>
      </c>
      <c r="N1627" t="s">
        <v>132</v>
      </c>
      <c r="O1627" t="s">
        <v>109</v>
      </c>
      <c r="P1627">
        <v>2</v>
      </c>
      <c r="Q1627" t="s">
        <v>3175</v>
      </c>
      <c r="R1627" t="s">
        <v>210</v>
      </c>
    </row>
    <row r="1628" spans="1:18" x14ac:dyDescent="0.2">
      <c r="A1628" t="s">
        <v>3581</v>
      </c>
      <c r="B1628" t="s">
        <v>2647</v>
      </c>
      <c r="C1628">
        <v>58118</v>
      </c>
      <c r="D1628">
        <v>117585</v>
      </c>
      <c r="E1628">
        <v>10008591</v>
      </c>
      <c r="F1628" t="s">
        <v>1597</v>
      </c>
      <c r="G1628" t="s">
        <v>15</v>
      </c>
      <c r="H1628" t="s">
        <v>380</v>
      </c>
      <c r="I1628" t="s">
        <v>199</v>
      </c>
      <c r="J1628" t="s">
        <v>95</v>
      </c>
      <c r="K1628" t="s">
        <v>3582</v>
      </c>
      <c r="L1628" s="172">
        <v>41246</v>
      </c>
      <c r="M1628" s="172">
        <v>41250</v>
      </c>
      <c r="N1628" t="s">
        <v>102</v>
      </c>
      <c r="O1628" t="s">
        <v>109</v>
      </c>
      <c r="P1628">
        <v>3</v>
      </c>
      <c r="Q1628" t="s">
        <v>3175</v>
      </c>
      <c r="R1628">
        <v>3</v>
      </c>
    </row>
    <row r="1629" spans="1:18" x14ac:dyDescent="0.2">
      <c r="A1629" t="s">
        <v>3583</v>
      </c>
      <c r="B1629" t="s">
        <v>1858</v>
      </c>
      <c r="C1629">
        <v>58132</v>
      </c>
      <c r="D1629">
        <v>115798</v>
      </c>
      <c r="E1629">
        <v>10007722</v>
      </c>
      <c r="F1629" t="s">
        <v>1569</v>
      </c>
      <c r="G1629" t="s">
        <v>14</v>
      </c>
      <c r="H1629" t="s">
        <v>549</v>
      </c>
      <c r="I1629" t="s">
        <v>199</v>
      </c>
      <c r="J1629" t="s">
        <v>95</v>
      </c>
      <c r="K1629" t="s">
        <v>3584</v>
      </c>
      <c r="L1629" s="172">
        <v>41239</v>
      </c>
      <c r="M1629" s="172">
        <v>41243</v>
      </c>
      <c r="N1629" t="s">
        <v>102</v>
      </c>
      <c r="O1629" t="s">
        <v>109</v>
      </c>
      <c r="P1629">
        <v>4</v>
      </c>
      <c r="Q1629" t="s">
        <v>3175</v>
      </c>
      <c r="R1629">
        <v>3</v>
      </c>
    </row>
    <row r="1630" spans="1:18" x14ac:dyDescent="0.2">
      <c r="A1630" t="s">
        <v>3585</v>
      </c>
      <c r="B1630" t="s">
        <v>3586</v>
      </c>
      <c r="C1630">
        <v>58148</v>
      </c>
      <c r="D1630">
        <v>118876</v>
      </c>
      <c r="E1630">
        <v>10022210</v>
      </c>
      <c r="F1630" t="s">
        <v>1569</v>
      </c>
      <c r="G1630" t="s">
        <v>14</v>
      </c>
      <c r="H1630" t="s">
        <v>114</v>
      </c>
      <c r="I1630" t="s">
        <v>107</v>
      </c>
      <c r="J1630" t="s">
        <v>107</v>
      </c>
      <c r="K1630" t="s">
        <v>3587</v>
      </c>
      <c r="L1630" s="172">
        <v>41211</v>
      </c>
      <c r="M1630" s="172">
        <v>41255</v>
      </c>
      <c r="N1630" t="s">
        <v>102</v>
      </c>
      <c r="O1630" t="s">
        <v>109</v>
      </c>
      <c r="P1630">
        <v>2</v>
      </c>
      <c r="Q1630" t="s">
        <v>3175</v>
      </c>
      <c r="R1630">
        <v>3</v>
      </c>
    </row>
    <row r="1631" spans="1:18" x14ac:dyDescent="0.2">
      <c r="A1631" t="s">
        <v>3588</v>
      </c>
      <c r="B1631" t="s">
        <v>3589</v>
      </c>
      <c r="C1631">
        <v>58152</v>
      </c>
      <c r="D1631">
        <v>119812</v>
      </c>
      <c r="E1631">
        <v>10033837</v>
      </c>
      <c r="F1631" t="s">
        <v>1597</v>
      </c>
      <c r="G1631" t="s">
        <v>15</v>
      </c>
      <c r="H1631" t="s">
        <v>744</v>
      </c>
      <c r="I1631" t="s">
        <v>122</v>
      </c>
      <c r="J1631" t="s">
        <v>122</v>
      </c>
      <c r="K1631" t="s">
        <v>3590</v>
      </c>
      <c r="L1631" s="172">
        <v>41233</v>
      </c>
      <c r="M1631" s="172">
        <v>41236</v>
      </c>
      <c r="N1631" t="s">
        <v>132</v>
      </c>
      <c r="O1631" t="s">
        <v>109</v>
      </c>
      <c r="P1631">
        <v>4</v>
      </c>
      <c r="Q1631" t="s">
        <v>3175</v>
      </c>
      <c r="R1631">
        <v>3</v>
      </c>
    </row>
    <row r="1632" spans="1:18" x14ac:dyDescent="0.2">
      <c r="A1632" t="s">
        <v>3591</v>
      </c>
      <c r="B1632" t="s">
        <v>1158</v>
      </c>
      <c r="C1632">
        <v>58161</v>
      </c>
      <c r="D1632">
        <v>117497</v>
      </c>
      <c r="E1632">
        <v>10004807</v>
      </c>
      <c r="F1632" t="s">
        <v>1569</v>
      </c>
      <c r="G1632" t="s">
        <v>14</v>
      </c>
      <c r="H1632" t="s">
        <v>160</v>
      </c>
      <c r="I1632" t="s">
        <v>161</v>
      </c>
      <c r="J1632" t="s">
        <v>161</v>
      </c>
      <c r="K1632" t="s">
        <v>3592</v>
      </c>
      <c r="L1632" s="172">
        <v>41218</v>
      </c>
      <c r="M1632" s="172">
        <v>41222</v>
      </c>
      <c r="N1632" t="s">
        <v>102</v>
      </c>
      <c r="O1632" t="s">
        <v>109</v>
      </c>
      <c r="P1632">
        <v>3</v>
      </c>
      <c r="Q1632" t="s">
        <v>3175</v>
      </c>
      <c r="R1632">
        <v>3</v>
      </c>
    </row>
    <row r="1633" spans="1:18" x14ac:dyDescent="0.2">
      <c r="A1633" t="s">
        <v>3593</v>
      </c>
      <c r="B1633" t="s">
        <v>1160</v>
      </c>
      <c r="C1633">
        <v>58166</v>
      </c>
      <c r="D1633">
        <v>117810</v>
      </c>
      <c r="E1633">
        <v>10010672</v>
      </c>
      <c r="F1633" t="s">
        <v>1569</v>
      </c>
      <c r="G1633" t="s">
        <v>14</v>
      </c>
      <c r="H1633" t="s">
        <v>1161</v>
      </c>
      <c r="I1633" t="s">
        <v>1162</v>
      </c>
      <c r="J1633" t="s">
        <v>122</v>
      </c>
      <c r="K1633" t="s">
        <v>3594</v>
      </c>
      <c r="L1633" s="172">
        <v>41240</v>
      </c>
      <c r="M1633" s="172">
        <v>41243</v>
      </c>
      <c r="N1633" t="s">
        <v>102</v>
      </c>
      <c r="O1633" t="s">
        <v>109</v>
      </c>
      <c r="P1633">
        <v>2</v>
      </c>
      <c r="Q1633" t="s">
        <v>3175</v>
      </c>
      <c r="R1633">
        <v>2</v>
      </c>
    </row>
    <row r="1634" spans="1:18" x14ac:dyDescent="0.2">
      <c r="A1634" t="s">
        <v>3595</v>
      </c>
      <c r="B1634" t="s">
        <v>1861</v>
      </c>
      <c r="C1634">
        <v>58168</v>
      </c>
      <c r="D1634">
        <v>117900</v>
      </c>
      <c r="E1634">
        <v>10010939</v>
      </c>
      <c r="F1634" t="s">
        <v>1569</v>
      </c>
      <c r="G1634" t="s">
        <v>14</v>
      </c>
      <c r="H1634" t="s">
        <v>255</v>
      </c>
      <c r="I1634" t="s">
        <v>161</v>
      </c>
      <c r="J1634" t="s">
        <v>161</v>
      </c>
      <c r="K1634" t="s">
        <v>3596</v>
      </c>
      <c r="L1634" s="172">
        <v>41428</v>
      </c>
      <c r="M1634" s="172">
        <v>41432</v>
      </c>
      <c r="N1634" t="s">
        <v>102</v>
      </c>
      <c r="O1634" t="s">
        <v>109</v>
      </c>
      <c r="P1634">
        <v>3</v>
      </c>
      <c r="Q1634" t="s">
        <v>3175</v>
      </c>
      <c r="R1634">
        <v>3</v>
      </c>
    </row>
    <row r="1635" spans="1:18" x14ac:dyDescent="0.2">
      <c r="A1635" t="s">
        <v>3597</v>
      </c>
      <c r="B1635" t="s">
        <v>1864</v>
      </c>
      <c r="C1635">
        <v>58170</v>
      </c>
      <c r="D1635">
        <v>117936</v>
      </c>
      <c r="E1635">
        <v>10013208</v>
      </c>
      <c r="F1635" t="s">
        <v>1569</v>
      </c>
      <c r="G1635" t="s">
        <v>14</v>
      </c>
      <c r="H1635" t="s">
        <v>283</v>
      </c>
      <c r="I1635" t="s">
        <v>140</v>
      </c>
      <c r="J1635" t="s">
        <v>140</v>
      </c>
      <c r="K1635" t="s">
        <v>3598</v>
      </c>
      <c r="L1635" s="172">
        <v>41176</v>
      </c>
      <c r="M1635" s="172">
        <v>41180</v>
      </c>
      <c r="N1635" t="s">
        <v>102</v>
      </c>
      <c r="O1635" t="s">
        <v>109</v>
      </c>
      <c r="P1635">
        <v>2</v>
      </c>
      <c r="Q1635" t="s">
        <v>3175</v>
      </c>
      <c r="R1635">
        <v>2</v>
      </c>
    </row>
    <row r="1636" spans="1:18" x14ac:dyDescent="0.2">
      <c r="A1636" t="s">
        <v>3599</v>
      </c>
      <c r="B1636" t="s">
        <v>3600</v>
      </c>
      <c r="C1636">
        <v>58171</v>
      </c>
      <c r="D1636">
        <v>117959</v>
      </c>
      <c r="E1636">
        <v>10013615</v>
      </c>
      <c r="F1636" t="s">
        <v>1569</v>
      </c>
      <c r="G1636" t="s">
        <v>14</v>
      </c>
      <c r="H1636" t="s">
        <v>543</v>
      </c>
      <c r="I1636" t="s">
        <v>122</v>
      </c>
      <c r="J1636" t="s">
        <v>122</v>
      </c>
      <c r="K1636" t="s">
        <v>3601</v>
      </c>
      <c r="L1636" s="172">
        <v>41226</v>
      </c>
      <c r="M1636" s="172">
        <v>41229</v>
      </c>
      <c r="N1636" t="s">
        <v>102</v>
      </c>
      <c r="O1636" t="s">
        <v>109</v>
      </c>
      <c r="P1636">
        <v>3</v>
      </c>
      <c r="Q1636" t="s">
        <v>3175</v>
      </c>
      <c r="R1636">
        <v>3</v>
      </c>
    </row>
    <row r="1637" spans="1:18" x14ac:dyDescent="0.2">
      <c r="A1637" t="s">
        <v>3602</v>
      </c>
      <c r="B1637" t="s">
        <v>3603</v>
      </c>
      <c r="C1637">
        <v>58173</v>
      </c>
      <c r="D1637">
        <v>117965</v>
      </c>
      <c r="E1637">
        <v>10013650</v>
      </c>
      <c r="F1637" t="s">
        <v>1569</v>
      </c>
      <c r="G1637" t="s">
        <v>14</v>
      </c>
      <c r="H1637" t="s">
        <v>251</v>
      </c>
      <c r="I1637" t="s">
        <v>190</v>
      </c>
      <c r="J1637" t="s">
        <v>190</v>
      </c>
      <c r="K1637" t="s">
        <v>3604</v>
      </c>
      <c r="L1637" s="172">
        <v>41240</v>
      </c>
      <c r="M1637" s="172">
        <v>41243</v>
      </c>
      <c r="N1637" t="s">
        <v>132</v>
      </c>
      <c r="O1637" t="s">
        <v>109</v>
      </c>
      <c r="P1637">
        <v>4</v>
      </c>
      <c r="Q1637" t="s">
        <v>3175</v>
      </c>
      <c r="R1637">
        <v>3</v>
      </c>
    </row>
    <row r="1638" spans="1:18" x14ac:dyDescent="0.2">
      <c r="A1638" t="s">
        <v>3605</v>
      </c>
      <c r="B1638" t="s">
        <v>3606</v>
      </c>
      <c r="C1638">
        <v>58176</v>
      </c>
      <c r="D1638">
        <v>117986</v>
      </c>
      <c r="E1638">
        <v>10011240</v>
      </c>
      <c r="F1638" t="s">
        <v>1651</v>
      </c>
      <c r="G1638" t="s">
        <v>14</v>
      </c>
      <c r="H1638" t="s">
        <v>144</v>
      </c>
      <c r="I1638" t="s">
        <v>122</v>
      </c>
      <c r="J1638" t="s">
        <v>122</v>
      </c>
      <c r="K1638" t="s">
        <v>3607</v>
      </c>
      <c r="L1638" s="172">
        <v>41491</v>
      </c>
      <c r="M1638" s="172">
        <v>41495</v>
      </c>
      <c r="N1638" t="s">
        <v>102</v>
      </c>
      <c r="O1638" t="s">
        <v>109</v>
      </c>
      <c r="P1638">
        <v>2</v>
      </c>
      <c r="Q1638" t="s">
        <v>3175</v>
      </c>
      <c r="R1638">
        <v>2</v>
      </c>
    </row>
    <row r="1639" spans="1:18" x14ac:dyDescent="0.2">
      <c r="A1639" t="s">
        <v>3608</v>
      </c>
      <c r="B1639" t="s">
        <v>3609</v>
      </c>
      <c r="C1639">
        <v>58177</v>
      </c>
      <c r="D1639">
        <v>117987</v>
      </c>
      <c r="E1639">
        <v>10001149</v>
      </c>
      <c r="F1639" t="s">
        <v>1651</v>
      </c>
      <c r="G1639" t="s">
        <v>14</v>
      </c>
      <c r="H1639" t="s">
        <v>186</v>
      </c>
      <c r="I1639" t="s">
        <v>172</v>
      </c>
      <c r="J1639" t="s">
        <v>172</v>
      </c>
      <c r="K1639" t="s">
        <v>3610</v>
      </c>
      <c r="L1639" s="172">
        <v>41204</v>
      </c>
      <c r="M1639" s="172">
        <v>41208</v>
      </c>
      <c r="N1639" t="s">
        <v>102</v>
      </c>
      <c r="O1639" t="s">
        <v>109</v>
      </c>
      <c r="P1639">
        <v>2</v>
      </c>
      <c r="Q1639" t="s">
        <v>3175</v>
      </c>
      <c r="R1639">
        <v>2</v>
      </c>
    </row>
    <row r="1640" spans="1:18" x14ac:dyDescent="0.2">
      <c r="A1640" t="s">
        <v>3611</v>
      </c>
      <c r="B1640" t="s">
        <v>3612</v>
      </c>
      <c r="C1640">
        <v>58187</v>
      </c>
      <c r="D1640">
        <v>118094</v>
      </c>
      <c r="E1640">
        <v>10019839</v>
      </c>
      <c r="F1640" t="s">
        <v>1569</v>
      </c>
      <c r="G1640" t="s">
        <v>14</v>
      </c>
      <c r="H1640" t="s">
        <v>1339</v>
      </c>
      <c r="I1640" t="s">
        <v>140</v>
      </c>
      <c r="J1640" t="s">
        <v>140</v>
      </c>
      <c r="K1640" t="s">
        <v>3613</v>
      </c>
      <c r="L1640" s="172">
        <v>41477</v>
      </c>
      <c r="M1640" s="172">
        <v>41481</v>
      </c>
      <c r="N1640" t="s">
        <v>102</v>
      </c>
      <c r="O1640" t="s">
        <v>109</v>
      </c>
      <c r="P1640">
        <v>2</v>
      </c>
      <c r="Q1640" t="s">
        <v>3175</v>
      </c>
      <c r="R1640">
        <v>2</v>
      </c>
    </row>
    <row r="1641" spans="1:18" x14ac:dyDescent="0.2">
      <c r="A1641" t="s">
        <v>3614</v>
      </c>
      <c r="B1641" t="s">
        <v>2664</v>
      </c>
      <c r="C1641">
        <v>58192</v>
      </c>
      <c r="D1641">
        <v>119189</v>
      </c>
      <c r="E1641">
        <v>10030462</v>
      </c>
      <c r="F1641" t="s">
        <v>1651</v>
      </c>
      <c r="G1641" t="s">
        <v>14</v>
      </c>
      <c r="H1641" t="s">
        <v>171</v>
      </c>
      <c r="I1641" t="s">
        <v>172</v>
      </c>
      <c r="J1641" t="s">
        <v>172</v>
      </c>
      <c r="K1641" t="s">
        <v>3615</v>
      </c>
      <c r="L1641" s="172">
        <v>41205</v>
      </c>
      <c r="M1641" s="172">
        <v>41208</v>
      </c>
      <c r="N1641" t="s">
        <v>102</v>
      </c>
      <c r="O1641" t="s">
        <v>109</v>
      </c>
      <c r="P1641">
        <v>3</v>
      </c>
      <c r="Q1641" t="s">
        <v>3175</v>
      </c>
      <c r="R1641">
        <v>3</v>
      </c>
    </row>
    <row r="1642" spans="1:18" x14ac:dyDescent="0.2">
      <c r="A1642" t="s">
        <v>3616</v>
      </c>
      <c r="B1642" t="s">
        <v>2667</v>
      </c>
      <c r="C1642">
        <v>58195</v>
      </c>
      <c r="D1642">
        <v>118151</v>
      </c>
      <c r="E1642">
        <v>10019980</v>
      </c>
      <c r="F1642" t="s">
        <v>1651</v>
      </c>
      <c r="G1642" t="s">
        <v>14</v>
      </c>
      <c r="H1642" t="s">
        <v>607</v>
      </c>
      <c r="I1642" t="s">
        <v>122</v>
      </c>
      <c r="J1642" t="s">
        <v>122</v>
      </c>
      <c r="K1642" t="s">
        <v>3617</v>
      </c>
      <c r="L1642" s="172">
        <v>41204</v>
      </c>
      <c r="M1642" s="172">
        <v>41208</v>
      </c>
      <c r="N1642" t="s">
        <v>102</v>
      </c>
      <c r="O1642" t="s">
        <v>109</v>
      </c>
      <c r="P1642">
        <v>3</v>
      </c>
      <c r="Q1642" t="s">
        <v>3175</v>
      </c>
      <c r="R1642">
        <v>3</v>
      </c>
    </row>
    <row r="1643" spans="1:18" x14ac:dyDescent="0.2">
      <c r="A1643" t="s">
        <v>3618</v>
      </c>
      <c r="B1643" t="s">
        <v>2670</v>
      </c>
      <c r="C1643">
        <v>58199</v>
      </c>
      <c r="D1643">
        <v>118186</v>
      </c>
      <c r="E1643">
        <v>10020811</v>
      </c>
      <c r="F1643" t="s">
        <v>1651</v>
      </c>
      <c r="G1643" t="s">
        <v>14</v>
      </c>
      <c r="H1643" t="s">
        <v>311</v>
      </c>
      <c r="I1643" t="s">
        <v>199</v>
      </c>
      <c r="J1643" t="s">
        <v>95</v>
      </c>
      <c r="K1643" t="s">
        <v>3619</v>
      </c>
      <c r="L1643" s="172">
        <v>41198</v>
      </c>
      <c r="M1643" s="172">
        <v>41201</v>
      </c>
      <c r="N1643" t="s">
        <v>102</v>
      </c>
      <c r="O1643" t="s">
        <v>109</v>
      </c>
      <c r="P1643">
        <v>4</v>
      </c>
      <c r="Q1643" t="s">
        <v>3175</v>
      </c>
      <c r="R1643">
        <v>2</v>
      </c>
    </row>
    <row r="1644" spans="1:18" x14ac:dyDescent="0.2">
      <c r="A1644" t="s">
        <v>3620</v>
      </c>
      <c r="B1644" t="s">
        <v>3621</v>
      </c>
      <c r="C1644">
        <v>58219</v>
      </c>
      <c r="D1644">
        <v>118204</v>
      </c>
      <c r="E1644">
        <v>10021665</v>
      </c>
      <c r="F1644" t="s">
        <v>1569</v>
      </c>
      <c r="G1644" t="s">
        <v>14</v>
      </c>
      <c r="H1644" t="s">
        <v>1100</v>
      </c>
      <c r="I1644" t="s">
        <v>94</v>
      </c>
      <c r="J1644" t="s">
        <v>95</v>
      </c>
      <c r="K1644" t="s">
        <v>3622</v>
      </c>
      <c r="L1644" s="172">
        <v>41450</v>
      </c>
      <c r="M1644" s="172">
        <v>41453</v>
      </c>
      <c r="N1644" t="s">
        <v>132</v>
      </c>
      <c r="O1644" t="s">
        <v>109</v>
      </c>
      <c r="P1644">
        <v>2</v>
      </c>
      <c r="Q1644" t="s">
        <v>3175</v>
      </c>
      <c r="R1644">
        <v>3</v>
      </c>
    </row>
    <row r="1645" spans="1:18" x14ac:dyDescent="0.2">
      <c r="A1645" t="s">
        <v>3623</v>
      </c>
      <c r="B1645" t="s">
        <v>3624</v>
      </c>
      <c r="C1645">
        <v>58231</v>
      </c>
      <c r="D1645">
        <v>118122</v>
      </c>
      <c r="E1645">
        <v>10013530</v>
      </c>
      <c r="F1645" t="s">
        <v>1569</v>
      </c>
      <c r="G1645" t="s">
        <v>14</v>
      </c>
      <c r="H1645" t="s">
        <v>1410</v>
      </c>
      <c r="I1645" t="s">
        <v>190</v>
      </c>
      <c r="J1645" t="s">
        <v>190</v>
      </c>
      <c r="K1645" t="s">
        <v>3625</v>
      </c>
      <c r="L1645" s="172">
        <v>41428</v>
      </c>
      <c r="M1645" s="172">
        <v>41431</v>
      </c>
      <c r="N1645" t="s">
        <v>132</v>
      </c>
      <c r="O1645" t="s">
        <v>109</v>
      </c>
      <c r="P1645">
        <v>2</v>
      </c>
      <c r="Q1645" t="s">
        <v>3175</v>
      </c>
      <c r="R1645">
        <v>2</v>
      </c>
    </row>
    <row r="1646" spans="1:18" x14ac:dyDescent="0.2">
      <c r="A1646" t="s">
        <v>3626</v>
      </c>
      <c r="B1646" t="s">
        <v>340</v>
      </c>
      <c r="C1646">
        <v>58273</v>
      </c>
      <c r="D1646">
        <v>117081</v>
      </c>
      <c r="E1646">
        <v>10005150</v>
      </c>
      <c r="F1646" t="s">
        <v>1569</v>
      </c>
      <c r="G1646" t="s">
        <v>14</v>
      </c>
      <c r="H1646" t="s">
        <v>320</v>
      </c>
      <c r="I1646" t="s">
        <v>140</v>
      </c>
      <c r="J1646" t="s">
        <v>140</v>
      </c>
      <c r="K1646" t="s">
        <v>3627</v>
      </c>
      <c r="L1646" s="172">
        <v>41191</v>
      </c>
      <c r="M1646" s="172">
        <v>41194</v>
      </c>
      <c r="N1646" t="s">
        <v>102</v>
      </c>
      <c r="O1646" t="s">
        <v>109</v>
      </c>
      <c r="P1646">
        <v>3</v>
      </c>
      <c r="Q1646" t="s">
        <v>3175</v>
      </c>
      <c r="R1646">
        <v>3</v>
      </c>
    </row>
    <row r="1647" spans="1:18" x14ac:dyDescent="0.2">
      <c r="A1647" t="s">
        <v>3628</v>
      </c>
      <c r="B1647" t="s">
        <v>628</v>
      </c>
      <c r="C1647">
        <v>58340</v>
      </c>
      <c r="D1647">
        <v>118131</v>
      </c>
      <c r="E1647">
        <v>10012834</v>
      </c>
      <c r="F1647" t="s">
        <v>1569</v>
      </c>
      <c r="G1647" t="s">
        <v>14</v>
      </c>
      <c r="H1647" t="s">
        <v>744</v>
      </c>
      <c r="I1647" t="s">
        <v>122</v>
      </c>
      <c r="J1647" t="s">
        <v>122</v>
      </c>
      <c r="K1647" t="s">
        <v>3629</v>
      </c>
      <c r="L1647" s="172">
        <v>41442</v>
      </c>
      <c r="M1647" s="172">
        <v>41446</v>
      </c>
      <c r="N1647" t="s">
        <v>102</v>
      </c>
      <c r="O1647" t="s">
        <v>109</v>
      </c>
      <c r="P1647">
        <v>3</v>
      </c>
      <c r="Q1647" t="s">
        <v>3175</v>
      </c>
      <c r="R1647">
        <v>3</v>
      </c>
    </row>
    <row r="1648" spans="1:18" x14ac:dyDescent="0.2">
      <c r="A1648" t="s">
        <v>3630</v>
      </c>
      <c r="B1648" t="s">
        <v>3631</v>
      </c>
      <c r="C1648">
        <v>58356</v>
      </c>
      <c r="D1648">
        <v>116978</v>
      </c>
      <c r="E1648">
        <v>10004952</v>
      </c>
      <c r="F1648" t="s">
        <v>1569</v>
      </c>
      <c r="G1648" t="s">
        <v>14</v>
      </c>
      <c r="H1648" t="s">
        <v>291</v>
      </c>
      <c r="I1648" t="s">
        <v>172</v>
      </c>
      <c r="J1648" t="s">
        <v>172</v>
      </c>
      <c r="K1648" t="s">
        <v>3632</v>
      </c>
      <c r="L1648" s="172">
        <v>41183</v>
      </c>
      <c r="M1648" s="172">
        <v>41187</v>
      </c>
      <c r="N1648" t="s">
        <v>102</v>
      </c>
      <c r="O1648" t="s">
        <v>109</v>
      </c>
      <c r="P1648">
        <v>4</v>
      </c>
      <c r="Q1648" t="s">
        <v>3175</v>
      </c>
      <c r="R1648">
        <v>3</v>
      </c>
    </row>
    <row r="1649" spans="1:18" x14ac:dyDescent="0.2">
      <c r="A1649" t="s">
        <v>3633</v>
      </c>
      <c r="B1649" t="s">
        <v>277</v>
      </c>
      <c r="C1649">
        <v>58437</v>
      </c>
      <c r="D1649">
        <v>124707</v>
      </c>
      <c r="E1649">
        <v>10038112</v>
      </c>
      <c r="F1649" t="s">
        <v>1597</v>
      </c>
      <c r="G1649" t="s">
        <v>15</v>
      </c>
      <c r="H1649" t="s">
        <v>279</v>
      </c>
      <c r="I1649" t="s">
        <v>166</v>
      </c>
      <c r="J1649" t="s">
        <v>166</v>
      </c>
      <c r="K1649" t="s">
        <v>3634</v>
      </c>
      <c r="L1649" s="172">
        <v>41386</v>
      </c>
      <c r="M1649" s="172">
        <v>41390</v>
      </c>
      <c r="N1649" t="s">
        <v>102</v>
      </c>
      <c r="O1649" t="s">
        <v>109</v>
      </c>
      <c r="P1649">
        <v>3</v>
      </c>
      <c r="Q1649" t="s">
        <v>3175</v>
      </c>
      <c r="R1649">
        <v>3</v>
      </c>
    </row>
    <row r="1650" spans="1:18" x14ac:dyDescent="0.2">
      <c r="A1650" t="s">
        <v>3635</v>
      </c>
      <c r="B1650" t="s">
        <v>3636</v>
      </c>
      <c r="C1650">
        <v>58439</v>
      </c>
      <c r="D1650">
        <v>117726</v>
      </c>
      <c r="E1650">
        <v>10010029</v>
      </c>
      <c r="F1650" t="s">
        <v>1569</v>
      </c>
      <c r="G1650" t="s">
        <v>14</v>
      </c>
      <c r="H1650" t="s">
        <v>114</v>
      </c>
      <c r="I1650" t="s">
        <v>107</v>
      </c>
      <c r="J1650" t="s">
        <v>107</v>
      </c>
      <c r="K1650" t="s">
        <v>3637</v>
      </c>
      <c r="L1650" s="172">
        <v>41310</v>
      </c>
      <c r="M1650" s="172">
        <v>41313</v>
      </c>
      <c r="N1650" t="s">
        <v>102</v>
      </c>
      <c r="O1650" t="s">
        <v>109</v>
      </c>
      <c r="P1650">
        <v>4</v>
      </c>
      <c r="Q1650" t="s">
        <v>3175</v>
      </c>
      <c r="R1650">
        <v>3</v>
      </c>
    </row>
    <row r="1651" spans="1:18" x14ac:dyDescent="0.2">
      <c r="A1651" t="s">
        <v>3638</v>
      </c>
      <c r="B1651" t="s">
        <v>3639</v>
      </c>
      <c r="C1651">
        <v>58454</v>
      </c>
      <c r="D1651">
        <v>118371</v>
      </c>
      <c r="E1651">
        <v>10022816</v>
      </c>
      <c r="F1651" t="s">
        <v>1569</v>
      </c>
      <c r="G1651" t="s">
        <v>14</v>
      </c>
      <c r="H1651" t="s">
        <v>202</v>
      </c>
      <c r="I1651" t="s">
        <v>140</v>
      </c>
      <c r="J1651" t="s">
        <v>140</v>
      </c>
      <c r="K1651" t="s">
        <v>3640</v>
      </c>
      <c r="L1651" s="172">
        <v>41190</v>
      </c>
      <c r="M1651" s="172">
        <v>41192</v>
      </c>
      <c r="N1651" t="s">
        <v>132</v>
      </c>
      <c r="O1651" t="s">
        <v>109</v>
      </c>
      <c r="P1651">
        <v>3</v>
      </c>
      <c r="Q1651" t="s">
        <v>3175</v>
      </c>
      <c r="R1651">
        <v>3</v>
      </c>
    </row>
    <row r="1652" spans="1:18" x14ac:dyDescent="0.2">
      <c r="A1652" t="s">
        <v>3641</v>
      </c>
      <c r="B1652" t="s">
        <v>3642</v>
      </c>
      <c r="C1652">
        <v>58456</v>
      </c>
      <c r="D1652">
        <v>118381</v>
      </c>
      <c r="E1652">
        <v>10022856</v>
      </c>
      <c r="F1652" t="s">
        <v>1651</v>
      </c>
      <c r="G1652" t="s">
        <v>14</v>
      </c>
      <c r="H1652" t="s">
        <v>644</v>
      </c>
      <c r="I1652" t="s">
        <v>190</v>
      </c>
      <c r="J1652" t="s">
        <v>190</v>
      </c>
      <c r="K1652" t="s">
        <v>3643</v>
      </c>
      <c r="L1652" s="172">
        <v>41226</v>
      </c>
      <c r="M1652" s="172">
        <v>41229</v>
      </c>
      <c r="N1652" t="s">
        <v>102</v>
      </c>
      <c r="O1652" t="s">
        <v>109</v>
      </c>
      <c r="P1652">
        <v>2</v>
      </c>
      <c r="Q1652" t="s">
        <v>3175</v>
      </c>
      <c r="R1652">
        <v>3</v>
      </c>
    </row>
    <row r="1653" spans="1:18" x14ac:dyDescent="0.2">
      <c r="A1653" t="s">
        <v>3644</v>
      </c>
      <c r="B1653" t="s">
        <v>2697</v>
      </c>
      <c r="C1653">
        <v>58472</v>
      </c>
      <c r="D1653">
        <v>117799</v>
      </c>
      <c r="E1653">
        <v>10010940</v>
      </c>
      <c r="F1653" t="s">
        <v>1569</v>
      </c>
      <c r="G1653" t="s">
        <v>14</v>
      </c>
      <c r="H1653" t="s">
        <v>1141</v>
      </c>
      <c r="I1653" t="s">
        <v>199</v>
      </c>
      <c r="J1653" t="s">
        <v>95</v>
      </c>
      <c r="K1653" t="s">
        <v>3645</v>
      </c>
      <c r="L1653" s="172">
        <v>41288</v>
      </c>
      <c r="M1653" s="172">
        <v>41292</v>
      </c>
      <c r="N1653" t="s">
        <v>102</v>
      </c>
      <c r="O1653" t="s">
        <v>109</v>
      </c>
      <c r="P1653">
        <v>3</v>
      </c>
      <c r="Q1653" t="s">
        <v>3175</v>
      </c>
      <c r="R1653">
        <v>3</v>
      </c>
    </row>
    <row r="1654" spans="1:18" x14ac:dyDescent="0.2">
      <c r="A1654" t="s">
        <v>3646</v>
      </c>
      <c r="B1654" t="s">
        <v>2702</v>
      </c>
      <c r="C1654">
        <v>58513</v>
      </c>
      <c r="D1654">
        <v>116413</v>
      </c>
      <c r="E1654">
        <v>10005204</v>
      </c>
      <c r="F1654" t="s">
        <v>1569</v>
      </c>
      <c r="G1654" t="s">
        <v>14</v>
      </c>
      <c r="H1654" t="s">
        <v>150</v>
      </c>
      <c r="I1654" t="s">
        <v>122</v>
      </c>
      <c r="J1654" t="s">
        <v>122</v>
      </c>
      <c r="K1654" t="s">
        <v>3647</v>
      </c>
      <c r="L1654" s="172">
        <v>41442</v>
      </c>
      <c r="M1654" s="172">
        <v>41446</v>
      </c>
      <c r="N1654" t="s">
        <v>102</v>
      </c>
      <c r="O1654" t="s">
        <v>109</v>
      </c>
      <c r="P1654">
        <v>4</v>
      </c>
      <c r="Q1654" t="s">
        <v>3175</v>
      </c>
      <c r="R1654">
        <v>3</v>
      </c>
    </row>
    <row r="1655" spans="1:18" x14ac:dyDescent="0.2">
      <c r="A1655" t="s">
        <v>3648</v>
      </c>
      <c r="B1655" t="s">
        <v>3649</v>
      </c>
      <c r="C1655">
        <v>58546</v>
      </c>
      <c r="D1655">
        <v>118460</v>
      </c>
      <c r="E1655">
        <v>10021574</v>
      </c>
      <c r="F1655" t="s">
        <v>1569</v>
      </c>
      <c r="G1655" t="s">
        <v>14</v>
      </c>
      <c r="H1655" t="s">
        <v>805</v>
      </c>
      <c r="I1655" t="s">
        <v>122</v>
      </c>
      <c r="J1655" t="s">
        <v>122</v>
      </c>
      <c r="K1655" t="s">
        <v>3650</v>
      </c>
      <c r="L1655" s="172">
        <v>41324</v>
      </c>
      <c r="M1655" s="172">
        <v>41327</v>
      </c>
      <c r="N1655" t="s">
        <v>132</v>
      </c>
      <c r="O1655" t="s">
        <v>109</v>
      </c>
      <c r="P1655">
        <v>2</v>
      </c>
      <c r="Q1655" t="s">
        <v>3175</v>
      </c>
      <c r="R1655">
        <v>3</v>
      </c>
    </row>
    <row r="1656" spans="1:18" x14ac:dyDescent="0.2">
      <c r="A1656" t="s">
        <v>3651</v>
      </c>
      <c r="B1656" t="s">
        <v>1194</v>
      </c>
      <c r="C1656">
        <v>58553</v>
      </c>
      <c r="D1656">
        <v>119011</v>
      </c>
      <c r="E1656">
        <v>10029186</v>
      </c>
      <c r="F1656" t="s">
        <v>1569</v>
      </c>
      <c r="G1656" t="s">
        <v>14</v>
      </c>
      <c r="H1656" t="s">
        <v>717</v>
      </c>
      <c r="I1656" t="s">
        <v>122</v>
      </c>
      <c r="J1656" t="s">
        <v>122</v>
      </c>
      <c r="K1656" t="s">
        <v>3652</v>
      </c>
      <c r="L1656" s="172">
        <v>41169</v>
      </c>
      <c r="M1656" s="172">
        <v>41173</v>
      </c>
      <c r="N1656" t="s">
        <v>102</v>
      </c>
      <c r="O1656" t="s">
        <v>109</v>
      </c>
      <c r="P1656">
        <v>2</v>
      </c>
      <c r="Q1656" t="s">
        <v>3175</v>
      </c>
      <c r="R1656">
        <v>3</v>
      </c>
    </row>
    <row r="1657" spans="1:18" x14ac:dyDescent="0.2">
      <c r="A1657" t="s">
        <v>3653</v>
      </c>
      <c r="B1657" t="s">
        <v>303</v>
      </c>
      <c r="C1657">
        <v>58560</v>
      </c>
      <c r="D1657">
        <v>118490</v>
      </c>
      <c r="E1657">
        <v>10022439</v>
      </c>
      <c r="F1657" t="s">
        <v>1569</v>
      </c>
      <c r="G1657" t="s">
        <v>14</v>
      </c>
      <c r="H1657" t="s">
        <v>209</v>
      </c>
      <c r="I1657" t="s">
        <v>166</v>
      </c>
      <c r="J1657" t="s">
        <v>166</v>
      </c>
      <c r="K1657" t="s">
        <v>305</v>
      </c>
      <c r="L1657" s="172">
        <v>41239</v>
      </c>
      <c r="M1657" s="172">
        <v>41243</v>
      </c>
      <c r="N1657" t="s">
        <v>102</v>
      </c>
      <c r="O1657" t="s">
        <v>109</v>
      </c>
      <c r="P1657">
        <v>2</v>
      </c>
      <c r="Q1657" t="s">
        <v>3175</v>
      </c>
      <c r="R1657">
        <v>3</v>
      </c>
    </row>
    <row r="1658" spans="1:18" x14ac:dyDescent="0.2">
      <c r="A1658" t="s">
        <v>3654</v>
      </c>
      <c r="B1658" t="s">
        <v>143</v>
      </c>
      <c r="C1658">
        <v>58587</v>
      </c>
      <c r="D1658">
        <v>118533</v>
      </c>
      <c r="E1658">
        <v>10022461</v>
      </c>
      <c r="F1658" t="s">
        <v>1569</v>
      </c>
      <c r="G1658" t="s">
        <v>14</v>
      </c>
      <c r="H1658" t="s">
        <v>520</v>
      </c>
      <c r="I1658" t="s">
        <v>122</v>
      </c>
      <c r="J1658" t="s">
        <v>122</v>
      </c>
      <c r="K1658" t="s">
        <v>3655</v>
      </c>
      <c r="L1658" s="172">
        <v>41254</v>
      </c>
      <c r="M1658" s="172">
        <v>41257</v>
      </c>
      <c r="N1658" t="s">
        <v>1895</v>
      </c>
      <c r="O1658" t="s">
        <v>109</v>
      </c>
      <c r="P1658">
        <v>3</v>
      </c>
      <c r="Q1658" t="s">
        <v>3175</v>
      </c>
      <c r="R1658">
        <v>4</v>
      </c>
    </row>
    <row r="1659" spans="1:18" x14ac:dyDescent="0.2">
      <c r="A1659" t="s">
        <v>3656</v>
      </c>
      <c r="B1659" t="s">
        <v>1202</v>
      </c>
      <c r="C1659">
        <v>58590</v>
      </c>
      <c r="D1659">
        <v>118470</v>
      </c>
      <c r="E1659">
        <v>10023368</v>
      </c>
      <c r="F1659" t="s">
        <v>1651</v>
      </c>
      <c r="G1659" t="s">
        <v>14</v>
      </c>
      <c r="H1659" t="s">
        <v>348</v>
      </c>
      <c r="I1659" t="s">
        <v>190</v>
      </c>
      <c r="J1659" t="s">
        <v>190</v>
      </c>
      <c r="K1659" t="s">
        <v>3657</v>
      </c>
      <c r="L1659" s="172">
        <v>41170</v>
      </c>
      <c r="M1659" s="172">
        <v>41173</v>
      </c>
      <c r="N1659" t="s">
        <v>102</v>
      </c>
      <c r="O1659" t="s">
        <v>109</v>
      </c>
      <c r="P1659">
        <v>2</v>
      </c>
      <c r="Q1659" t="s">
        <v>3175</v>
      </c>
      <c r="R1659">
        <v>3</v>
      </c>
    </row>
    <row r="1660" spans="1:18" x14ac:dyDescent="0.2">
      <c r="A1660" t="s">
        <v>3658</v>
      </c>
      <c r="B1660" t="s">
        <v>1911</v>
      </c>
      <c r="C1660">
        <v>58611</v>
      </c>
      <c r="D1660">
        <v>118798</v>
      </c>
      <c r="E1660">
        <v>10021684</v>
      </c>
      <c r="F1660" t="s">
        <v>1597</v>
      </c>
      <c r="G1660" t="s">
        <v>15</v>
      </c>
      <c r="H1660" t="s">
        <v>553</v>
      </c>
      <c r="I1660" t="s">
        <v>122</v>
      </c>
      <c r="J1660" t="s">
        <v>122</v>
      </c>
      <c r="K1660" t="s">
        <v>3659</v>
      </c>
      <c r="L1660" s="172">
        <v>41449</v>
      </c>
      <c r="M1660" s="172">
        <v>41453</v>
      </c>
      <c r="N1660" t="s">
        <v>132</v>
      </c>
      <c r="O1660" t="s">
        <v>109</v>
      </c>
      <c r="P1660">
        <v>3</v>
      </c>
      <c r="Q1660" t="s">
        <v>3175</v>
      </c>
      <c r="R1660">
        <v>3</v>
      </c>
    </row>
    <row r="1661" spans="1:18" x14ac:dyDescent="0.2">
      <c r="A1661" t="s">
        <v>3660</v>
      </c>
      <c r="B1661" t="s">
        <v>1914</v>
      </c>
      <c r="C1661">
        <v>58614</v>
      </c>
      <c r="D1661">
        <v>110023</v>
      </c>
      <c r="E1661">
        <v>10023047</v>
      </c>
      <c r="F1661" t="s">
        <v>1569</v>
      </c>
      <c r="G1661" t="s">
        <v>14</v>
      </c>
      <c r="H1661" t="s">
        <v>217</v>
      </c>
      <c r="I1661" t="s">
        <v>161</v>
      </c>
      <c r="J1661" t="s">
        <v>161</v>
      </c>
      <c r="K1661" t="s">
        <v>3661</v>
      </c>
      <c r="L1661" s="172">
        <v>41470</v>
      </c>
      <c r="M1661" s="172">
        <v>41474</v>
      </c>
      <c r="N1661" t="s">
        <v>102</v>
      </c>
      <c r="O1661" t="s">
        <v>109</v>
      </c>
      <c r="P1661">
        <v>3</v>
      </c>
      <c r="Q1661" t="s">
        <v>3175</v>
      </c>
      <c r="R1661">
        <v>3</v>
      </c>
    </row>
    <row r="1662" spans="1:18" x14ac:dyDescent="0.2">
      <c r="A1662" t="s">
        <v>3662</v>
      </c>
      <c r="B1662" t="s">
        <v>3663</v>
      </c>
      <c r="C1662">
        <v>58695</v>
      </c>
      <c r="D1662">
        <v>117829</v>
      </c>
      <c r="E1662">
        <v>10010125</v>
      </c>
      <c r="F1662" t="s">
        <v>1597</v>
      </c>
      <c r="G1662" t="s">
        <v>15</v>
      </c>
      <c r="H1662" t="s">
        <v>325</v>
      </c>
      <c r="I1662" t="s">
        <v>161</v>
      </c>
      <c r="J1662" t="s">
        <v>161</v>
      </c>
      <c r="K1662" t="s">
        <v>3664</v>
      </c>
      <c r="L1662" s="172">
        <v>41429</v>
      </c>
      <c r="M1662" s="172">
        <v>41431</v>
      </c>
      <c r="N1662" t="s">
        <v>152</v>
      </c>
      <c r="O1662" t="s">
        <v>109</v>
      </c>
      <c r="P1662">
        <v>3</v>
      </c>
      <c r="Q1662" t="s">
        <v>3175</v>
      </c>
      <c r="R1662" t="s">
        <v>210</v>
      </c>
    </row>
    <row r="1663" spans="1:18" x14ac:dyDescent="0.2">
      <c r="A1663" t="s">
        <v>3665</v>
      </c>
      <c r="B1663" t="s">
        <v>527</v>
      </c>
      <c r="C1663">
        <v>58782</v>
      </c>
      <c r="D1663">
        <v>118728</v>
      </c>
      <c r="E1663">
        <v>10024714</v>
      </c>
      <c r="F1663" t="s">
        <v>1651</v>
      </c>
      <c r="G1663" t="s">
        <v>14</v>
      </c>
      <c r="H1663" t="s">
        <v>413</v>
      </c>
      <c r="I1663" t="s">
        <v>161</v>
      </c>
      <c r="J1663" t="s">
        <v>161</v>
      </c>
      <c r="K1663" t="s">
        <v>528</v>
      </c>
      <c r="L1663" s="172">
        <v>41232</v>
      </c>
      <c r="M1663" s="172">
        <v>41236</v>
      </c>
      <c r="N1663" t="s">
        <v>102</v>
      </c>
      <c r="O1663" t="s">
        <v>109</v>
      </c>
      <c r="P1663">
        <v>2</v>
      </c>
      <c r="Q1663" t="s">
        <v>3175</v>
      </c>
      <c r="R1663" t="s">
        <v>210</v>
      </c>
    </row>
    <row r="1664" spans="1:18" x14ac:dyDescent="0.2">
      <c r="A1664" t="s">
        <v>3666</v>
      </c>
      <c r="B1664" t="s">
        <v>1922</v>
      </c>
      <c r="C1664">
        <v>58805</v>
      </c>
      <c r="D1664">
        <v>118703</v>
      </c>
      <c r="E1664">
        <v>10024317</v>
      </c>
      <c r="F1664" t="s">
        <v>1651</v>
      </c>
      <c r="G1664" t="s">
        <v>14</v>
      </c>
      <c r="H1664" t="s">
        <v>186</v>
      </c>
      <c r="I1664" t="s">
        <v>172</v>
      </c>
      <c r="J1664" t="s">
        <v>172</v>
      </c>
      <c r="K1664" t="s">
        <v>3667</v>
      </c>
      <c r="L1664" s="172">
        <v>41428</v>
      </c>
      <c r="M1664" s="172">
        <v>41432</v>
      </c>
      <c r="N1664" t="s">
        <v>102</v>
      </c>
      <c r="O1664" t="s">
        <v>109</v>
      </c>
      <c r="P1664">
        <v>3</v>
      </c>
      <c r="Q1664" t="s">
        <v>3175</v>
      </c>
      <c r="R1664">
        <v>3</v>
      </c>
    </row>
    <row r="1665" spans="1:18" x14ac:dyDescent="0.2">
      <c r="A1665" t="s">
        <v>3668</v>
      </c>
      <c r="B1665" t="s">
        <v>1224</v>
      </c>
      <c r="C1665">
        <v>58818</v>
      </c>
      <c r="D1665">
        <v>118164</v>
      </c>
      <c r="E1665">
        <v>10020561</v>
      </c>
      <c r="F1665" t="s">
        <v>1569</v>
      </c>
      <c r="G1665" t="s">
        <v>14</v>
      </c>
      <c r="H1665" t="s">
        <v>139</v>
      </c>
      <c r="I1665" t="s">
        <v>140</v>
      </c>
      <c r="J1665" t="s">
        <v>140</v>
      </c>
      <c r="K1665" t="s">
        <v>3669</v>
      </c>
      <c r="L1665" s="172">
        <v>41372</v>
      </c>
      <c r="M1665" s="172">
        <v>41376</v>
      </c>
      <c r="N1665" t="s">
        <v>132</v>
      </c>
      <c r="O1665" t="s">
        <v>109</v>
      </c>
      <c r="P1665">
        <v>2</v>
      </c>
      <c r="Q1665" t="s">
        <v>3175</v>
      </c>
      <c r="R1665">
        <v>2</v>
      </c>
    </row>
    <row r="1666" spans="1:18" x14ac:dyDescent="0.2">
      <c r="A1666" t="s">
        <v>3670</v>
      </c>
      <c r="B1666" t="s">
        <v>2726</v>
      </c>
      <c r="C1666">
        <v>58850</v>
      </c>
      <c r="D1666">
        <v>118469</v>
      </c>
      <c r="E1666">
        <v>10023403</v>
      </c>
      <c r="F1666" t="s">
        <v>1569</v>
      </c>
      <c r="G1666" t="s">
        <v>14</v>
      </c>
      <c r="H1666" t="s">
        <v>93</v>
      </c>
      <c r="I1666" t="s">
        <v>94</v>
      </c>
      <c r="J1666" t="s">
        <v>95</v>
      </c>
      <c r="K1666" t="s">
        <v>3671</v>
      </c>
      <c r="L1666" s="172">
        <v>41330</v>
      </c>
      <c r="M1666" s="172">
        <v>41334</v>
      </c>
      <c r="N1666" t="s">
        <v>102</v>
      </c>
      <c r="O1666" t="s">
        <v>109</v>
      </c>
      <c r="P1666">
        <v>3</v>
      </c>
      <c r="Q1666" t="s">
        <v>3175</v>
      </c>
      <c r="R1666">
        <v>3</v>
      </c>
    </row>
    <row r="1667" spans="1:18" x14ac:dyDescent="0.2">
      <c r="A1667" t="s">
        <v>3672</v>
      </c>
      <c r="B1667" t="s">
        <v>3673</v>
      </c>
      <c r="C1667">
        <v>58863</v>
      </c>
      <c r="D1667">
        <v>108002</v>
      </c>
      <c r="E1667">
        <v>10006399</v>
      </c>
      <c r="F1667" t="s">
        <v>2361</v>
      </c>
      <c r="G1667" t="s">
        <v>19</v>
      </c>
      <c r="H1667" t="s">
        <v>854</v>
      </c>
      <c r="I1667" t="s">
        <v>107</v>
      </c>
      <c r="J1667" t="s">
        <v>107</v>
      </c>
      <c r="K1667" t="s">
        <v>3674</v>
      </c>
      <c r="L1667" s="172">
        <v>41491</v>
      </c>
      <c r="M1667" s="172">
        <v>41495</v>
      </c>
      <c r="N1667" t="s">
        <v>2363</v>
      </c>
      <c r="O1667" t="s">
        <v>109</v>
      </c>
      <c r="P1667">
        <v>2</v>
      </c>
      <c r="Q1667" t="s">
        <v>3175</v>
      </c>
      <c r="R1667">
        <v>3</v>
      </c>
    </row>
    <row r="1668" spans="1:18" x14ac:dyDescent="0.2">
      <c r="A1668" t="s">
        <v>3675</v>
      </c>
      <c r="B1668" t="s">
        <v>3676</v>
      </c>
      <c r="C1668">
        <v>58865</v>
      </c>
      <c r="D1668">
        <v>116497</v>
      </c>
      <c r="E1668">
        <v>10002761</v>
      </c>
      <c r="F1668" t="s">
        <v>2361</v>
      </c>
      <c r="G1668" t="s">
        <v>19</v>
      </c>
      <c r="H1668" t="s">
        <v>139</v>
      </c>
      <c r="I1668" t="s">
        <v>140</v>
      </c>
      <c r="J1668" t="s">
        <v>140</v>
      </c>
      <c r="K1668" t="s">
        <v>3677</v>
      </c>
      <c r="L1668" s="172">
        <v>41456</v>
      </c>
      <c r="M1668" s="172">
        <v>41460</v>
      </c>
      <c r="N1668" t="s">
        <v>2363</v>
      </c>
      <c r="O1668" t="s">
        <v>109</v>
      </c>
      <c r="P1668">
        <v>2</v>
      </c>
      <c r="Q1668" t="s">
        <v>3175</v>
      </c>
      <c r="R1668">
        <v>3</v>
      </c>
    </row>
    <row r="1669" spans="1:18" x14ac:dyDescent="0.2">
      <c r="A1669" t="s">
        <v>3678</v>
      </c>
      <c r="B1669" t="s">
        <v>3679</v>
      </c>
      <c r="C1669">
        <v>58866</v>
      </c>
      <c r="D1669">
        <v>116386</v>
      </c>
      <c r="E1669">
        <v>10001639</v>
      </c>
      <c r="F1669" t="s">
        <v>2361</v>
      </c>
      <c r="G1669" t="s">
        <v>19</v>
      </c>
      <c r="H1669" t="s">
        <v>870</v>
      </c>
      <c r="I1669" t="s">
        <v>166</v>
      </c>
      <c r="J1669" t="s">
        <v>166</v>
      </c>
      <c r="K1669" t="s">
        <v>3680</v>
      </c>
      <c r="L1669" s="172">
        <v>41463</v>
      </c>
      <c r="M1669" s="172">
        <v>41467</v>
      </c>
      <c r="N1669" t="s">
        <v>2363</v>
      </c>
      <c r="O1669" t="s">
        <v>109</v>
      </c>
      <c r="P1669">
        <v>2</v>
      </c>
      <c r="Q1669" t="s">
        <v>3175</v>
      </c>
      <c r="R1669">
        <v>3</v>
      </c>
    </row>
    <row r="1670" spans="1:18" x14ac:dyDescent="0.2">
      <c r="A1670" t="s">
        <v>3681</v>
      </c>
      <c r="B1670" t="s">
        <v>3682</v>
      </c>
      <c r="C1670">
        <v>58867</v>
      </c>
      <c r="D1670">
        <v>115875</v>
      </c>
      <c r="E1670">
        <v>10005262</v>
      </c>
      <c r="F1670" t="s">
        <v>2361</v>
      </c>
      <c r="G1670" t="s">
        <v>19</v>
      </c>
      <c r="H1670" t="s">
        <v>449</v>
      </c>
      <c r="I1670" t="s">
        <v>122</v>
      </c>
      <c r="J1670" t="s">
        <v>122</v>
      </c>
      <c r="K1670" t="s">
        <v>3683</v>
      </c>
      <c r="L1670" s="172">
        <v>41442</v>
      </c>
      <c r="M1670" s="172">
        <v>41446</v>
      </c>
      <c r="N1670" t="s">
        <v>2363</v>
      </c>
      <c r="O1670" t="s">
        <v>109</v>
      </c>
      <c r="P1670">
        <v>2</v>
      </c>
      <c r="Q1670" t="s">
        <v>3175</v>
      </c>
      <c r="R1670">
        <v>3</v>
      </c>
    </row>
    <row r="1671" spans="1:18" x14ac:dyDescent="0.2">
      <c r="A1671" t="s">
        <v>3684</v>
      </c>
      <c r="B1671" t="s">
        <v>3685</v>
      </c>
      <c r="C1671">
        <v>58868</v>
      </c>
      <c r="D1671">
        <v>116164</v>
      </c>
      <c r="E1671">
        <v>10001189</v>
      </c>
      <c r="F1671" t="s">
        <v>2361</v>
      </c>
      <c r="G1671" t="s">
        <v>19</v>
      </c>
      <c r="H1671" t="s">
        <v>1141</v>
      </c>
      <c r="I1671" t="s">
        <v>199</v>
      </c>
      <c r="J1671" t="s">
        <v>95</v>
      </c>
      <c r="K1671" t="s">
        <v>3686</v>
      </c>
      <c r="L1671" s="172">
        <v>41484</v>
      </c>
      <c r="M1671" s="172">
        <v>41488</v>
      </c>
      <c r="N1671" t="s">
        <v>2363</v>
      </c>
      <c r="O1671" t="s">
        <v>109</v>
      </c>
      <c r="P1671">
        <v>2</v>
      </c>
      <c r="Q1671" t="s">
        <v>3175</v>
      </c>
      <c r="R1671">
        <v>3</v>
      </c>
    </row>
    <row r="1672" spans="1:18" x14ac:dyDescent="0.2">
      <c r="A1672" t="s">
        <v>3687</v>
      </c>
      <c r="B1672" t="s">
        <v>3688</v>
      </c>
      <c r="C1672">
        <v>58927</v>
      </c>
      <c r="D1672">
        <v>118861</v>
      </c>
      <c r="E1672">
        <v>10027719</v>
      </c>
      <c r="F1672" t="s">
        <v>1651</v>
      </c>
      <c r="G1672" t="s">
        <v>14</v>
      </c>
      <c r="H1672" t="s">
        <v>399</v>
      </c>
      <c r="I1672" t="s">
        <v>190</v>
      </c>
      <c r="J1672" t="s">
        <v>190</v>
      </c>
      <c r="K1672" t="s">
        <v>3689</v>
      </c>
      <c r="L1672" s="172">
        <v>41288</v>
      </c>
      <c r="M1672" s="172">
        <v>41292</v>
      </c>
      <c r="N1672" t="s">
        <v>1895</v>
      </c>
      <c r="O1672" t="s">
        <v>109</v>
      </c>
      <c r="P1672">
        <v>2</v>
      </c>
      <c r="Q1672" t="s">
        <v>3175</v>
      </c>
      <c r="R1672">
        <v>4</v>
      </c>
    </row>
    <row r="1673" spans="1:18" x14ac:dyDescent="0.2">
      <c r="A1673" t="s">
        <v>3690</v>
      </c>
      <c r="B1673" t="s">
        <v>3691</v>
      </c>
      <c r="C1673">
        <v>58935</v>
      </c>
      <c r="D1673">
        <v>118792</v>
      </c>
      <c r="E1673">
        <v>10026001</v>
      </c>
      <c r="F1673" t="s">
        <v>1569</v>
      </c>
      <c r="G1673" t="s">
        <v>14</v>
      </c>
      <c r="H1673" t="s">
        <v>186</v>
      </c>
      <c r="I1673" t="s">
        <v>172</v>
      </c>
      <c r="J1673" t="s">
        <v>172</v>
      </c>
      <c r="K1673" t="s">
        <v>3692</v>
      </c>
      <c r="L1673" s="172">
        <v>41331</v>
      </c>
      <c r="M1673" s="172">
        <v>41334</v>
      </c>
      <c r="N1673" t="s">
        <v>132</v>
      </c>
      <c r="O1673" t="s">
        <v>109</v>
      </c>
      <c r="P1673">
        <v>2</v>
      </c>
      <c r="Q1673" t="s">
        <v>3175</v>
      </c>
      <c r="R1673" t="s">
        <v>210</v>
      </c>
    </row>
    <row r="1674" spans="1:18" x14ac:dyDescent="0.2">
      <c r="A1674" t="s">
        <v>3693</v>
      </c>
      <c r="B1674" t="s">
        <v>3694</v>
      </c>
      <c r="C1674">
        <v>58951</v>
      </c>
      <c r="D1674">
        <v>118786</v>
      </c>
      <c r="E1674">
        <v>10026002</v>
      </c>
      <c r="F1674" t="s">
        <v>1569</v>
      </c>
      <c r="G1674" t="s">
        <v>14</v>
      </c>
      <c r="H1674" t="s">
        <v>334</v>
      </c>
      <c r="I1674" t="s">
        <v>140</v>
      </c>
      <c r="J1674" t="s">
        <v>140</v>
      </c>
      <c r="K1674" t="s">
        <v>3695</v>
      </c>
      <c r="L1674" s="172">
        <v>41435</v>
      </c>
      <c r="M1674" s="172">
        <v>41439</v>
      </c>
      <c r="N1674" t="s">
        <v>132</v>
      </c>
      <c r="O1674" t="s">
        <v>109</v>
      </c>
      <c r="P1674">
        <v>2</v>
      </c>
      <c r="Q1674" t="s">
        <v>3175</v>
      </c>
      <c r="R1674" t="s">
        <v>210</v>
      </c>
    </row>
    <row r="1675" spans="1:18" x14ac:dyDescent="0.2">
      <c r="A1675" t="s">
        <v>3696</v>
      </c>
      <c r="B1675" t="s">
        <v>1234</v>
      </c>
      <c r="C1675">
        <v>58966</v>
      </c>
      <c r="D1675">
        <v>118929</v>
      </c>
      <c r="E1675">
        <v>10027498</v>
      </c>
      <c r="F1675" t="s">
        <v>1651</v>
      </c>
      <c r="G1675" t="s">
        <v>14</v>
      </c>
      <c r="H1675" t="s">
        <v>255</v>
      </c>
      <c r="I1675" t="s">
        <v>161</v>
      </c>
      <c r="J1675" t="s">
        <v>161</v>
      </c>
      <c r="K1675" t="s">
        <v>3697</v>
      </c>
      <c r="L1675" s="172">
        <v>41226</v>
      </c>
      <c r="M1675" s="172">
        <v>41229</v>
      </c>
      <c r="N1675" t="s">
        <v>1895</v>
      </c>
      <c r="O1675" t="s">
        <v>109</v>
      </c>
      <c r="P1675">
        <v>3</v>
      </c>
      <c r="Q1675" t="s">
        <v>3175</v>
      </c>
      <c r="R1675">
        <v>4</v>
      </c>
    </row>
    <row r="1676" spans="1:18" x14ac:dyDescent="0.2">
      <c r="A1676" t="s">
        <v>3698</v>
      </c>
      <c r="B1676" t="s">
        <v>3699</v>
      </c>
      <c r="C1676">
        <v>59038</v>
      </c>
      <c r="D1676">
        <v>118915</v>
      </c>
      <c r="E1676">
        <v>10019194</v>
      </c>
      <c r="F1676" t="s">
        <v>1569</v>
      </c>
      <c r="G1676" t="s">
        <v>14</v>
      </c>
      <c r="H1676" t="s">
        <v>186</v>
      </c>
      <c r="I1676" t="s">
        <v>172</v>
      </c>
      <c r="J1676" t="s">
        <v>172</v>
      </c>
      <c r="K1676" t="s">
        <v>3700</v>
      </c>
      <c r="L1676" s="172">
        <v>41428</v>
      </c>
      <c r="M1676" s="172">
        <v>41432</v>
      </c>
      <c r="N1676" t="s">
        <v>102</v>
      </c>
      <c r="O1676" t="s">
        <v>109</v>
      </c>
      <c r="P1676">
        <v>4</v>
      </c>
      <c r="Q1676" t="s">
        <v>3175</v>
      </c>
      <c r="R1676">
        <v>3</v>
      </c>
    </row>
    <row r="1677" spans="1:18" x14ac:dyDescent="0.2">
      <c r="A1677" t="s">
        <v>3701</v>
      </c>
      <c r="B1677" t="s">
        <v>2742</v>
      </c>
      <c r="C1677">
        <v>59065</v>
      </c>
      <c r="D1677">
        <v>119231</v>
      </c>
      <c r="E1677">
        <v>10030877</v>
      </c>
      <c r="F1677" t="s">
        <v>1651</v>
      </c>
      <c r="G1677" t="s">
        <v>14</v>
      </c>
      <c r="H1677" t="s">
        <v>399</v>
      </c>
      <c r="I1677" t="s">
        <v>190</v>
      </c>
      <c r="J1677" t="s">
        <v>190</v>
      </c>
      <c r="K1677" t="s">
        <v>3702</v>
      </c>
      <c r="L1677" s="172">
        <v>41184</v>
      </c>
      <c r="M1677" s="172">
        <v>41187</v>
      </c>
      <c r="N1677" t="s">
        <v>102</v>
      </c>
      <c r="O1677" t="s">
        <v>109</v>
      </c>
      <c r="P1677">
        <v>3</v>
      </c>
      <c r="Q1677" t="s">
        <v>3175</v>
      </c>
      <c r="R1677" t="s">
        <v>210</v>
      </c>
    </row>
    <row r="1678" spans="1:18" x14ac:dyDescent="0.2">
      <c r="A1678" t="s">
        <v>3703</v>
      </c>
      <c r="B1678" t="s">
        <v>650</v>
      </c>
      <c r="C1678">
        <v>59066</v>
      </c>
      <c r="D1678">
        <v>114960</v>
      </c>
      <c r="E1678">
        <v>10030120</v>
      </c>
      <c r="F1678" t="s">
        <v>1569</v>
      </c>
      <c r="G1678" t="s">
        <v>14</v>
      </c>
      <c r="H1678" t="s">
        <v>503</v>
      </c>
      <c r="I1678" t="s">
        <v>94</v>
      </c>
      <c r="J1678" t="s">
        <v>95</v>
      </c>
      <c r="K1678" t="s">
        <v>651</v>
      </c>
      <c r="L1678" s="172">
        <v>41177</v>
      </c>
      <c r="M1678" s="172">
        <v>41180</v>
      </c>
      <c r="N1678" t="s">
        <v>132</v>
      </c>
      <c r="O1678" t="s">
        <v>109</v>
      </c>
      <c r="P1678">
        <v>2</v>
      </c>
      <c r="Q1678" t="s">
        <v>3175</v>
      </c>
      <c r="R1678" t="s">
        <v>210</v>
      </c>
    </row>
    <row r="1679" spans="1:18" x14ac:dyDescent="0.2">
      <c r="A1679" t="s">
        <v>3704</v>
      </c>
      <c r="B1679" t="s">
        <v>3705</v>
      </c>
      <c r="C1679">
        <v>59068</v>
      </c>
      <c r="D1679">
        <v>119306</v>
      </c>
      <c r="E1679">
        <v>10031110</v>
      </c>
      <c r="F1679" t="s">
        <v>1651</v>
      </c>
      <c r="G1679" t="s">
        <v>14</v>
      </c>
      <c r="H1679" t="s">
        <v>785</v>
      </c>
      <c r="I1679" t="s">
        <v>107</v>
      </c>
      <c r="J1679" t="s">
        <v>107</v>
      </c>
      <c r="K1679" t="s">
        <v>3706</v>
      </c>
      <c r="L1679" s="172">
        <v>41212</v>
      </c>
      <c r="M1679" s="172">
        <v>41215</v>
      </c>
      <c r="N1679" t="s">
        <v>102</v>
      </c>
      <c r="O1679" t="s">
        <v>109</v>
      </c>
      <c r="P1679">
        <v>4</v>
      </c>
      <c r="Q1679" t="s">
        <v>3175</v>
      </c>
      <c r="R1679" t="s">
        <v>210</v>
      </c>
    </row>
    <row r="1680" spans="1:18" x14ac:dyDescent="0.2">
      <c r="A1680" t="s">
        <v>3707</v>
      </c>
      <c r="B1680" t="s">
        <v>2756</v>
      </c>
      <c r="C1680">
        <v>59080</v>
      </c>
      <c r="D1680">
        <v>119806</v>
      </c>
      <c r="E1680">
        <v>10032393</v>
      </c>
      <c r="F1680" t="s">
        <v>1569</v>
      </c>
      <c r="G1680" t="s">
        <v>14</v>
      </c>
      <c r="H1680" t="s">
        <v>399</v>
      </c>
      <c r="I1680" t="s">
        <v>190</v>
      </c>
      <c r="J1680" t="s">
        <v>190</v>
      </c>
      <c r="K1680" t="s">
        <v>3708</v>
      </c>
      <c r="L1680" s="172">
        <v>41239</v>
      </c>
      <c r="M1680" s="172">
        <v>41243</v>
      </c>
      <c r="N1680" t="s">
        <v>132</v>
      </c>
      <c r="O1680" t="s">
        <v>109</v>
      </c>
      <c r="P1680">
        <v>3</v>
      </c>
      <c r="Q1680" t="s">
        <v>3175</v>
      </c>
      <c r="R1680" t="s">
        <v>210</v>
      </c>
    </row>
    <row r="1681" spans="1:18" x14ac:dyDescent="0.2">
      <c r="A1681" t="s">
        <v>3709</v>
      </c>
      <c r="B1681" t="s">
        <v>1241</v>
      </c>
      <c r="C1681">
        <v>59093</v>
      </c>
      <c r="D1681">
        <v>119803</v>
      </c>
      <c r="E1681">
        <v>10032119</v>
      </c>
      <c r="F1681" t="s">
        <v>1569</v>
      </c>
      <c r="G1681" t="s">
        <v>14</v>
      </c>
      <c r="H1681" t="s">
        <v>270</v>
      </c>
      <c r="I1681" t="s">
        <v>166</v>
      </c>
      <c r="J1681" t="s">
        <v>166</v>
      </c>
      <c r="K1681" t="s">
        <v>3710</v>
      </c>
      <c r="L1681" s="172">
        <v>41330</v>
      </c>
      <c r="M1681" s="172">
        <v>41334</v>
      </c>
      <c r="N1681" t="s">
        <v>132</v>
      </c>
      <c r="O1681" t="s">
        <v>109</v>
      </c>
      <c r="P1681">
        <v>2</v>
      </c>
      <c r="Q1681" t="s">
        <v>3175</v>
      </c>
      <c r="R1681" t="s">
        <v>210</v>
      </c>
    </row>
    <row r="1682" spans="1:18" x14ac:dyDescent="0.2">
      <c r="A1682" t="s">
        <v>3711</v>
      </c>
      <c r="B1682" t="s">
        <v>489</v>
      </c>
      <c r="C1682">
        <v>59109</v>
      </c>
      <c r="D1682">
        <v>120015</v>
      </c>
      <c r="E1682">
        <v>10034055</v>
      </c>
      <c r="F1682" t="s">
        <v>1569</v>
      </c>
      <c r="G1682" t="s">
        <v>14</v>
      </c>
      <c r="H1682" t="s">
        <v>364</v>
      </c>
      <c r="I1682" t="s">
        <v>190</v>
      </c>
      <c r="J1682" t="s">
        <v>190</v>
      </c>
      <c r="K1682" t="s">
        <v>3712</v>
      </c>
      <c r="L1682" s="172">
        <v>41254</v>
      </c>
      <c r="M1682" s="172">
        <v>41257</v>
      </c>
      <c r="N1682" t="s">
        <v>132</v>
      </c>
      <c r="O1682" t="s">
        <v>109</v>
      </c>
      <c r="P1682">
        <v>3</v>
      </c>
      <c r="Q1682" t="s">
        <v>3175</v>
      </c>
      <c r="R1682" t="s">
        <v>210</v>
      </c>
    </row>
    <row r="1683" spans="1:18" x14ac:dyDescent="0.2">
      <c r="A1683" t="s">
        <v>3713</v>
      </c>
      <c r="B1683" t="s">
        <v>1264</v>
      </c>
      <c r="C1683">
        <v>59202</v>
      </c>
      <c r="D1683">
        <v>130162</v>
      </c>
      <c r="E1683">
        <v>10042884</v>
      </c>
      <c r="F1683" t="s">
        <v>1569</v>
      </c>
      <c r="G1683" t="s">
        <v>14</v>
      </c>
      <c r="H1683" t="s">
        <v>320</v>
      </c>
      <c r="I1683" t="s">
        <v>140</v>
      </c>
      <c r="J1683" t="s">
        <v>140</v>
      </c>
      <c r="K1683" t="s">
        <v>3714</v>
      </c>
      <c r="L1683" s="172">
        <v>41449</v>
      </c>
      <c r="M1683" s="172">
        <v>41453</v>
      </c>
      <c r="N1683" t="s">
        <v>102</v>
      </c>
      <c r="O1683" t="s">
        <v>109</v>
      </c>
      <c r="P1683">
        <v>2</v>
      </c>
      <c r="Q1683" t="s">
        <v>3175</v>
      </c>
      <c r="R1683">
        <v>3</v>
      </c>
    </row>
    <row r="1684" spans="1:18" x14ac:dyDescent="0.2">
      <c r="A1684" t="s">
        <v>3715</v>
      </c>
      <c r="B1684" t="s">
        <v>566</v>
      </c>
      <c r="C1684">
        <v>129383</v>
      </c>
      <c r="D1684">
        <v>117454</v>
      </c>
      <c r="E1684">
        <v>10001744</v>
      </c>
      <c r="F1684" t="s">
        <v>113</v>
      </c>
      <c r="G1684" t="s">
        <v>12</v>
      </c>
      <c r="H1684" t="s">
        <v>274</v>
      </c>
      <c r="I1684" t="s">
        <v>190</v>
      </c>
      <c r="J1684" t="s">
        <v>190</v>
      </c>
      <c r="K1684" t="s">
        <v>3716</v>
      </c>
      <c r="L1684" s="172">
        <v>41386</v>
      </c>
      <c r="M1684" s="172">
        <v>41390</v>
      </c>
      <c r="N1684" t="s">
        <v>115</v>
      </c>
      <c r="O1684" t="s">
        <v>109</v>
      </c>
      <c r="P1684">
        <v>3</v>
      </c>
      <c r="Q1684" t="s">
        <v>3175</v>
      </c>
      <c r="R1684">
        <v>2</v>
      </c>
    </row>
    <row r="1685" spans="1:18" x14ac:dyDescent="0.2">
      <c r="A1685" t="s">
        <v>3717</v>
      </c>
      <c r="B1685" t="s">
        <v>3718</v>
      </c>
      <c r="C1685">
        <v>130403</v>
      </c>
      <c r="D1685">
        <v>108346</v>
      </c>
      <c r="E1685">
        <v>10007636</v>
      </c>
      <c r="F1685" t="s">
        <v>2059</v>
      </c>
      <c r="G1685" t="s">
        <v>15</v>
      </c>
      <c r="H1685" t="s">
        <v>121</v>
      </c>
      <c r="I1685" t="s">
        <v>122</v>
      </c>
      <c r="J1685" t="s">
        <v>122</v>
      </c>
      <c r="K1685" t="s">
        <v>3719</v>
      </c>
      <c r="L1685" s="172">
        <v>41351</v>
      </c>
      <c r="M1685" s="172">
        <v>41355</v>
      </c>
      <c r="N1685" t="s">
        <v>152</v>
      </c>
      <c r="O1685" t="s">
        <v>109</v>
      </c>
      <c r="P1685">
        <v>1</v>
      </c>
      <c r="Q1685" t="s">
        <v>3175</v>
      </c>
      <c r="R1685">
        <v>2</v>
      </c>
    </row>
    <row r="1686" spans="1:18" x14ac:dyDescent="0.2">
      <c r="A1686" t="s">
        <v>3720</v>
      </c>
      <c r="B1686" t="s">
        <v>1281</v>
      </c>
      <c r="C1686">
        <v>130405</v>
      </c>
      <c r="D1686">
        <v>108473</v>
      </c>
      <c r="E1686">
        <v>10002780</v>
      </c>
      <c r="F1686" t="s">
        <v>113</v>
      </c>
      <c r="G1686" t="s">
        <v>12</v>
      </c>
      <c r="H1686" t="s">
        <v>717</v>
      </c>
      <c r="I1686" t="s">
        <v>122</v>
      </c>
      <c r="J1686" t="s">
        <v>122</v>
      </c>
      <c r="K1686" t="s">
        <v>3721</v>
      </c>
      <c r="L1686" s="172">
        <v>41414</v>
      </c>
      <c r="M1686" s="172">
        <v>41418</v>
      </c>
      <c r="N1686" t="s">
        <v>115</v>
      </c>
      <c r="O1686" t="s">
        <v>109</v>
      </c>
      <c r="P1686">
        <v>3</v>
      </c>
      <c r="Q1686" t="s">
        <v>3175</v>
      </c>
      <c r="R1686">
        <v>3</v>
      </c>
    </row>
    <row r="1687" spans="1:18" x14ac:dyDescent="0.2">
      <c r="A1687" t="s">
        <v>3722</v>
      </c>
      <c r="B1687" t="s">
        <v>492</v>
      </c>
      <c r="C1687">
        <v>130413</v>
      </c>
      <c r="D1687">
        <v>106790</v>
      </c>
      <c r="E1687">
        <v>10003755</v>
      </c>
      <c r="F1687" t="s">
        <v>113</v>
      </c>
      <c r="G1687" t="s">
        <v>12</v>
      </c>
      <c r="H1687" t="s">
        <v>493</v>
      </c>
      <c r="I1687" t="s">
        <v>122</v>
      </c>
      <c r="J1687" t="s">
        <v>122</v>
      </c>
      <c r="K1687" t="s">
        <v>3723</v>
      </c>
      <c r="L1687" s="172">
        <v>41351</v>
      </c>
      <c r="M1687" s="172">
        <v>41355</v>
      </c>
      <c r="N1687" t="s">
        <v>232</v>
      </c>
      <c r="O1687" t="s">
        <v>109</v>
      </c>
      <c r="P1687">
        <v>3</v>
      </c>
      <c r="Q1687" t="s">
        <v>3175</v>
      </c>
      <c r="R1687">
        <v>4</v>
      </c>
    </row>
    <row r="1688" spans="1:18" x14ac:dyDescent="0.2">
      <c r="A1688" t="s">
        <v>3724</v>
      </c>
      <c r="B1688" t="s">
        <v>3725</v>
      </c>
      <c r="C1688">
        <v>130423</v>
      </c>
      <c r="D1688">
        <v>108526</v>
      </c>
      <c r="E1688">
        <v>10001476</v>
      </c>
      <c r="F1688" t="s">
        <v>113</v>
      </c>
      <c r="G1688" t="s">
        <v>12</v>
      </c>
      <c r="H1688" t="s">
        <v>607</v>
      </c>
      <c r="I1688" t="s">
        <v>122</v>
      </c>
      <c r="J1688" t="s">
        <v>122</v>
      </c>
      <c r="K1688" t="s">
        <v>3726</v>
      </c>
      <c r="L1688" s="172">
        <v>41428</v>
      </c>
      <c r="M1688" s="172">
        <v>41432</v>
      </c>
      <c r="N1688" t="s">
        <v>115</v>
      </c>
      <c r="O1688" t="s">
        <v>109</v>
      </c>
      <c r="P1688">
        <v>2</v>
      </c>
      <c r="Q1688" t="s">
        <v>3175</v>
      </c>
      <c r="R1688">
        <v>3</v>
      </c>
    </row>
    <row r="1689" spans="1:18" x14ac:dyDescent="0.2">
      <c r="A1689" t="s">
        <v>3727</v>
      </c>
      <c r="B1689" t="s">
        <v>3728</v>
      </c>
      <c r="C1689">
        <v>130424</v>
      </c>
      <c r="D1689">
        <v>106542</v>
      </c>
      <c r="E1689">
        <v>10000528</v>
      </c>
      <c r="F1689" t="s">
        <v>113</v>
      </c>
      <c r="G1689" t="s">
        <v>12</v>
      </c>
      <c r="H1689" t="s">
        <v>372</v>
      </c>
      <c r="I1689" t="s">
        <v>122</v>
      </c>
      <c r="J1689" t="s">
        <v>122</v>
      </c>
      <c r="K1689" t="s">
        <v>3729</v>
      </c>
      <c r="L1689" s="172">
        <v>41386</v>
      </c>
      <c r="M1689" s="172">
        <v>41390</v>
      </c>
      <c r="N1689" t="s">
        <v>115</v>
      </c>
      <c r="O1689" t="s">
        <v>109</v>
      </c>
      <c r="P1689">
        <v>2</v>
      </c>
      <c r="Q1689" t="s">
        <v>3175</v>
      </c>
      <c r="R1689">
        <v>2</v>
      </c>
    </row>
    <row r="1690" spans="1:18" x14ac:dyDescent="0.2">
      <c r="A1690" t="s">
        <v>3730</v>
      </c>
      <c r="B1690" t="s">
        <v>2813</v>
      </c>
      <c r="C1690">
        <v>130428</v>
      </c>
      <c r="D1690">
        <v>105658</v>
      </c>
      <c r="E1690">
        <v>10000671</v>
      </c>
      <c r="F1690" t="s">
        <v>113</v>
      </c>
      <c r="G1690" t="s">
        <v>12</v>
      </c>
      <c r="H1690" t="s">
        <v>736</v>
      </c>
      <c r="I1690" t="s">
        <v>122</v>
      </c>
      <c r="J1690" t="s">
        <v>122</v>
      </c>
      <c r="K1690" t="s">
        <v>3731</v>
      </c>
      <c r="L1690" s="172">
        <v>41338</v>
      </c>
      <c r="M1690" s="172">
        <v>41341</v>
      </c>
      <c r="N1690" t="s">
        <v>115</v>
      </c>
      <c r="O1690" t="s">
        <v>109</v>
      </c>
      <c r="P1690">
        <v>3</v>
      </c>
      <c r="Q1690" t="s">
        <v>3175</v>
      </c>
      <c r="R1690">
        <v>3</v>
      </c>
    </row>
    <row r="1691" spans="1:18" x14ac:dyDescent="0.2">
      <c r="A1691" t="s">
        <v>3732</v>
      </c>
      <c r="B1691" t="s">
        <v>3733</v>
      </c>
      <c r="C1691">
        <v>130430</v>
      </c>
      <c r="D1691">
        <v>105711</v>
      </c>
      <c r="E1691">
        <v>10000948</v>
      </c>
      <c r="F1691" t="s">
        <v>113</v>
      </c>
      <c r="G1691" t="s">
        <v>12</v>
      </c>
      <c r="H1691" t="s">
        <v>449</v>
      </c>
      <c r="I1691" t="s">
        <v>122</v>
      </c>
      <c r="J1691" t="s">
        <v>122</v>
      </c>
      <c r="K1691" t="s">
        <v>3734</v>
      </c>
      <c r="L1691" s="172">
        <v>41288</v>
      </c>
      <c r="M1691" s="172">
        <v>41292</v>
      </c>
      <c r="N1691" t="s">
        <v>115</v>
      </c>
      <c r="O1691" t="s">
        <v>109</v>
      </c>
      <c r="P1691">
        <v>2</v>
      </c>
      <c r="Q1691" t="s">
        <v>3175</v>
      </c>
      <c r="R1691">
        <v>3</v>
      </c>
    </row>
    <row r="1692" spans="1:18" x14ac:dyDescent="0.2">
      <c r="A1692" t="s">
        <v>3735</v>
      </c>
      <c r="B1692" t="s">
        <v>2818</v>
      </c>
      <c r="C1692">
        <v>130432</v>
      </c>
      <c r="D1692">
        <v>105714</v>
      </c>
      <c r="E1692">
        <v>10001778</v>
      </c>
      <c r="F1692" t="s">
        <v>113</v>
      </c>
      <c r="G1692" t="s">
        <v>12</v>
      </c>
      <c r="H1692" t="s">
        <v>553</v>
      </c>
      <c r="I1692" t="s">
        <v>122</v>
      </c>
      <c r="J1692" t="s">
        <v>122</v>
      </c>
      <c r="K1692" t="s">
        <v>3736</v>
      </c>
      <c r="L1692" s="172">
        <v>41253</v>
      </c>
      <c r="M1692" s="172">
        <v>41257</v>
      </c>
      <c r="N1692" t="s">
        <v>115</v>
      </c>
      <c r="O1692" t="s">
        <v>109</v>
      </c>
      <c r="P1692">
        <v>3</v>
      </c>
      <c r="Q1692" t="s">
        <v>3175</v>
      </c>
      <c r="R1692">
        <v>2</v>
      </c>
    </row>
    <row r="1693" spans="1:18" x14ac:dyDescent="0.2">
      <c r="A1693" t="s">
        <v>3737</v>
      </c>
      <c r="B1693" t="s">
        <v>2821</v>
      </c>
      <c r="C1693">
        <v>130433</v>
      </c>
      <c r="D1693">
        <v>108430</v>
      </c>
      <c r="E1693">
        <v>10001705</v>
      </c>
      <c r="F1693" t="s">
        <v>105</v>
      </c>
      <c r="G1693" t="s">
        <v>12</v>
      </c>
      <c r="H1693" t="s">
        <v>553</v>
      </c>
      <c r="I1693" t="s">
        <v>122</v>
      </c>
      <c r="J1693" t="s">
        <v>122</v>
      </c>
      <c r="K1693" t="s">
        <v>3738</v>
      </c>
      <c r="L1693" s="172">
        <v>41289</v>
      </c>
      <c r="M1693" s="172">
        <v>41292</v>
      </c>
      <c r="N1693" t="s">
        <v>559</v>
      </c>
      <c r="O1693" t="s">
        <v>109</v>
      </c>
      <c r="P1693">
        <v>4</v>
      </c>
      <c r="Q1693" t="s">
        <v>3175</v>
      </c>
      <c r="R1693">
        <v>4</v>
      </c>
    </row>
    <row r="1694" spans="1:18" x14ac:dyDescent="0.2">
      <c r="A1694" t="s">
        <v>3739</v>
      </c>
      <c r="B1694" t="s">
        <v>435</v>
      </c>
      <c r="C1694">
        <v>130438</v>
      </c>
      <c r="D1694">
        <v>108318</v>
      </c>
      <c r="E1694">
        <v>10001148</v>
      </c>
      <c r="F1694" t="s">
        <v>293</v>
      </c>
      <c r="G1694" t="s">
        <v>12</v>
      </c>
      <c r="H1694" t="s">
        <v>419</v>
      </c>
      <c r="I1694" t="s">
        <v>122</v>
      </c>
      <c r="J1694" t="s">
        <v>122</v>
      </c>
      <c r="K1694" t="s">
        <v>437</v>
      </c>
      <c r="L1694" s="172">
        <v>41303</v>
      </c>
      <c r="M1694" s="172">
        <v>41306</v>
      </c>
      <c r="N1694" t="s">
        <v>115</v>
      </c>
      <c r="O1694" t="s">
        <v>109</v>
      </c>
      <c r="P1694">
        <v>2</v>
      </c>
      <c r="Q1694" t="s">
        <v>3175</v>
      </c>
      <c r="R1694">
        <v>2</v>
      </c>
    </row>
    <row r="1695" spans="1:18" x14ac:dyDescent="0.2">
      <c r="A1695" t="s">
        <v>3740</v>
      </c>
      <c r="B1695" t="s">
        <v>265</v>
      </c>
      <c r="C1695">
        <v>130445</v>
      </c>
      <c r="D1695">
        <v>108421</v>
      </c>
      <c r="E1695">
        <v>10002937</v>
      </c>
      <c r="F1695" t="s">
        <v>105</v>
      </c>
      <c r="G1695" t="s">
        <v>12</v>
      </c>
      <c r="H1695" t="s">
        <v>266</v>
      </c>
      <c r="I1695" t="s">
        <v>122</v>
      </c>
      <c r="J1695" t="s">
        <v>122</v>
      </c>
      <c r="K1695" t="s">
        <v>3741</v>
      </c>
      <c r="L1695" s="172">
        <v>41317</v>
      </c>
      <c r="M1695" s="172">
        <v>41320</v>
      </c>
      <c r="N1695" t="s">
        <v>108</v>
      </c>
      <c r="O1695" t="s">
        <v>109</v>
      </c>
      <c r="P1695">
        <v>3</v>
      </c>
      <c r="Q1695" t="s">
        <v>3175</v>
      </c>
      <c r="R1695">
        <v>2</v>
      </c>
    </row>
    <row r="1696" spans="1:18" x14ac:dyDescent="0.2">
      <c r="A1696" t="s">
        <v>3742</v>
      </c>
      <c r="B1696" t="s">
        <v>1310</v>
      </c>
      <c r="C1696">
        <v>130448</v>
      </c>
      <c r="D1696">
        <v>108514</v>
      </c>
      <c r="E1696">
        <v>10003674</v>
      </c>
      <c r="F1696" t="s">
        <v>113</v>
      </c>
      <c r="G1696" t="s">
        <v>12</v>
      </c>
      <c r="H1696" t="s">
        <v>1311</v>
      </c>
      <c r="I1696" t="s">
        <v>122</v>
      </c>
      <c r="J1696" t="s">
        <v>122</v>
      </c>
      <c r="K1696" t="s">
        <v>3743</v>
      </c>
      <c r="L1696" s="172">
        <v>41316</v>
      </c>
      <c r="M1696" s="172">
        <v>41320</v>
      </c>
      <c r="N1696" t="s">
        <v>115</v>
      </c>
      <c r="O1696" t="s">
        <v>109</v>
      </c>
      <c r="P1696">
        <v>2</v>
      </c>
      <c r="Q1696" t="s">
        <v>3175</v>
      </c>
      <c r="R1696">
        <v>3</v>
      </c>
    </row>
    <row r="1697" spans="1:18" x14ac:dyDescent="0.2">
      <c r="A1697" t="s">
        <v>3744</v>
      </c>
      <c r="B1697" t="s">
        <v>1313</v>
      </c>
      <c r="C1697">
        <v>130451</v>
      </c>
      <c r="D1697">
        <v>108507</v>
      </c>
      <c r="E1697">
        <v>10004607</v>
      </c>
      <c r="F1697" t="s">
        <v>113</v>
      </c>
      <c r="G1697" t="s">
        <v>12</v>
      </c>
      <c r="H1697" t="s">
        <v>481</v>
      </c>
      <c r="I1697" t="s">
        <v>122</v>
      </c>
      <c r="J1697" t="s">
        <v>122</v>
      </c>
      <c r="K1697" t="s">
        <v>3745</v>
      </c>
      <c r="L1697" s="172">
        <v>41302</v>
      </c>
      <c r="M1697" s="172">
        <v>41306</v>
      </c>
      <c r="N1697" t="s">
        <v>115</v>
      </c>
      <c r="O1697" t="s">
        <v>109</v>
      </c>
      <c r="P1697">
        <v>2</v>
      </c>
      <c r="Q1697" t="s">
        <v>3175</v>
      </c>
      <c r="R1697">
        <v>1</v>
      </c>
    </row>
    <row r="1698" spans="1:18" x14ac:dyDescent="0.2">
      <c r="A1698" t="s">
        <v>3746</v>
      </c>
      <c r="B1698" t="s">
        <v>1319</v>
      </c>
      <c r="C1698">
        <v>130454</v>
      </c>
      <c r="D1698">
        <v>108449</v>
      </c>
      <c r="E1698">
        <v>10005469</v>
      </c>
      <c r="F1698" t="s">
        <v>113</v>
      </c>
      <c r="G1698" t="s">
        <v>12</v>
      </c>
      <c r="H1698" t="s">
        <v>543</v>
      </c>
      <c r="I1698" t="s">
        <v>122</v>
      </c>
      <c r="J1698" t="s">
        <v>122</v>
      </c>
      <c r="K1698" t="s">
        <v>3747</v>
      </c>
      <c r="L1698" s="172">
        <v>41253</v>
      </c>
      <c r="M1698" s="172">
        <v>41257</v>
      </c>
      <c r="N1698" t="s">
        <v>115</v>
      </c>
      <c r="O1698" t="s">
        <v>109</v>
      </c>
      <c r="P1698">
        <v>3</v>
      </c>
      <c r="Q1698" t="s">
        <v>3175</v>
      </c>
      <c r="R1698">
        <v>2</v>
      </c>
    </row>
    <row r="1699" spans="1:18" x14ac:dyDescent="0.2">
      <c r="A1699" t="s">
        <v>3748</v>
      </c>
      <c r="B1699" t="s">
        <v>429</v>
      </c>
      <c r="C1699">
        <v>130456</v>
      </c>
      <c r="D1699">
        <v>108478</v>
      </c>
      <c r="E1699">
        <v>10007321</v>
      </c>
      <c r="F1699" t="s">
        <v>113</v>
      </c>
      <c r="G1699" t="s">
        <v>12</v>
      </c>
      <c r="H1699" t="s">
        <v>430</v>
      </c>
      <c r="I1699" t="s">
        <v>122</v>
      </c>
      <c r="J1699" t="s">
        <v>122</v>
      </c>
      <c r="K1699" t="s">
        <v>3749</v>
      </c>
      <c r="L1699" s="172">
        <v>41407</v>
      </c>
      <c r="M1699" s="172">
        <v>41411</v>
      </c>
      <c r="N1699" t="s">
        <v>115</v>
      </c>
      <c r="O1699" t="s">
        <v>109</v>
      </c>
      <c r="P1699">
        <v>3</v>
      </c>
      <c r="Q1699" t="s">
        <v>3175</v>
      </c>
      <c r="R1699">
        <v>3</v>
      </c>
    </row>
    <row r="1700" spans="1:18" x14ac:dyDescent="0.2">
      <c r="A1700" t="s">
        <v>3750</v>
      </c>
      <c r="B1700" t="s">
        <v>1321</v>
      </c>
      <c r="C1700">
        <v>130457</v>
      </c>
      <c r="D1700">
        <v>108412</v>
      </c>
      <c r="E1700">
        <v>10003899</v>
      </c>
      <c r="F1700" t="s">
        <v>105</v>
      </c>
      <c r="G1700" t="s">
        <v>12</v>
      </c>
      <c r="H1700" t="s">
        <v>430</v>
      </c>
      <c r="I1700" t="s">
        <v>122</v>
      </c>
      <c r="J1700" t="s">
        <v>122</v>
      </c>
      <c r="K1700" t="s">
        <v>3751</v>
      </c>
      <c r="L1700" s="172">
        <v>41288</v>
      </c>
      <c r="M1700" s="172">
        <v>41291</v>
      </c>
      <c r="N1700" t="s">
        <v>108</v>
      </c>
      <c r="O1700" t="s">
        <v>109</v>
      </c>
      <c r="P1700">
        <v>2</v>
      </c>
      <c r="Q1700" t="s">
        <v>3175</v>
      </c>
      <c r="R1700">
        <v>2</v>
      </c>
    </row>
    <row r="1701" spans="1:18" x14ac:dyDescent="0.2">
      <c r="A1701" t="s">
        <v>3752</v>
      </c>
      <c r="B1701" t="s">
        <v>1323</v>
      </c>
      <c r="C1701">
        <v>130458</v>
      </c>
      <c r="D1701">
        <v>108393</v>
      </c>
      <c r="E1701">
        <v>10005859</v>
      </c>
      <c r="F1701" t="s">
        <v>105</v>
      </c>
      <c r="G1701" t="s">
        <v>12</v>
      </c>
      <c r="H1701" t="s">
        <v>430</v>
      </c>
      <c r="I1701" t="s">
        <v>122</v>
      </c>
      <c r="J1701" t="s">
        <v>122</v>
      </c>
      <c r="K1701" t="s">
        <v>3753</v>
      </c>
      <c r="L1701" s="172">
        <v>41184</v>
      </c>
      <c r="M1701" s="172">
        <v>41187</v>
      </c>
      <c r="N1701" t="s">
        <v>108</v>
      </c>
      <c r="O1701" t="s">
        <v>109</v>
      </c>
      <c r="P1701">
        <v>2</v>
      </c>
      <c r="Q1701" t="s">
        <v>3175</v>
      </c>
      <c r="R1701">
        <v>3</v>
      </c>
    </row>
    <row r="1702" spans="1:18" x14ac:dyDescent="0.2">
      <c r="A1702" t="s">
        <v>3754</v>
      </c>
      <c r="B1702" t="s">
        <v>2075</v>
      </c>
      <c r="C1702">
        <v>130468</v>
      </c>
      <c r="D1702">
        <v>108413</v>
      </c>
      <c r="E1702">
        <v>10003511</v>
      </c>
      <c r="F1702" t="s">
        <v>105</v>
      </c>
      <c r="G1702" t="s">
        <v>12</v>
      </c>
      <c r="H1702" t="s">
        <v>186</v>
      </c>
      <c r="I1702" t="s">
        <v>172</v>
      </c>
      <c r="J1702" t="s">
        <v>172</v>
      </c>
      <c r="K1702" t="s">
        <v>3755</v>
      </c>
      <c r="L1702" s="172">
        <v>41380</v>
      </c>
      <c r="M1702" s="172">
        <v>41383</v>
      </c>
      <c r="N1702" t="s">
        <v>108</v>
      </c>
      <c r="O1702" t="s">
        <v>109</v>
      </c>
      <c r="P1702">
        <v>3</v>
      </c>
      <c r="Q1702" t="s">
        <v>3175</v>
      </c>
      <c r="R1702">
        <v>1</v>
      </c>
    </row>
    <row r="1703" spans="1:18" x14ac:dyDescent="0.2">
      <c r="A1703" t="s">
        <v>3756</v>
      </c>
      <c r="B1703" t="s">
        <v>442</v>
      </c>
      <c r="C1703">
        <v>130469</v>
      </c>
      <c r="D1703">
        <v>108431</v>
      </c>
      <c r="E1703">
        <v>10001082</v>
      </c>
      <c r="F1703" t="s">
        <v>105</v>
      </c>
      <c r="G1703" t="s">
        <v>12</v>
      </c>
      <c r="H1703" t="s">
        <v>186</v>
      </c>
      <c r="I1703" t="s">
        <v>172</v>
      </c>
      <c r="J1703" t="s">
        <v>172</v>
      </c>
      <c r="K1703" t="s">
        <v>3757</v>
      </c>
      <c r="L1703" s="172">
        <v>41198</v>
      </c>
      <c r="M1703" s="172">
        <v>41201</v>
      </c>
      <c r="N1703" t="s">
        <v>108</v>
      </c>
      <c r="O1703" t="s">
        <v>109</v>
      </c>
      <c r="P1703">
        <v>3</v>
      </c>
      <c r="Q1703" t="s">
        <v>3175</v>
      </c>
      <c r="R1703">
        <v>3</v>
      </c>
    </row>
    <row r="1704" spans="1:18" x14ac:dyDescent="0.2">
      <c r="A1704" t="s">
        <v>3758</v>
      </c>
      <c r="B1704" t="s">
        <v>290</v>
      </c>
      <c r="C1704">
        <v>130473</v>
      </c>
      <c r="D1704">
        <v>112389</v>
      </c>
      <c r="E1704">
        <v>10001458</v>
      </c>
      <c r="F1704" t="s">
        <v>113</v>
      </c>
      <c r="G1704" t="s">
        <v>12</v>
      </c>
      <c r="H1704" t="s">
        <v>291</v>
      </c>
      <c r="I1704" t="s">
        <v>172</v>
      </c>
      <c r="J1704" t="s">
        <v>172</v>
      </c>
      <c r="K1704" t="s">
        <v>3759</v>
      </c>
      <c r="L1704" s="172">
        <v>41344</v>
      </c>
      <c r="M1704" s="172">
        <v>41348</v>
      </c>
      <c r="N1704" t="s">
        <v>115</v>
      </c>
      <c r="O1704" t="s">
        <v>109</v>
      </c>
      <c r="P1704">
        <v>4</v>
      </c>
      <c r="Q1704" t="s">
        <v>3175</v>
      </c>
      <c r="R1704">
        <v>3</v>
      </c>
    </row>
    <row r="1705" spans="1:18" x14ac:dyDescent="0.2">
      <c r="A1705" t="s">
        <v>3760</v>
      </c>
      <c r="B1705" t="s">
        <v>3761</v>
      </c>
      <c r="C1705">
        <v>130475</v>
      </c>
      <c r="D1705">
        <v>106374</v>
      </c>
      <c r="E1705">
        <v>10007924</v>
      </c>
      <c r="F1705" t="s">
        <v>113</v>
      </c>
      <c r="G1705" t="s">
        <v>12</v>
      </c>
      <c r="H1705" t="s">
        <v>758</v>
      </c>
      <c r="I1705" t="s">
        <v>172</v>
      </c>
      <c r="J1705" t="s">
        <v>172</v>
      </c>
      <c r="K1705" t="s">
        <v>3762</v>
      </c>
      <c r="L1705" s="172">
        <v>41330</v>
      </c>
      <c r="M1705" s="172">
        <v>41334</v>
      </c>
      <c r="N1705" t="s">
        <v>115</v>
      </c>
      <c r="O1705" t="s">
        <v>109</v>
      </c>
      <c r="P1705">
        <v>2</v>
      </c>
      <c r="Q1705" t="s">
        <v>3175</v>
      </c>
      <c r="R1705">
        <v>2</v>
      </c>
    </row>
    <row r="1706" spans="1:18" x14ac:dyDescent="0.2">
      <c r="A1706" t="s">
        <v>3763</v>
      </c>
      <c r="B1706" t="s">
        <v>3764</v>
      </c>
      <c r="C1706">
        <v>130476</v>
      </c>
      <c r="D1706">
        <v>108457</v>
      </c>
      <c r="E1706">
        <v>10002852</v>
      </c>
      <c r="F1706" t="s">
        <v>113</v>
      </c>
      <c r="G1706" t="s">
        <v>12</v>
      </c>
      <c r="H1706" t="s">
        <v>758</v>
      </c>
      <c r="I1706" t="s">
        <v>172</v>
      </c>
      <c r="J1706" t="s">
        <v>172</v>
      </c>
      <c r="K1706" t="s">
        <v>3765</v>
      </c>
      <c r="L1706" s="172">
        <v>41428</v>
      </c>
      <c r="M1706" s="172">
        <v>41432</v>
      </c>
      <c r="N1706" t="s">
        <v>115</v>
      </c>
      <c r="O1706" t="s">
        <v>109</v>
      </c>
      <c r="P1706">
        <v>2</v>
      </c>
      <c r="Q1706" t="s">
        <v>3175</v>
      </c>
      <c r="R1706">
        <v>2</v>
      </c>
    </row>
    <row r="1707" spans="1:18" x14ac:dyDescent="0.2">
      <c r="A1707" t="s">
        <v>3766</v>
      </c>
      <c r="B1707" t="s">
        <v>3767</v>
      </c>
      <c r="C1707">
        <v>130477</v>
      </c>
      <c r="D1707" t="s">
        <v>99</v>
      </c>
      <c r="E1707">
        <v>10006355</v>
      </c>
      <c r="F1707" t="s">
        <v>113</v>
      </c>
      <c r="G1707" t="s">
        <v>12</v>
      </c>
      <c r="H1707" t="s">
        <v>758</v>
      </c>
      <c r="I1707" t="s">
        <v>172</v>
      </c>
      <c r="J1707" t="s">
        <v>172</v>
      </c>
      <c r="K1707" t="s">
        <v>3768</v>
      </c>
      <c r="L1707" s="172">
        <v>41218</v>
      </c>
      <c r="M1707" s="172">
        <v>41222</v>
      </c>
      <c r="N1707" t="s">
        <v>115</v>
      </c>
      <c r="O1707" t="s">
        <v>109</v>
      </c>
      <c r="P1707">
        <v>2</v>
      </c>
      <c r="Q1707" t="s">
        <v>3175</v>
      </c>
      <c r="R1707">
        <v>2</v>
      </c>
    </row>
    <row r="1708" spans="1:18" x14ac:dyDescent="0.2">
      <c r="A1708" t="s">
        <v>3769</v>
      </c>
      <c r="B1708" t="s">
        <v>3770</v>
      </c>
      <c r="C1708">
        <v>130483</v>
      </c>
      <c r="D1708">
        <v>105118</v>
      </c>
      <c r="E1708">
        <v>10007315</v>
      </c>
      <c r="F1708" t="s">
        <v>113</v>
      </c>
      <c r="G1708" t="s">
        <v>12</v>
      </c>
      <c r="H1708" t="s">
        <v>546</v>
      </c>
      <c r="I1708" t="s">
        <v>172</v>
      </c>
      <c r="J1708" t="s">
        <v>172</v>
      </c>
      <c r="K1708" t="s">
        <v>3771</v>
      </c>
      <c r="L1708" s="172">
        <v>41316</v>
      </c>
      <c r="M1708" s="172">
        <v>41320</v>
      </c>
      <c r="N1708" t="s">
        <v>115</v>
      </c>
      <c r="O1708" t="s">
        <v>109</v>
      </c>
      <c r="P1708">
        <v>1</v>
      </c>
      <c r="Q1708" t="s">
        <v>3175</v>
      </c>
      <c r="R1708">
        <v>2</v>
      </c>
    </row>
    <row r="1709" spans="1:18" x14ac:dyDescent="0.2">
      <c r="A1709" t="s">
        <v>3772</v>
      </c>
      <c r="B1709" t="s">
        <v>2080</v>
      </c>
      <c r="C1709">
        <v>130484</v>
      </c>
      <c r="D1709">
        <v>106388</v>
      </c>
      <c r="E1709">
        <v>10007578</v>
      </c>
      <c r="F1709" t="s">
        <v>113</v>
      </c>
      <c r="G1709" t="s">
        <v>12</v>
      </c>
      <c r="H1709" t="s">
        <v>1838</v>
      </c>
      <c r="I1709" t="s">
        <v>172</v>
      </c>
      <c r="J1709" t="s">
        <v>172</v>
      </c>
      <c r="K1709" t="s">
        <v>3773</v>
      </c>
      <c r="L1709" s="172">
        <v>41393</v>
      </c>
      <c r="M1709" s="172">
        <v>41397</v>
      </c>
      <c r="N1709" t="s">
        <v>232</v>
      </c>
      <c r="O1709" t="s">
        <v>109</v>
      </c>
      <c r="P1709">
        <v>3</v>
      </c>
      <c r="Q1709" t="s">
        <v>3175</v>
      </c>
      <c r="R1709">
        <v>4</v>
      </c>
    </row>
    <row r="1710" spans="1:18" x14ac:dyDescent="0.2">
      <c r="A1710" t="s">
        <v>3774</v>
      </c>
      <c r="B1710" t="s">
        <v>1328</v>
      </c>
      <c r="C1710">
        <v>130486</v>
      </c>
      <c r="D1710">
        <v>106909</v>
      </c>
      <c r="E1710">
        <v>10003708</v>
      </c>
      <c r="F1710" t="s">
        <v>113</v>
      </c>
      <c r="G1710" t="s">
        <v>12</v>
      </c>
      <c r="H1710" t="s">
        <v>942</v>
      </c>
      <c r="I1710" t="s">
        <v>140</v>
      </c>
      <c r="J1710" t="s">
        <v>140</v>
      </c>
      <c r="K1710" t="s">
        <v>3775</v>
      </c>
      <c r="L1710" s="172">
        <v>41379</v>
      </c>
      <c r="M1710" s="172">
        <v>41383</v>
      </c>
      <c r="N1710" t="s">
        <v>232</v>
      </c>
      <c r="O1710" t="s">
        <v>109</v>
      </c>
      <c r="P1710">
        <v>2</v>
      </c>
      <c r="Q1710" t="s">
        <v>3175</v>
      </c>
      <c r="R1710">
        <v>4</v>
      </c>
    </row>
    <row r="1711" spans="1:18" x14ac:dyDescent="0.2">
      <c r="A1711" t="s">
        <v>3776</v>
      </c>
      <c r="B1711" t="s">
        <v>1330</v>
      </c>
      <c r="C1711">
        <v>130487</v>
      </c>
      <c r="D1711">
        <v>106915</v>
      </c>
      <c r="E1711">
        <v>10003955</v>
      </c>
      <c r="F1711" t="s">
        <v>113</v>
      </c>
      <c r="G1711" t="s">
        <v>12</v>
      </c>
      <c r="H1711" t="s">
        <v>139</v>
      </c>
      <c r="I1711" t="s">
        <v>140</v>
      </c>
      <c r="J1711" t="s">
        <v>140</v>
      </c>
      <c r="K1711" t="s">
        <v>3777</v>
      </c>
      <c r="L1711" s="172">
        <v>41309</v>
      </c>
      <c r="M1711" s="172">
        <v>41313</v>
      </c>
      <c r="N1711" t="s">
        <v>115</v>
      </c>
      <c r="O1711" t="s">
        <v>109</v>
      </c>
      <c r="P1711">
        <v>4</v>
      </c>
      <c r="Q1711" t="s">
        <v>3175</v>
      </c>
      <c r="R1711">
        <v>1</v>
      </c>
    </row>
    <row r="1712" spans="1:18" x14ac:dyDescent="0.2">
      <c r="A1712" t="s">
        <v>3778</v>
      </c>
      <c r="B1712" t="s">
        <v>1332</v>
      </c>
      <c r="C1712">
        <v>130491</v>
      </c>
      <c r="D1712">
        <v>106934</v>
      </c>
      <c r="E1712">
        <v>10006038</v>
      </c>
      <c r="F1712" t="s">
        <v>113</v>
      </c>
      <c r="G1712" t="s">
        <v>12</v>
      </c>
      <c r="H1712" t="s">
        <v>790</v>
      </c>
      <c r="I1712" t="s">
        <v>140</v>
      </c>
      <c r="J1712" t="s">
        <v>140</v>
      </c>
      <c r="K1712" t="s">
        <v>3779</v>
      </c>
      <c r="L1712" s="172">
        <v>41344</v>
      </c>
      <c r="M1712" s="172">
        <v>41348</v>
      </c>
      <c r="N1712" t="s">
        <v>115</v>
      </c>
      <c r="O1712" t="s">
        <v>109</v>
      </c>
      <c r="P1712">
        <v>2</v>
      </c>
      <c r="Q1712" t="s">
        <v>3175</v>
      </c>
      <c r="R1712">
        <v>2</v>
      </c>
    </row>
    <row r="1713" spans="1:18" x14ac:dyDescent="0.2">
      <c r="A1713" t="s">
        <v>3780</v>
      </c>
      <c r="B1713" t="s">
        <v>356</v>
      </c>
      <c r="C1713">
        <v>130494</v>
      </c>
      <c r="D1713">
        <v>108434</v>
      </c>
      <c r="E1713">
        <v>10000702</v>
      </c>
      <c r="F1713" t="s">
        <v>105</v>
      </c>
      <c r="G1713" t="s">
        <v>12</v>
      </c>
      <c r="H1713" t="s">
        <v>357</v>
      </c>
      <c r="I1713" t="s">
        <v>140</v>
      </c>
      <c r="J1713" t="s">
        <v>140</v>
      </c>
      <c r="K1713" t="s">
        <v>358</v>
      </c>
      <c r="L1713" s="172">
        <v>41247</v>
      </c>
      <c r="M1713" s="172">
        <v>41250</v>
      </c>
      <c r="N1713" t="s">
        <v>108</v>
      </c>
      <c r="O1713" t="s">
        <v>109</v>
      </c>
      <c r="P1713">
        <v>2</v>
      </c>
      <c r="Q1713" t="s">
        <v>3175</v>
      </c>
      <c r="R1713">
        <v>3</v>
      </c>
    </row>
    <row r="1714" spans="1:18" x14ac:dyDescent="0.2">
      <c r="A1714" t="s">
        <v>3781</v>
      </c>
      <c r="B1714" t="s">
        <v>621</v>
      </c>
      <c r="C1714">
        <v>130506</v>
      </c>
      <c r="D1714">
        <v>108401</v>
      </c>
      <c r="E1714">
        <v>10004861</v>
      </c>
      <c r="F1714" t="s">
        <v>105</v>
      </c>
      <c r="G1714" t="s">
        <v>12</v>
      </c>
      <c r="H1714" t="s">
        <v>283</v>
      </c>
      <c r="I1714" t="s">
        <v>140</v>
      </c>
      <c r="J1714" t="s">
        <v>140</v>
      </c>
      <c r="K1714" t="s">
        <v>622</v>
      </c>
      <c r="L1714" s="172">
        <v>41331</v>
      </c>
      <c r="M1714" s="172">
        <v>41334</v>
      </c>
      <c r="N1714" t="s">
        <v>108</v>
      </c>
      <c r="O1714" t="s">
        <v>109</v>
      </c>
      <c r="P1714">
        <v>2</v>
      </c>
      <c r="Q1714" t="s">
        <v>3175</v>
      </c>
      <c r="R1714">
        <v>1</v>
      </c>
    </row>
    <row r="1715" spans="1:18" x14ac:dyDescent="0.2">
      <c r="A1715" t="s">
        <v>3782</v>
      </c>
      <c r="B1715" t="s">
        <v>626</v>
      </c>
      <c r="C1715">
        <v>130515</v>
      </c>
      <c r="D1715">
        <v>106867</v>
      </c>
      <c r="E1715">
        <v>10001346</v>
      </c>
      <c r="F1715" t="s">
        <v>105</v>
      </c>
      <c r="G1715" t="s">
        <v>12</v>
      </c>
      <c r="H1715" t="s">
        <v>320</v>
      </c>
      <c r="I1715" t="s">
        <v>140</v>
      </c>
      <c r="J1715" t="s">
        <v>140</v>
      </c>
      <c r="K1715" t="s">
        <v>3783</v>
      </c>
      <c r="L1715" s="172">
        <v>41247</v>
      </c>
      <c r="M1715" s="172">
        <v>41250</v>
      </c>
      <c r="N1715" t="s">
        <v>108</v>
      </c>
      <c r="O1715" t="s">
        <v>109</v>
      </c>
      <c r="P1715">
        <v>3</v>
      </c>
      <c r="Q1715" t="s">
        <v>3175</v>
      </c>
      <c r="R1715">
        <v>3</v>
      </c>
    </row>
    <row r="1716" spans="1:18" x14ac:dyDescent="0.2">
      <c r="A1716" t="s">
        <v>3784</v>
      </c>
      <c r="B1716" t="s">
        <v>157</v>
      </c>
      <c r="C1716">
        <v>130523</v>
      </c>
      <c r="D1716">
        <v>108328</v>
      </c>
      <c r="E1716">
        <v>10006195</v>
      </c>
      <c r="F1716" t="s">
        <v>105</v>
      </c>
      <c r="G1716" t="s">
        <v>12</v>
      </c>
      <c r="H1716" t="s">
        <v>158</v>
      </c>
      <c r="I1716" t="s">
        <v>140</v>
      </c>
      <c r="J1716" t="s">
        <v>140</v>
      </c>
      <c r="K1716" t="s">
        <v>159</v>
      </c>
      <c r="L1716" s="172">
        <v>41219</v>
      </c>
      <c r="M1716" s="172">
        <v>41222</v>
      </c>
      <c r="N1716" t="s">
        <v>108</v>
      </c>
      <c r="O1716" t="s">
        <v>109</v>
      </c>
      <c r="P1716">
        <v>2</v>
      </c>
      <c r="Q1716" t="s">
        <v>3175</v>
      </c>
      <c r="R1716">
        <v>3</v>
      </c>
    </row>
    <row r="1717" spans="1:18" x14ac:dyDescent="0.2">
      <c r="A1717" t="s">
        <v>3785</v>
      </c>
      <c r="B1717" t="s">
        <v>1343</v>
      </c>
      <c r="C1717">
        <v>130526</v>
      </c>
      <c r="D1717">
        <v>107019</v>
      </c>
      <c r="E1717">
        <v>10002005</v>
      </c>
      <c r="F1717" t="s">
        <v>113</v>
      </c>
      <c r="G1717" t="s">
        <v>12</v>
      </c>
      <c r="H1717" t="s">
        <v>316</v>
      </c>
      <c r="I1717" t="s">
        <v>2054</v>
      </c>
      <c r="J1717" t="s">
        <v>95</v>
      </c>
      <c r="K1717" t="s">
        <v>3786</v>
      </c>
      <c r="L1717" s="172">
        <v>41393</v>
      </c>
      <c r="M1717" s="172">
        <v>41397</v>
      </c>
      <c r="N1717" t="s">
        <v>115</v>
      </c>
      <c r="O1717" t="s">
        <v>109</v>
      </c>
      <c r="P1717">
        <v>2</v>
      </c>
      <c r="Q1717" t="s">
        <v>3175</v>
      </c>
      <c r="R1717">
        <v>3</v>
      </c>
    </row>
    <row r="1718" spans="1:18" x14ac:dyDescent="0.2">
      <c r="A1718" t="s">
        <v>3787</v>
      </c>
      <c r="B1718" t="s">
        <v>3788</v>
      </c>
      <c r="C1718">
        <v>130527</v>
      </c>
      <c r="D1718">
        <v>108493</v>
      </c>
      <c r="E1718">
        <v>10005534</v>
      </c>
      <c r="F1718" t="s">
        <v>113</v>
      </c>
      <c r="G1718" t="s">
        <v>12</v>
      </c>
      <c r="H1718" t="s">
        <v>549</v>
      </c>
      <c r="I1718" t="s">
        <v>2054</v>
      </c>
      <c r="J1718" t="s">
        <v>95</v>
      </c>
      <c r="K1718" t="s">
        <v>3789</v>
      </c>
      <c r="L1718" s="172">
        <v>41414</v>
      </c>
      <c r="M1718" s="172">
        <v>41418</v>
      </c>
      <c r="N1718" t="s">
        <v>115</v>
      </c>
      <c r="O1718" t="s">
        <v>109</v>
      </c>
      <c r="P1718">
        <v>2</v>
      </c>
      <c r="Q1718" t="s">
        <v>3175</v>
      </c>
      <c r="R1718">
        <v>3</v>
      </c>
    </row>
    <row r="1719" spans="1:18" x14ac:dyDescent="0.2">
      <c r="A1719" t="s">
        <v>3790</v>
      </c>
      <c r="B1719" t="s">
        <v>2874</v>
      </c>
      <c r="C1719">
        <v>130530</v>
      </c>
      <c r="D1719">
        <v>108383</v>
      </c>
      <c r="E1719">
        <v>10006892</v>
      </c>
      <c r="F1719" t="s">
        <v>105</v>
      </c>
      <c r="G1719" t="s">
        <v>12</v>
      </c>
      <c r="H1719" t="s">
        <v>549</v>
      </c>
      <c r="I1719" t="s">
        <v>2054</v>
      </c>
      <c r="J1719" t="s">
        <v>95</v>
      </c>
      <c r="K1719" t="s">
        <v>3791</v>
      </c>
      <c r="L1719" s="172">
        <v>41184</v>
      </c>
      <c r="M1719" s="172">
        <v>41187</v>
      </c>
      <c r="N1719" t="s">
        <v>108</v>
      </c>
      <c r="O1719" t="s">
        <v>109</v>
      </c>
      <c r="P1719">
        <v>3</v>
      </c>
      <c r="Q1719" t="s">
        <v>3175</v>
      </c>
      <c r="R1719">
        <v>3</v>
      </c>
    </row>
    <row r="1720" spans="1:18" x14ac:dyDescent="0.2">
      <c r="A1720" t="s">
        <v>3792</v>
      </c>
      <c r="B1720" t="s">
        <v>1345</v>
      </c>
      <c r="C1720">
        <v>130531</v>
      </c>
      <c r="D1720">
        <v>106996</v>
      </c>
      <c r="E1720">
        <v>10005788</v>
      </c>
      <c r="F1720" t="s">
        <v>113</v>
      </c>
      <c r="G1720" t="s">
        <v>12</v>
      </c>
      <c r="H1720" t="s">
        <v>198</v>
      </c>
      <c r="I1720" t="s">
        <v>2054</v>
      </c>
      <c r="J1720" t="s">
        <v>95</v>
      </c>
      <c r="K1720" t="s">
        <v>3793</v>
      </c>
      <c r="L1720" s="172">
        <v>41393</v>
      </c>
      <c r="M1720" s="172">
        <v>41397</v>
      </c>
      <c r="N1720" t="s">
        <v>115</v>
      </c>
      <c r="O1720" t="s">
        <v>109</v>
      </c>
      <c r="P1720">
        <v>2</v>
      </c>
      <c r="Q1720" t="s">
        <v>3175</v>
      </c>
      <c r="R1720">
        <v>3</v>
      </c>
    </row>
    <row r="1721" spans="1:18" x14ac:dyDescent="0.2">
      <c r="A1721" t="s">
        <v>3794</v>
      </c>
      <c r="B1721" t="s">
        <v>509</v>
      </c>
      <c r="C1721">
        <v>130534</v>
      </c>
      <c r="D1721">
        <v>107170</v>
      </c>
      <c r="E1721">
        <v>10005810</v>
      </c>
      <c r="F1721" t="s">
        <v>113</v>
      </c>
      <c r="G1721" t="s">
        <v>12</v>
      </c>
      <c r="H1721" t="s">
        <v>380</v>
      </c>
      <c r="I1721" t="s">
        <v>2054</v>
      </c>
      <c r="J1721" t="s">
        <v>95</v>
      </c>
      <c r="K1721" t="s">
        <v>510</v>
      </c>
      <c r="L1721" s="172">
        <v>41317</v>
      </c>
      <c r="M1721" s="172">
        <v>41320</v>
      </c>
      <c r="N1721" t="s">
        <v>115</v>
      </c>
      <c r="O1721" t="s">
        <v>109</v>
      </c>
      <c r="P1721">
        <v>2</v>
      </c>
      <c r="Q1721" t="s">
        <v>3175</v>
      </c>
      <c r="R1721">
        <v>3</v>
      </c>
    </row>
    <row r="1722" spans="1:18" x14ac:dyDescent="0.2">
      <c r="A1722" t="s">
        <v>3795</v>
      </c>
      <c r="B1722" t="s">
        <v>3796</v>
      </c>
      <c r="C1722">
        <v>130537</v>
      </c>
      <c r="D1722">
        <v>107157</v>
      </c>
      <c r="E1722">
        <v>10003189</v>
      </c>
      <c r="F1722" t="s">
        <v>113</v>
      </c>
      <c r="G1722" t="s">
        <v>12</v>
      </c>
      <c r="H1722" t="s">
        <v>867</v>
      </c>
      <c r="I1722" t="s">
        <v>2054</v>
      </c>
      <c r="J1722" t="s">
        <v>95</v>
      </c>
      <c r="K1722" t="s">
        <v>3797</v>
      </c>
      <c r="L1722" s="172">
        <v>41218</v>
      </c>
      <c r="M1722" s="172">
        <v>41222</v>
      </c>
      <c r="N1722" t="s">
        <v>232</v>
      </c>
      <c r="O1722" t="s">
        <v>109</v>
      </c>
      <c r="P1722">
        <v>2</v>
      </c>
      <c r="Q1722" t="s">
        <v>3175</v>
      </c>
      <c r="R1722">
        <v>4</v>
      </c>
    </row>
    <row r="1723" spans="1:18" x14ac:dyDescent="0.2">
      <c r="A1723" t="s">
        <v>3798</v>
      </c>
      <c r="B1723" t="s">
        <v>2880</v>
      </c>
      <c r="C1723">
        <v>130542</v>
      </c>
      <c r="D1723">
        <v>107582</v>
      </c>
      <c r="E1723">
        <v>10003855</v>
      </c>
      <c r="F1723" t="s">
        <v>113</v>
      </c>
      <c r="G1723" t="s">
        <v>12</v>
      </c>
      <c r="H1723" t="s">
        <v>222</v>
      </c>
      <c r="I1723" t="s">
        <v>2054</v>
      </c>
      <c r="J1723" t="s">
        <v>95</v>
      </c>
      <c r="K1723" t="s">
        <v>3799</v>
      </c>
      <c r="L1723" s="172">
        <v>41302</v>
      </c>
      <c r="M1723" s="172">
        <v>41306</v>
      </c>
      <c r="N1723" t="s">
        <v>115</v>
      </c>
      <c r="O1723" t="s">
        <v>109</v>
      </c>
      <c r="P1723">
        <v>3</v>
      </c>
      <c r="Q1723" t="s">
        <v>3175</v>
      </c>
      <c r="R1723">
        <v>2</v>
      </c>
    </row>
    <row r="1724" spans="1:18" x14ac:dyDescent="0.2">
      <c r="A1724" t="s">
        <v>3800</v>
      </c>
      <c r="B1724" t="s">
        <v>1353</v>
      </c>
      <c r="C1724">
        <v>130555</v>
      </c>
      <c r="D1724">
        <v>107121</v>
      </c>
      <c r="E1724">
        <v>10005999</v>
      </c>
      <c r="F1724" t="s">
        <v>113</v>
      </c>
      <c r="G1724" t="s">
        <v>12</v>
      </c>
      <c r="H1724" t="s">
        <v>241</v>
      </c>
      <c r="I1724" t="s">
        <v>94</v>
      </c>
      <c r="J1724" t="s">
        <v>95</v>
      </c>
      <c r="K1724" t="s">
        <v>3801</v>
      </c>
      <c r="L1724" s="172">
        <v>41197</v>
      </c>
      <c r="M1724" s="172">
        <v>41201</v>
      </c>
      <c r="N1724" t="s">
        <v>115</v>
      </c>
      <c r="O1724" t="s">
        <v>109</v>
      </c>
      <c r="P1724">
        <v>2</v>
      </c>
      <c r="Q1724" t="s">
        <v>3175</v>
      </c>
      <c r="R1724">
        <v>3</v>
      </c>
    </row>
    <row r="1725" spans="1:18" x14ac:dyDescent="0.2">
      <c r="A1725" t="s">
        <v>3802</v>
      </c>
      <c r="B1725" t="s">
        <v>3803</v>
      </c>
      <c r="C1725">
        <v>130558</v>
      </c>
      <c r="D1725">
        <v>105154</v>
      </c>
      <c r="E1725">
        <v>10001465</v>
      </c>
      <c r="F1725" t="s">
        <v>113</v>
      </c>
      <c r="G1725" t="s">
        <v>12</v>
      </c>
      <c r="H1725" t="s">
        <v>2892</v>
      </c>
      <c r="I1725" t="s">
        <v>166</v>
      </c>
      <c r="J1725" t="s">
        <v>166</v>
      </c>
      <c r="K1725" t="s">
        <v>3804</v>
      </c>
      <c r="L1725" s="172">
        <v>41302</v>
      </c>
      <c r="M1725" s="172">
        <v>41306</v>
      </c>
      <c r="N1725" t="s">
        <v>115</v>
      </c>
      <c r="O1725" t="s">
        <v>109</v>
      </c>
      <c r="P1725">
        <v>2</v>
      </c>
      <c r="Q1725" t="s">
        <v>3175</v>
      </c>
      <c r="R1725">
        <v>3</v>
      </c>
    </row>
    <row r="1726" spans="1:18" x14ac:dyDescent="0.2">
      <c r="A1726" t="s">
        <v>3805</v>
      </c>
      <c r="B1726" t="s">
        <v>2891</v>
      </c>
      <c r="C1726">
        <v>130559</v>
      </c>
      <c r="D1726" t="s">
        <v>99</v>
      </c>
      <c r="E1726">
        <v>10004771</v>
      </c>
      <c r="F1726" t="s">
        <v>113</v>
      </c>
      <c r="G1726" t="s">
        <v>12</v>
      </c>
      <c r="H1726" t="s">
        <v>2892</v>
      </c>
      <c r="I1726" t="s">
        <v>166</v>
      </c>
      <c r="J1726" t="s">
        <v>166</v>
      </c>
      <c r="K1726" t="s">
        <v>3806</v>
      </c>
      <c r="L1726" s="172">
        <v>41233</v>
      </c>
      <c r="M1726" s="172">
        <v>41236</v>
      </c>
      <c r="N1726" t="s">
        <v>115</v>
      </c>
      <c r="O1726" t="s">
        <v>109</v>
      </c>
      <c r="P1726">
        <v>3</v>
      </c>
      <c r="Q1726" t="s">
        <v>3175</v>
      </c>
      <c r="R1726">
        <v>3</v>
      </c>
    </row>
    <row r="1727" spans="1:18" x14ac:dyDescent="0.2">
      <c r="A1727" t="s">
        <v>3807</v>
      </c>
      <c r="B1727" t="s">
        <v>306</v>
      </c>
      <c r="C1727">
        <v>130563</v>
      </c>
      <c r="D1727">
        <v>108361</v>
      </c>
      <c r="E1727">
        <v>10006130</v>
      </c>
      <c r="F1727" t="s">
        <v>105</v>
      </c>
      <c r="G1727" t="s">
        <v>12</v>
      </c>
      <c r="H1727" t="s">
        <v>279</v>
      </c>
      <c r="I1727" t="s">
        <v>166</v>
      </c>
      <c r="J1727" t="s">
        <v>166</v>
      </c>
      <c r="K1727" t="s">
        <v>308</v>
      </c>
      <c r="L1727" s="172">
        <v>41198</v>
      </c>
      <c r="M1727" s="172">
        <v>41201</v>
      </c>
      <c r="N1727" t="s">
        <v>108</v>
      </c>
      <c r="O1727" t="s">
        <v>109</v>
      </c>
      <c r="P1727">
        <v>2</v>
      </c>
      <c r="Q1727" t="s">
        <v>3175</v>
      </c>
      <c r="R1727">
        <v>2</v>
      </c>
    </row>
    <row r="1728" spans="1:18" x14ac:dyDescent="0.2">
      <c r="A1728" t="s">
        <v>3808</v>
      </c>
      <c r="B1728" t="s">
        <v>2899</v>
      </c>
      <c r="C1728">
        <v>130567</v>
      </c>
      <c r="D1728">
        <v>107069</v>
      </c>
      <c r="E1728">
        <v>10002917</v>
      </c>
      <c r="F1728" t="s">
        <v>113</v>
      </c>
      <c r="G1728" t="s">
        <v>12</v>
      </c>
      <c r="H1728" t="s">
        <v>1356</v>
      </c>
      <c r="I1728" t="s">
        <v>94</v>
      </c>
      <c r="J1728" t="s">
        <v>95</v>
      </c>
      <c r="K1728" t="s">
        <v>3809</v>
      </c>
      <c r="L1728" s="172">
        <v>41330</v>
      </c>
      <c r="M1728" s="172">
        <v>41334</v>
      </c>
      <c r="N1728" t="s">
        <v>115</v>
      </c>
      <c r="O1728" t="s">
        <v>109</v>
      </c>
      <c r="P1728">
        <v>3</v>
      </c>
      <c r="Q1728" t="s">
        <v>3175</v>
      </c>
      <c r="R1728">
        <v>2</v>
      </c>
    </row>
    <row r="1729" spans="1:18" x14ac:dyDescent="0.2">
      <c r="A1729" t="s">
        <v>3810</v>
      </c>
      <c r="B1729" t="s">
        <v>1358</v>
      </c>
      <c r="C1729">
        <v>130573</v>
      </c>
      <c r="D1729">
        <v>107079</v>
      </c>
      <c r="E1729">
        <v>10005414</v>
      </c>
      <c r="F1729" t="s">
        <v>113</v>
      </c>
      <c r="G1729" t="s">
        <v>12</v>
      </c>
      <c r="H1729" t="s">
        <v>1359</v>
      </c>
      <c r="I1729" t="s">
        <v>94</v>
      </c>
      <c r="J1729" t="s">
        <v>95</v>
      </c>
      <c r="K1729" t="s">
        <v>3811</v>
      </c>
      <c r="L1729" s="172">
        <v>41289</v>
      </c>
      <c r="M1729" s="172">
        <v>41292</v>
      </c>
      <c r="N1729" t="s">
        <v>115</v>
      </c>
      <c r="O1729" t="s">
        <v>109</v>
      </c>
      <c r="P1729">
        <v>3</v>
      </c>
      <c r="Q1729" t="s">
        <v>3175</v>
      </c>
      <c r="R1729">
        <v>2</v>
      </c>
    </row>
    <row r="1730" spans="1:18" x14ac:dyDescent="0.2">
      <c r="A1730" t="s">
        <v>3812</v>
      </c>
      <c r="B1730" t="s">
        <v>2906</v>
      </c>
      <c r="C1730">
        <v>130576</v>
      </c>
      <c r="D1730">
        <v>107083</v>
      </c>
      <c r="E1730">
        <v>10006341</v>
      </c>
      <c r="F1730" t="s">
        <v>113</v>
      </c>
      <c r="G1730" t="s">
        <v>12</v>
      </c>
      <c r="H1730" t="s">
        <v>829</v>
      </c>
      <c r="I1730" t="s">
        <v>94</v>
      </c>
      <c r="J1730" t="s">
        <v>95</v>
      </c>
      <c r="K1730" t="s">
        <v>3813</v>
      </c>
      <c r="L1730" s="172">
        <v>41225</v>
      </c>
      <c r="M1730" s="172">
        <v>41229</v>
      </c>
      <c r="N1730" t="s">
        <v>115</v>
      </c>
      <c r="O1730" t="s">
        <v>109</v>
      </c>
      <c r="P1730">
        <v>3</v>
      </c>
      <c r="Q1730" t="s">
        <v>3175</v>
      </c>
      <c r="R1730">
        <v>3</v>
      </c>
    </row>
    <row r="1731" spans="1:18" x14ac:dyDescent="0.2">
      <c r="A1731" t="s">
        <v>3814</v>
      </c>
      <c r="B1731" t="s">
        <v>2909</v>
      </c>
      <c r="C1731">
        <v>130577</v>
      </c>
      <c r="D1731">
        <v>108386</v>
      </c>
      <c r="E1731">
        <v>10006342</v>
      </c>
      <c r="F1731" t="s">
        <v>105</v>
      </c>
      <c r="G1731" t="s">
        <v>12</v>
      </c>
      <c r="H1731" t="s">
        <v>829</v>
      </c>
      <c r="I1731" t="s">
        <v>94</v>
      </c>
      <c r="J1731" t="s">
        <v>95</v>
      </c>
      <c r="K1731" t="s">
        <v>3815</v>
      </c>
      <c r="L1731" s="172">
        <v>41198</v>
      </c>
      <c r="M1731" s="172">
        <v>41201</v>
      </c>
      <c r="N1731" t="s">
        <v>108</v>
      </c>
      <c r="O1731" t="s">
        <v>109</v>
      </c>
      <c r="P1731">
        <v>3</v>
      </c>
      <c r="Q1731" t="s">
        <v>3175</v>
      </c>
      <c r="R1731">
        <v>3</v>
      </c>
    </row>
    <row r="1732" spans="1:18" x14ac:dyDescent="0.2">
      <c r="A1732" t="s">
        <v>3816</v>
      </c>
      <c r="B1732" t="s">
        <v>557</v>
      </c>
      <c r="C1732">
        <v>130586</v>
      </c>
      <c r="D1732">
        <v>108335</v>
      </c>
      <c r="E1732">
        <v>10002570</v>
      </c>
      <c r="F1732" t="s">
        <v>105</v>
      </c>
      <c r="G1732" t="s">
        <v>12</v>
      </c>
      <c r="H1732" t="s">
        <v>376</v>
      </c>
      <c r="I1732" t="s">
        <v>2054</v>
      </c>
      <c r="J1732" t="s">
        <v>95</v>
      </c>
      <c r="K1732" t="s">
        <v>558</v>
      </c>
      <c r="L1732" s="172">
        <v>41387</v>
      </c>
      <c r="M1732" s="172">
        <v>41390</v>
      </c>
      <c r="N1732" t="s">
        <v>559</v>
      </c>
      <c r="O1732" t="s">
        <v>109</v>
      </c>
      <c r="P1732">
        <v>2</v>
      </c>
      <c r="Q1732" t="s">
        <v>3175</v>
      </c>
      <c r="R1732">
        <v>4</v>
      </c>
    </row>
    <row r="1733" spans="1:18" x14ac:dyDescent="0.2">
      <c r="A1733" t="s">
        <v>3817</v>
      </c>
      <c r="B1733" t="s">
        <v>2924</v>
      </c>
      <c r="C1733">
        <v>130588</v>
      </c>
      <c r="D1733">
        <v>108415</v>
      </c>
      <c r="E1733">
        <v>10003491</v>
      </c>
      <c r="F1733" t="s">
        <v>105</v>
      </c>
      <c r="G1733" t="s">
        <v>12</v>
      </c>
      <c r="H1733" t="s">
        <v>1007</v>
      </c>
      <c r="I1733" t="s">
        <v>2054</v>
      </c>
      <c r="J1733" t="s">
        <v>95</v>
      </c>
      <c r="K1733" t="s">
        <v>3818</v>
      </c>
      <c r="L1733" s="172">
        <v>41317</v>
      </c>
      <c r="M1733" s="172">
        <v>41320</v>
      </c>
      <c r="N1733" t="s">
        <v>559</v>
      </c>
      <c r="O1733" t="s">
        <v>109</v>
      </c>
      <c r="P1733">
        <v>3</v>
      </c>
      <c r="Q1733" t="s">
        <v>3175</v>
      </c>
      <c r="R1733">
        <v>4</v>
      </c>
    </row>
    <row r="1734" spans="1:18" x14ac:dyDescent="0.2">
      <c r="A1734" t="s">
        <v>3819</v>
      </c>
      <c r="B1734" t="s">
        <v>415</v>
      </c>
      <c r="C1734">
        <v>130604</v>
      </c>
      <c r="D1734">
        <v>107745</v>
      </c>
      <c r="E1734">
        <v>10002107</v>
      </c>
      <c r="F1734" t="s">
        <v>113</v>
      </c>
      <c r="G1734" t="s">
        <v>12</v>
      </c>
      <c r="H1734" t="s">
        <v>416</v>
      </c>
      <c r="I1734" t="s">
        <v>190</v>
      </c>
      <c r="J1734" t="s">
        <v>190</v>
      </c>
      <c r="K1734" t="s">
        <v>417</v>
      </c>
      <c r="L1734" s="172">
        <v>41330</v>
      </c>
      <c r="M1734" s="172">
        <v>41334</v>
      </c>
      <c r="N1734" t="s">
        <v>115</v>
      </c>
      <c r="O1734" t="s">
        <v>109</v>
      </c>
      <c r="P1734">
        <v>2</v>
      </c>
      <c r="Q1734" t="s">
        <v>3175</v>
      </c>
      <c r="R1734">
        <v>2</v>
      </c>
    </row>
    <row r="1735" spans="1:18" x14ac:dyDescent="0.2">
      <c r="A1735" t="s">
        <v>3820</v>
      </c>
      <c r="B1735" t="s">
        <v>3821</v>
      </c>
      <c r="C1735">
        <v>130607</v>
      </c>
      <c r="D1735">
        <v>108983</v>
      </c>
      <c r="E1735">
        <v>10000473</v>
      </c>
      <c r="F1735" t="s">
        <v>113</v>
      </c>
      <c r="G1735" t="s">
        <v>12</v>
      </c>
      <c r="H1735" t="s">
        <v>189</v>
      </c>
      <c r="I1735" t="s">
        <v>190</v>
      </c>
      <c r="J1735" t="s">
        <v>190</v>
      </c>
      <c r="K1735" t="s">
        <v>3822</v>
      </c>
      <c r="L1735" s="172">
        <v>41407</v>
      </c>
      <c r="M1735" s="172">
        <v>41411</v>
      </c>
      <c r="N1735" t="s">
        <v>115</v>
      </c>
      <c r="O1735" t="s">
        <v>109</v>
      </c>
      <c r="P1735">
        <v>2</v>
      </c>
      <c r="Q1735" t="s">
        <v>3175</v>
      </c>
      <c r="R1735">
        <v>3</v>
      </c>
    </row>
    <row r="1736" spans="1:18" x14ac:dyDescent="0.2">
      <c r="A1736" t="s">
        <v>3823</v>
      </c>
      <c r="B1736" t="s">
        <v>188</v>
      </c>
      <c r="C1736">
        <v>130608</v>
      </c>
      <c r="D1736">
        <v>105019</v>
      </c>
      <c r="E1736">
        <v>10000275</v>
      </c>
      <c r="F1736" t="s">
        <v>113</v>
      </c>
      <c r="G1736" t="s">
        <v>12</v>
      </c>
      <c r="H1736" t="s">
        <v>189</v>
      </c>
      <c r="I1736" t="s">
        <v>190</v>
      </c>
      <c r="J1736" t="s">
        <v>190</v>
      </c>
      <c r="K1736" t="s">
        <v>3824</v>
      </c>
      <c r="L1736" s="172">
        <v>41428</v>
      </c>
      <c r="M1736" s="172">
        <v>41432</v>
      </c>
      <c r="N1736" t="s">
        <v>115</v>
      </c>
      <c r="O1736" t="s">
        <v>109</v>
      </c>
      <c r="P1736">
        <v>3</v>
      </c>
      <c r="Q1736" t="s">
        <v>3175</v>
      </c>
      <c r="R1736">
        <v>3</v>
      </c>
    </row>
    <row r="1737" spans="1:18" x14ac:dyDescent="0.2">
      <c r="A1737" t="s">
        <v>3825</v>
      </c>
      <c r="B1737" t="s">
        <v>568</v>
      </c>
      <c r="C1737">
        <v>130610</v>
      </c>
      <c r="D1737">
        <v>108527</v>
      </c>
      <c r="E1737">
        <v>10001116</v>
      </c>
      <c r="F1737" t="s">
        <v>113</v>
      </c>
      <c r="G1737" t="s">
        <v>12</v>
      </c>
      <c r="H1737" t="s">
        <v>106</v>
      </c>
      <c r="I1737" t="s">
        <v>107</v>
      </c>
      <c r="J1737" t="s">
        <v>107</v>
      </c>
      <c r="K1737" t="s">
        <v>569</v>
      </c>
      <c r="L1737" s="172">
        <v>41204</v>
      </c>
      <c r="M1737" s="172">
        <v>41208</v>
      </c>
      <c r="N1737" t="s">
        <v>115</v>
      </c>
      <c r="O1737" t="s">
        <v>109</v>
      </c>
      <c r="P1737">
        <v>2</v>
      </c>
      <c r="Q1737" t="s">
        <v>3175</v>
      </c>
      <c r="R1737">
        <v>2</v>
      </c>
    </row>
    <row r="1738" spans="1:18" x14ac:dyDescent="0.2">
      <c r="A1738" t="s">
        <v>3826</v>
      </c>
      <c r="B1738" t="s">
        <v>575</v>
      </c>
      <c r="C1738">
        <v>130612</v>
      </c>
      <c r="D1738">
        <v>106402</v>
      </c>
      <c r="E1738">
        <v>10007949</v>
      </c>
      <c r="F1738" t="s">
        <v>113</v>
      </c>
      <c r="G1738" t="s">
        <v>12</v>
      </c>
      <c r="H1738" t="s">
        <v>106</v>
      </c>
      <c r="I1738" t="s">
        <v>107</v>
      </c>
      <c r="J1738" t="s">
        <v>107</v>
      </c>
      <c r="K1738" t="s">
        <v>3827</v>
      </c>
      <c r="L1738" s="172">
        <v>41429</v>
      </c>
      <c r="M1738" s="172">
        <v>41432</v>
      </c>
      <c r="N1738" t="s">
        <v>115</v>
      </c>
      <c r="O1738" t="s">
        <v>109</v>
      </c>
      <c r="P1738">
        <v>3</v>
      </c>
      <c r="Q1738" t="s">
        <v>3175</v>
      </c>
      <c r="R1738">
        <v>3</v>
      </c>
    </row>
    <row r="1739" spans="1:18" x14ac:dyDescent="0.2">
      <c r="A1739" t="s">
        <v>3828</v>
      </c>
      <c r="B1739" t="s">
        <v>1380</v>
      </c>
      <c r="C1739">
        <v>130621</v>
      </c>
      <c r="D1739">
        <v>108345</v>
      </c>
      <c r="E1739">
        <v>10004144</v>
      </c>
      <c r="F1739" t="s">
        <v>113</v>
      </c>
      <c r="G1739" t="s">
        <v>12</v>
      </c>
      <c r="H1739" t="s">
        <v>1377</v>
      </c>
      <c r="I1739" t="s">
        <v>140</v>
      </c>
      <c r="J1739" t="s">
        <v>140</v>
      </c>
      <c r="K1739" t="s">
        <v>3829</v>
      </c>
      <c r="L1739" s="172">
        <v>41415</v>
      </c>
      <c r="M1739" s="172">
        <v>41418</v>
      </c>
      <c r="N1739" t="s">
        <v>232</v>
      </c>
      <c r="O1739" t="s">
        <v>109</v>
      </c>
      <c r="P1739">
        <v>2</v>
      </c>
      <c r="Q1739" t="s">
        <v>3175</v>
      </c>
      <c r="R1739">
        <v>4</v>
      </c>
    </row>
    <row r="1740" spans="1:18" x14ac:dyDescent="0.2">
      <c r="A1740" t="s">
        <v>3830</v>
      </c>
      <c r="B1740" t="s">
        <v>1395</v>
      </c>
      <c r="C1740">
        <v>130649</v>
      </c>
      <c r="D1740">
        <v>108499</v>
      </c>
      <c r="E1740">
        <v>10005128</v>
      </c>
      <c r="F1740" t="s">
        <v>113</v>
      </c>
      <c r="G1740" t="s">
        <v>12</v>
      </c>
      <c r="H1740" t="s">
        <v>780</v>
      </c>
      <c r="I1740" t="s">
        <v>166</v>
      </c>
      <c r="J1740" t="s">
        <v>166</v>
      </c>
      <c r="K1740" t="s">
        <v>3831</v>
      </c>
      <c r="L1740" s="172">
        <v>41183</v>
      </c>
      <c r="M1740" s="172">
        <v>41187</v>
      </c>
      <c r="N1740" t="s">
        <v>115</v>
      </c>
      <c r="O1740" t="s">
        <v>109</v>
      </c>
      <c r="P1740">
        <v>2</v>
      </c>
      <c r="Q1740" t="s">
        <v>3175</v>
      </c>
      <c r="R1740">
        <v>3</v>
      </c>
    </row>
    <row r="1741" spans="1:18" x14ac:dyDescent="0.2">
      <c r="A1741" t="s">
        <v>3832</v>
      </c>
      <c r="B1741" t="s">
        <v>3833</v>
      </c>
      <c r="C1741">
        <v>130650</v>
      </c>
      <c r="D1741">
        <v>106513</v>
      </c>
      <c r="E1741">
        <v>10005127</v>
      </c>
      <c r="F1741" t="s">
        <v>2216</v>
      </c>
      <c r="G1741" t="s">
        <v>18</v>
      </c>
      <c r="H1741" t="s">
        <v>780</v>
      </c>
      <c r="I1741" t="s">
        <v>166</v>
      </c>
      <c r="J1741" t="s">
        <v>166</v>
      </c>
      <c r="K1741" t="s">
        <v>3834</v>
      </c>
      <c r="L1741" s="172">
        <v>41394</v>
      </c>
      <c r="M1741" s="172">
        <v>41397</v>
      </c>
      <c r="N1741" t="s">
        <v>115</v>
      </c>
      <c r="O1741" t="s">
        <v>109</v>
      </c>
      <c r="P1741">
        <v>2</v>
      </c>
      <c r="Q1741" t="s">
        <v>3175</v>
      </c>
      <c r="R1741">
        <v>2</v>
      </c>
    </row>
    <row r="1742" spans="1:18" x14ac:dyDescent="0.2">
      <c r="A1742" t="s">
        <v>3835</v>
      </c>
      <c r="B1742" t="s">
        <v>3836</v>
      </c>
      <c r="C1742">
        <v>130651</v>
      </c>
      <c r="D1742" t="s">
        <v>99</v>
      </c>
      <c r="E1742">
        <v>10000683</v>
      </c>
      <c r="F1742" t="s">
        <v>293</v>
      </c>
      <c r="G1742" t="s">
        <v>12</v>
      </c>
      <c r="H1742" t="s">
        <v>270</v>
      </c>
      <c r="I1742" t="s">
        <v>166</v>
      </c>
      <c r="J1742" t="s">
        <v>166</v>
      </c>
      <c r="K1742" t="s">
        <v>3837</v>
      </c>
      <c r="L1742" s="172">
        <v>41198</v>
      </c>
      <c r="M1742" s="172">
        <v>41232</v>
      </c>
      <c r="N1742" t="s">
        <v>115</v>
      </c>
      <c r="O1742" t="s">
        <v>109</v>
      </c>
      <c r="P1742">
        <v>2</v>
      </c>
      <c r="Q1742" t="s">
        <v>3175</v>
      </c>
      <c r="R1742">
        <v>3</v>
      </c>
    </row>
    <row r="1743" spans="1:18" x14ac:dyDescent="0.2">
      <c r="A1743" t="s">
        <v>3838</v>
      </c>
      <c r="B1743" t="s">
        <v>1399</v>
      </c>
      <c r="C1743">
        <v>130653</v>
      </c>
      <c r="D1743">
        <v>106540</v>
      </c>
      <c r="E1743">
        <v>10007469</v>
      </c>
      <c r="F1743" t="s">
        <v>113</v>
      </c>
      <c r="G1743" t="s">
        <v>12</v>
      </c>
      <c r="H1743" t="s">
        <v>597</v>
      </c>
      <c r="I1743" t="s">
        <v>166</v>
      </c>
      <c r="J1743" t="s">
        <v>166</v>
      </c>
      <c r="K1743" t="s">
        <v>3839</v>
      </c>
      <c r="L1743" s="172">
        <v>41429</v>
      </c>
      <c r="M1743" s="172">
        <v>41432</v>
      </c>
      <c r="N1743" t="s">
        <v>115</v>
      </c>
      <c r="O1743" t="s">
        <v>109</v>
      </c>
      <c r="P1743">
        <v>3</v>
      </c>
      <c r="Q1743" t="s">
        <v>3175</v>
      </c>
      <c r="R1743">
        <v>3</v>
      </c>
    </row>
    <row r="1744" spans="1:18" x14ac:dyDescent="0.2">
      <c r="A1744" t="s">
        <v>3840</v>
      </c>
      <c r="B1744" t="s">
        <v>2135</v>
      </c>
      <c r="C1744">
        <v>130655</v>
      </c>
      <c r="D1744">
        <v>106536</v>
      </c>
      <c r="E1744">
        <v>10003676</v>
      </c>
      <c r="F1744" t="s">
        <v>293</v>
      </c>
      <c r="G1744" t="s">
        <v>12</v>
      </c>
      <c r="H1744" t="s">
        <v>597</v>
      </c>
      <c r="I1744" t="s">
        <v>166</v>
      </c>
      <c r="J1744" t="s">
        <v>166</v>
      </c>
      <c r="K1744" t="s">
        <v>3841</v>
      </c>
      <c r="L1744" s="172">
        <v>41394</v>
      </c>
      <c r="M1744" s="172">
        <v>41397</v>
      </c>
      <c r="N1744" t="s">
        <v>115</v>
      </c>
      <c r="O1744" t="s">
        <v>109</v>
      </c>
      <c r="P1744">
        <v>3</v>
      </c>
      <c r="Q1744" t="s">
        <v>3175</v>
      </c>
      <c r="R1744">
        <v>2</v>
      </c>
    </row>
    <row r="1745" spans="1:18" x14ac:dyDescent="0.2">
      <c r="A1745" t="s">
        <v>3842</v>
      </c>
      <c r="B1745" t="s">
        <v>2953</v>
      </c>
      <c r="C1745">
        <v>130665</v>
      </c>
      <c r="D1745">
        <v>107520</v>
      </c>
      <c r="E1745">
        <v>10002923</v>
      </c>
      <c r="F1745" t="s">
        <v>113</v>
      </c>
      <c r="G1745" t="s">
        <v>12</v>
      </c>
      <c r="H1745" t="s">
        <v>1410</v>
      </c>
      <c r="I1745" t="s">
        <v>190</v>
      </c>
      <c r="J1745" t="s">
        <v>190</v>
      </c>
      <c r="K1745" t="s">
        <v>3843</v>
      </c>
      <c r="L1745" s="172">
        <v>41295</v>
      </c>
      <c r="M1745" s="172">
        <v>41299</v>
      </c>
      <c r="N1745" t="s">
        <v>232</v>
      </c>
      <c r="O1745" t="s">
        <v>109</v>
      </c>
      <c r="P1745">
        <v>3</v>
      </c>
      <c r="Q1745" t="s">
        <v>3175</v>
      </c>
      <c r="R1745">
        <v>4</v>
      </c>
    </row>
    <row r="1746" spans="1:18" x14ac:dyDescent="0.2">
      <c r="A1746" t="s">
        <v>3844</v>
      </c>
      <c r="B1746" t="s">
        <v>637</v>
      </c>
      <c r="C1746">
        <v>130668</v>
      </c>
      <c r="D1746">
        <v>108380</v>
      </c>
      <c r="E1746">
        <v>10007212</v>
      </c>
      <c r="F1746" t="s">
        <v>105</v>
      </c>
      <c r="G1746" t="s">
        <v>12</v>
      </c>
      <c r="H1746" t="s">
        <v>261</v>
      </c>
      <c r="I1746" t="s">
        <v>190</v>
      </c>
      <c r="J1746" t="s">
        <v>190</v>
      </c>
      <c r="K1746" t="s">
        <v>638</v>
      </c>
      <c r="L1746" s="172">
        <v>41177</v>
      </c>
      <c r="M1746" s="172">
        <v>41180</v>
      </c>
      <c r="N1746" t="s">
        <v>108</v>
      </c>
      <c r="O1746" t="s">
        <v>109</v>
      </c>
      <c r="P1746">
        <v>2</v>
      </c>
      <c r="Q1746" t="s">
        <v>3175</v>
      </c>
      <c r="R1746">
        <v>2</v>
      </c>
    </row>
    <row r="1747" spans="1:18" x14ac:dyDescent="0.2">
      <c r="A1747" t="s">
        <v>3845</v>
      </c>
      <c r="B1747" t="s">
        <v>3846</v>
      </c>
      <c r="C1747">
        <v>130669</v>
      </c>
      <c r="D1747">
        <v>108432</v>
      </c>
      <c r="E1747">
        <v>10000887</v>
      </c>
      <c r="F1747" t="s">
        <v>105</v>
      </c>
      <c r="G1747" t="s">
        <v>12</v>
      </c>
      <c r="H1747" t="s">
        <v>261</v>
      </c>
      <c r="I1747" t="s">
        <v>190</v>
      </c>
      <c r="J1747" t="s">
        <v>190</v>
      </c>
      <c r="K1747" t="s">
        <v>3847</v>
      </c>
      <c r="L1747" s="172">
        <v>41191</v>
      </c>
      <c r="M1747" s="172">
        <v>41194</v>
      </c>
      <c r="N1747" t="s">
        <v>108</v>
      </c>
      <c r="O1747" t="s">
        <v>109</v>
      </c>
      <c r="P1747">
        <v>1</v>
      </c>
      <c r="Q1747" t="s">
        <v>3175</v>
      </c>
      <c r="R1747">
        <v>2</v>
      </c>
    </row>
    <row r="1748" spans="1:18" x14ac:dyDescent="0.2">
      <c r="A1748" t="s">
        <v>3848</v>
      </c>
      <c r="B1748" t="s">
        <v>177</v>
      </c>
      <c r="C1748">
        <v>130677</v>
      </c>
      <c r="D1748">
        <v>108461</v>
      </c>
      <c r="E1748">
        <v>10002297</v>
      </c>
      <c r="F1748" t="s">
        <v>113</v>
      </c>
      <c r="G1748" t="s">
        <v>12</v>
      </c>
      <c r="H1748" t="s">
        <v>178</v>
      </c>
      <c r="I1748" t="s">
        <v>107</v>
      </c>
      <c r="J1748" t="s">
        <v>107</v>
      </c>
      <c r="K1748" t="s">
        <v>3849</v>
      </c>
      <c r="L1748" s="172">
        <v>41407</v>
      </c>
      <c r="M1748" s="172">
        <v>41411</v>
      </c>
      <c r="N1748" t="s">
        <v>115</v>
      </c>
      <c r="O1748" t="s">
        <v>109</v>
      </c>
      <c r="P1748">
        <v>3</v>
      </c>
      <c r="Q1748" t="s">
        <v>3175</v>
      </c>
      <c r="R1748">
        <v>3</v>
      </c>
    </row>
    <row r="1749" spans="1:18" x14ac:dyDescent="0.2">
      <c r="A1749" t="s">
        <v>3850</v>
      </c>
      <c r="B1749" t="s">
        <v>3851</v>
      </c>
      <c r="C1749">
        <v>130680</v>
      </c>
      <c r="D1749">
        <v>108395</v>
      </c>
      <c r="E1749">
        <v>10005881</v>
      </c>
      <c r="F1749" t="s">
        <v>105</v>
      </c>
      <c r="G1749" t="s">
        <v>12</v>
      </c>
      <c r="H1749" t="s">
        <v>178</v>
      </c>
      <c r="I1749" t="s">
        <v>107</v>
      </c>
      <c r="J1749" t="s">
        <v>107</v>
      </c>
      <c r="K1749" t="s">
        <v>3852</v>
      </c>
      <c r="L1749" s="172">
        <v>41310</v>
      </c>
      <c r="M1749" s="172">
        <v>41313</v>
      </c>
      <c r="N1749" t="s">
        <v>108</v>
      </c>
      <c r="O1749" t="s">
        <v>109</v>
      </c>
      <c r="P1749">
        <v>2</v>
      </c>
      <c r="Q1749" t="s">
        <v>3175</v>
      </c>
      <c r="R1749">
        <v>1</v>
      </c>
    </row>
    <row r="1750" spans="1:18" x14ac:dyDescent="0.2">
      <c r="A1750" t="s">
        <v>3853</v>
      </c>
      <c r="B1750" t="s">
        <v>342</v>
      </c>
      <c r="C1750">
        <v>130681</v>
      </c>
      <c r="D1750">
        <v>108340</v>
      </c>
      <c r="E1750">
        <v>10005736</v>
      </c>
      <c r="F1750" t="s">
        <v>113</v>
      </c>
      <c r="G1750" t="s">
        <v>12</v>
      </c>
      <c r="H1750" t="s">
        <v>178</v>
      </c>
      <c r="I1750" t="s">
        <v>107</v>
      </c>
      <c r="J1750" t="s">
        <v>107</v>
      </c>
      <c r="K1750" t="s">
        <v>3854</v>
      </c>
      <c r="L1750" s="172">
        <v>41379</v>
      </c>
      <c r="M1750" s="172">
        <v>41383</v>
      </c>
      <c r="N1750" t="s">
        <v>115</v>
      </c>
      <c r="O1750" t="s">
        <v>109</v>
      </c>
      <c r="P1750">
        <v>3</v>
      </c>
      <c r="Q1750" t="s">
        <v>3175</v>
      </c>
      <c r="R1750">
        <v>2</v>
      </c>
    </row>
    <row r="1751" spans="1:18" x14ac:dyDescent="0.2">
      <c r="A1751" t="s">
        <v>3855</v>
      </c>
      <c r="B1751" t="s">
        <v>604</v>
      </c>
      <c r="C1751">
        <v>130683</v>
      </c>
      <c r="D1751">
        <v>106583</v>
      </c>
      <c r="E1751">
        <v>10002696</v>
      </c>
      <c r="F1751" t="s">
        <v>113</v>
      </c>
      <c r="G1751" t="s">
        <v>12</v>
      </c>
      <c r="H1751" t="s">
        <v>362</v>
      </c>
      <c r="I1751" t="s">
        <v>166</v>
      </c>
      <c r="J1751" t="s">
        <v>166</v>
      </c>
      <c r="K1751" t="s">
        <v>605</v>
      </c>
      <c r="L1751" s="172">
        <v>41351</v>
      </c>
      <c r="M1751" s="172">
        <v>41355</v>
      </c>
      <c r="N1751" t="s">
        <v>115</v>
      </c>
      <c r="O1751" t="s">
        <v>109</v>
      </c>
      <c r="P1751">
        <v>2</v>
      </c>
      <c r="Q1751" t="s">
        <v>3175</v>
      </c>
      <c r="R1751">
        <v>2</v>
      </c>
    </row>
    <row r="1752" spans="1:18" x14ac:dyDescent="0.2">
      <c r="A1752" t="s">
        <v>3856</v>
      </c>
      <c r="B1752" t="s">
        <v>1421</v>
      </c>
      <c r="C1752">
        <v>130688</v>
      </c>
      <c r="D1752">
        <v>106596</v>
      </c>
      <c r="E1752">
        <v>10000560</v>
      </c>
      <c r="F1752" t="s">
        <v>113</v>
      </c>
      <c r="G1752" t="s">
        <v>12</v>
      </c>
      <c r="H1752" t="s">
        <v>234</v>
      </c>
      <c r="I1752" t="s">
        <v>190</v>
      </c>
      <c r="J1752" t="s">
        <v>190</v>
      </c>
      <c r="K1752" t="s">
        <v>3857</v>
      </c>
      <c r="L1752" s="172">
        <v>41414</v>
      </c>
      <c r="M1752" s="172">
        <v>41418</v>
      </c>
      <c r="N1752" t="s">
        <v>115</v>
      </c>
      <c r="O1752" t="s">
        <v>109</v>
      </c>
      <c r="P1752">
        <v>2</v>
      </c>
      <c r="Q1752" t="s">
        <v>3175</v>
      </c>
      <c r="R1752">
        <v>3</v>
      </c>
    </row>
    <row r="1753" spans="1:18" x14ac:dyDescent="0.2">
      <c r="A1753" t="s">
        <v>3858</v>
      </c>
      <c r="B1753" t="s">
        <v>3859</v>
      </c>
      <c r="C1753">
        <v>130693</v>
      </c>
      <c r="D1753">
        <v>108459</v>
      </c>
      <c r="E1753">
        <v>10007928</v>
      </c>
      <c r="F1753" t="s">
        <v>113</v>
      </c>
      <c r="G1753" t="s">
        <v>12</v>
      </c>
      <c r="H1753" t="s">
        <v>234</v>
      </c>
      <c r="I1753" t="s">
        <v>190</v>
      </c>
      <c r="J1753" t="s">
        <v>190</v>
      </c>
      <c r="K1753" t="s">
        <v>3860</v>
      </c>
      <c r="L1753" s="172">
        <v>41393</v>
      </c>
      <c r="M1753" s="172">
        <v>41397</v>
      </c>
      <c r="N1753" t="s">
        <v>115</v>
      </c>
      <c r="O1753" t="s">
        <v>109</v>
      </c>
      <c r="P1753">
        <v>2</v>
      </c>
      <c r="Q1753" t="s">
        <v>3175</v>
      </c>
      <c r="R1753">
        <v>3</v>
      </c>
    </row>
    <row r="1754" spans="1:18" x14ac:dyDescent="0.2">
      <c r="A1754" t="s">
        <v>3861</v>
      </c>
      <c r="B1754" t="s">
        <v>2148</v>
      </c>
      <c r="C1754">
        <v>130699</v>
      </c>
      <c r="D1754">
        <v>108382</v>
      </c>
      <c r="E1754">
        <v>10006958</v>
      </c>
      <c r="F1754" t="s">
        <v>105</v>
      </c>
      <c r="G1754" t="s">
        <v>12</v>
      </c>
      <c r="H1754" t="s">
        <v>234</v>
      </c>
      <c r="I1754" t="s">
        <v>190</v>
      </c>
      <c r="J1754" t="s">
        <v>190</v>
      </c>
      <c r="K1754" t="s">
        <v>3862</v>
      </c>
      <c r="L1754" s="172">
        <v>41219</v>
      </c>
      <c r="M1754" s="172">
        <v>41222</v>
      </c>
      <c r="N1754" t="s">
        <v>559</v>
      </c>
      <c r="O1754" t="s">
        <v>109</v>
      </c>
      <c r="P1754">
        <v>3</v>
      </c>
      <c r="Q1754" t="s">
        <v>3175</v>
      </c>
      <c r="R1754">
        <v>4</v>
      </c>
    </row>
    <row r="1755" spans="1:18" x14ac:dyDescent="0.2">
      <c r="A1755" t="s">
        <v>3863</v>
      </c>
      <c r="B1755" t="s">
        <v>1427</v>
      </c>
      <c r="C1755">
        <v>130702</v>
      </c>
      <c r="D1755">
        <v>108422</v>
      </c>
      <c r="E1755">
        <v>10002929</v>
      </c>
      <c r="F1755" t="s">
        <v>105</v>
      </c>
      <c r="G1755" t="s">
        <v>12</v>
      </c>
      <c r="H1755" t="s">
        <v>234</v>
      </c>
      <c r="I1755" t="s">
        <v>190</v>
      </c>
      <c r="J1755" t="s">
        <v>190</v>
      </c>
      <c r="K1755" t="s">
        <v>3864</v>
      </c>
      <c r="L1755" s="172">
        <v>41338</v>
      </c>
      <c r="M1755" s="172">
        <v>41341</v>
      </c>
      <c r="N1755" t="s">
        <v>108</v>
      </c>
      <c r="O1755" t="s">
        <v>109</v>
      </c>
      <c r="P1755">
        <v>2</v>
      </c>
      <c r="Q1755" t="s">
        <v>3175</v>
      </c>
      <c r="R1755">
        <v>3</v>
      </c>
    </row>
    <row r="1756" spans="1:18" x14ac:dyDescent="0.2">
      <c r="A1756" t="s">
        <v>3865</v>
      </c>
      <c r="B1756" t="s">
        <v>1429</v>
      </c>
      <c r="C1756">
        <v>130705</v>
      </c>
      <c r="D1756">
        <v>108387</v>
      </c>
      <c r="E1756">
        <v>10006268</v>
      </c>
      <c r="F1756" t="s">
        <v>105</v>
      </c>
      <c r="G1756" t="s">
        <v>12</v>
      </c>
      <c r="H1756" t="s">
        <v>234</v>
      </c>
      <c r="I1756" t="s">
        <v>190</v>
      </c>
      <c r="J1756" t="s">
        <v>190</v>
      </c>
      <c r="K1756" t="s">
        <v>3866</v>
      </c>
      <c r="L1756" s="172">
        <v>41345</v>
      </c>
      <c r="M1756" s="172">
        <v>41348</v>
      </c>
      <c r="N1756" t="s">
        <v>108</v>
      </c>
      <c r="O1756" t="s">
        <v>109</v>
      </c>
      <c r="P1756">
        <v>3</v>
      </c>
      <c r="Q1756" t="s">
        <v>3175</v>
      </c>
      <c r="R1756">
        <v>3</v>
      </c>
    </row>
    <row r="1757" spans="1:18" x14ac:dyDescent="0.2">
      <c r="A1757" t="s">
        <v>3867</v>
      </c>
      <c r="B1757" t="s">
        <v>3868</v>
      </c>
      <c r="C1757">
        <v>130706</v>
      </c>
      <c r="D1757">
        <v>108402</v>
      </c>
      <c r="E1757">
        <v>10005158</v>
      </c>
      <c r="F1757" t="s">
        <v>105</v>
      </c>
      <c r="G1757" t="s">
        <v>12</v>
      </c>
      <c r="H1757" t="s">
        <v>1036</v>
      </c>
      <c r="I1757" t="s">
        <v>190</v>
      </c>
      <c r="J1757" t="s">
        <v>190</v>
      </c>
      <c r="K1757" t="s">
        <v>3869</v>
      </c>
      <c r="L1757" s="172">
        <v>41345</v>
      </c>
      <c r="M1757" s="172">
        <v>41348</v>
      </c>
      <c r="N1757" t="s">
        <v>108</v>
      </c>
      <c r="O1757" t="s">
        <v>109</v>
      </c>
      <c r="P1757">
        <v>2</v>
      </c>
      <c r="Q1757" t="s">
        <v>3175</v>
      </c>
      <c r="R1757">
        <v>3</v>
      </c>
    </row>
    <row r="1758" spans="1:18" x14ac:dyDescent="0.2">
      <c r="A1758" t="s">
        <v>3870</v>
      </c>
      <c r="B1758" t="s">
        <v>2975</v>
      </c>
      <c r="C1758">
        <v>130709</v>
      </c>
      <c r="D1758">
        <v>109884</v>
      </c>
      <c r="E1758">
        <v>10002356</v>
      </c>
      <c r="F1758" t="s">
        <v>113</v>
      </c>
      <c r="G1758" t="s">
        <v>12</v>
      </c>
      <c r="H1758" t="s">
        <v>409</v>
      </c>
      <c r="I1758" t="s">
        <v>172</v>
      </c>
      <c r="J1758" t="s">
        <v>172</v>
      </c>
      <c r="K1758" t="s">
        <v>3871</v>
      </c>
      <c r="L1758" s="172">
        <v>41205</v>
      </c>
      <c r="M1758" s="172">
        <v>41208</v>
      </c>
      <c r="N1758" t="s">
        <v>115</v>
      </c>
      <c r="O1758" t="s">
        <v>109</v>
      </c>
      <c r="P1758">
        <v>4</v>
      </c>
      <c r="Q1758" t="s">
        <v>3175</v>
      </c>
      <c r="R1758">
        <v>3</v>
      </c>
    </row>
    <row r="1759" spans="1:18" x14ac:dyDescent="0.2">
      <c r="A1759" t="s">
        <v>3872</v>
      </c>
      <c r="B1759" t="s">
        <v>1434</v>
      </c>
      <c r="C1759">
        <v>130713</v>
      </c>
      <c r="D1759">
        <v>106641</v>
      </c>
      <c r="E1759">
        <v>10007977</v>
      </c>
      <c r="F1759" t="s">
        <v>113</v>
      </c>
      <c r="G1759" t="s">
        <v>12</v>
      </c>
      <c r="H1759" t="s">
        <v>409</v>
      </c>
      <c r="I1759" t="s">
        <v>172</v>
      </c>
      <c r="J1759" t="s">
        <v>172</v>
      </c>
      <c r="K1759" t="s">
        <v>3873</v>
      </c>
      <c r="L1759" s="172">
        <v>41435</v>
      </c>
      <c r="M1759" s="172">
        <v>41439</v>
      </c>
      <c r="N1759" t="s">
        <v>115</v>
      </c>
      <c r="O1759" t="s">
        <v>109</v>
      </c>
      <c r="P1759">
        <v>3</v>
      </c>
      <c r="Q1759" t="s">
        <v>3175</v>
      </c>
      <c r="R1759">
        <v>2</v>
      </c>
    </row>
    <row r="1760" spans="1:18" x14ac:dyDescent="0.2">
      <c r="A1760" t="s">
        <v>3874</v>
      </c>
      <c r="B1760" t="s">
        <v>1436</v>
      </c>
      <c r="C1760">
        <v>130719</v>
      </c>
      <c r="D1760">
        <v>108377</v>
      </c>
      <c r="E1760">
        <v>10008025</v>
      </c>
      <c r="F1760" t="s">
        <v>105</v>
      </c>
      <c r="G1760" t="s">
        <v>12</v>
      </c>
      <c r="H1760" t="s">
        <v>409</v>
      </c>
      <c r="I1760" t="s">
        <v>172</v>
      </c>
      <c r="J1760" t="s">
        <v>172</v>
      </c>
      <c r="K1760" t="s">
        <v>3875</v>
      </c>
      <c r="L1760" s="172">
        <v>41191</v>
      </c>
      <c r="M1760" s="172">
        <v>41194</v>
      </c>
      <c r="N1760" t="s">
        <v>108</v>
      </c>
      <c r="O1760" t="s">
        <v>109</v>
      </c>
      <c r="P1760">
        <v>2</v>
      </c>
      <c r="Q1760" t="s">
        <v>3175</v>
      </c>
      <c r="R1760">
        <v>2</v>
      </c>
    </row>
    <row r="1761" spans="1:18" x14ac:dyDescent="0.2">
      <c r="A1761" t="s">
        <v>3876</v>
      </c>
      <c r="B1761" t="s">
        <v>1440</v>
      </c>
      <c r="C1761">
        <v>130722</v>
      </c>
      <c r="D1761">
        <v>106658</v>
      </c>
      <c r="E1761">
        <v>10003035</v>
      </c>
      <c r="F1761" t="s">
        <v>113</v>
      </c>
      <c r="G1761" t="s">
        <v>12</v>
      </c>
      <c r="H1761" t="s">
        <v>785</v>
      </c>
      <c r="I1761" t="s">
        <v>107</v>
      </c>
      <c r="J1761" t="s">
        <v>107</v>
      </c>
      <c r="K1761" t="s">
        <v>3877</v>
      </c>
      <c r="L1761" s="172">
        <v>41393</v>
      </c>
      <c r="M1761" s="172">
        <v>41397</v>
      </c>
      <c r="N1761" t="s">
        <v>115</v>
      </c>
      <c r="O1761" t="s">
        <v>109</v>
      </c>
      <c r="P1761">
        <v>2</v>
      </c>
      <c r="Q1761" t="s">
        <v>3175</v>
      </c>
      <c r="R1761">
        <v>3</v>
      </c>
    </row>
    <row r="1762" spans="1:18" x14ac:dyDescent="0.2">
      <c r="A1762" t="s">
        <v>3878</v>
      </c>
      <c r="B1762" t="s">
        <v>236</v>
      </c>
      <c r="C1762">
        <v>130728</v>
      </c>
      <c r="D1762">
        <v>106743</v>
      </c>
      <c r="E1762">
        <v>10006570</v>
      </c>
      <c r="F1762" t="s">
        <v>113</v>
      </c>
      <c r="G1762" t="s">
        <v>12</v>
      </c>
      <c r="H1762" t="s">
        <v>237</v>
      </c>
      <c r="I1762" t="s">
        <v>190</v>
      </c>
      <c r="J1762" t="s">
        <v>190</v>
      </c>
      <c r="K1762" t="s">
        <v>238</v>
      </c>
      <c r="L1762" s="172">
        <v>41337</v>
      </c>
      <c r="M1762" s="172">
        <v>41341</v>
      </c>
      <c r="N1762" t="s">
        <v>115</v>
      </c>
      <c r="O1762" t="s">
        <v>109</v>
      </c>
      <c r="P1762">
        <v>2</v>
      </c>
      <c r="Q1762" t="s">
        <v>3175</v>
      </c>
      <c r="R1762">
        <v>3</v>
      </c>
    </row>
    <row r="1763" spans="1:18" x14ac:dyDescent="0.2">
      <c r="A1763" t="s">
        <v>3879</v>
      </c>
      <c r="B1763" t="s">
        <v>1446</v>
      </c>
      <c r="C1763">
        <v>130737</v>
      </c>
      <c r="D1763">
        <v>106466</v>
      </c>
      <c r="E1763">
        <v>10003768</v>
      </c>
      <c r="F1763" t="s">
        <v>113</v>
      </c>
      <c r="G1763" t="s">
        <v>12</v>
      </c>
      <c r="H1763" t="s">
        <v>422</v>
      </c>
      <c r="I1763" t="s">
        <v>140</v>
      </c>
      <c r="J1763" t="s">
        <v>140</v>
      </c>
      <c r="K1763" t="s">
        <v>3880</v>
      </c>
      <c r="L1763" s="172">
        <v>41253</v>
      </c>
      <c r="M1763" s="172">
        <v>41257</v>
      </c>
      <c r="N1763" t="s">
        <v>115</v>
      </c>
      <c r="O1763" t="s">
        <v>109</v>
      </c>
      <c r="P1763">
        <v>2</v>
      </c>
      <c r="Q1763" t="s">
        <v>3175</v>
      </c>
      <c r="R1763">
        <v>3</v>
      </c>
    </row>
    <row r="1764" spans="1:18" x14ac:dyDescent="0.2">
      <c r="A1764" t="s">
        <v>3881</v>
      </c>
      <c r="B1764" t="s">
        <v>3882</v>
      </c>
      <c r="C1764">
        <v>130743</v>
      </c>
      <c r="D1764">
        <v>106924</v>
      </c>
      <c r="E1764">
        <v>10004478</v>
      </c>
      <c r="F1764" t="s">
        <v>293</v>
      </c>
      <c r="G1764" t="s">
        <v>12</v>
      </c>
      <c r="H1764" t="s">
        <v>422</v>
      </c>
      <c r="I1764" t="s">
        <v>140</v>
      </c>
      <c r="J1764" t="s">
        <v>140</v>
      </c>
      <c r="K1764" t="s">
        <v>3883</v>
      </c>
      <c r="L1764" s="172">
        <v>41428</v>
      </c>
      <c r="M1764" s="172">
        <v>41432</v>
      </c>
      <c r="N1764" t="s">
        <v>115</v>
      </c>
      <c r="O1764" t="s">
        <v>109</v>
      </c>
      <c r="P1764">
        <v>2</v>
      </c>
      <c r="Q1764" t="s">
        <v>3175</v>
      </c>
      <c r="R1764">
        <v>3</v>
      </c>
    </row>
    <row r="1765" spans="1:18" x14ac:dyDescent="0.2">
      <c r="A1765" t="s">
        <v>3884</v>
      </c>
      <c r="B1765" t="s">
        <v>3885</v>
      </c>
      <c r="C1765">
        <v>130748</v>
      </c>
      <c r="D1765">
        <v>109293</v>
      </c>
      <c r="E1765">
        <v>10004112</v>
      </c>
      <c r="F1765" t="s">
        <v>113</v>
      </c>
      <c r="G1765" t="s">
        <v>12</v>
      </c>
      <c r="H1765" t="s">
        <v>413</v>
      </c>
      <c r="I1765" t="s">
        <v>161</v>
      </c>
      <c r="J1765" t="s">
        <v>161</v>
      </c>
      <c r="K1765" t="s">
        <v>3886</v>
      </c>
      <c r="L1765" s="172">
        <v>41330</v>
      </c>
      <c r="M1765" s="172">
        <v>41334</v>
      </c>
      <c r="N1765" t="s">
        <v>115</v>
      </c>
      <c r="O1765" t="s">
        <v>109</v>
      </c>
      <c r="P1765">
        <v>2</v>
      </c>
      <c r="Q1765" t="s">
        <v>3175</v>
      </c>
      <c r="R1765">
        <v>2</v>
      </c>
    </row>
    <row r="1766" spans="1:18" x14ac:dyDescent="0.2">
      <c r="A1766" t="s">
        <v>3887</v>
      </c>
      <c r="B1766" t="s">
        <v>2155</v>
      </c>
      <c r="C1766">
        <v>130750</v>
      </c>
      <c r="D1766">
        <v>106775</v>
      </c>
      <c r="E1766">
        <v>10005989</v>
      </c>
      <c r="F1766" t="s">
        <v>113</v>
      </c>
      <c r="G1766" t="s">
        <v>12</v>
      </c>
      <c r="H1766" t="s">
        <v>413</v>
      </c>
      <c r="I1766" t="s">
        <v>161</v>
      </c>
      <c r="J1766" t="s">
        <v>161</v>
      </c>
      <c r="K1766" t="s">
        <v>3888</v>
      </c>
      <c r="L1766" s="172">
        <v>41435</v>
      </c>
      <c r="M1766" s="172">
        <v>41439</v>
      </c>
      <c r="N1766" t="s">
        <v>115</v>
      </c>
      <c r="O1766" t="s">
        <v>109</v>
      </c>
      <c r="P1766">
        <v>3</v>
      </c>
      <c r="Q1766" t="s">
        <v>3175</v>
      </c>
      <c r="R1766">
        <v>3</v>
      </c>
    </row>
    <row r="1767" spans="1:18" x14ac:dyDescent="0.2">
      <c r="A1767" t="s">
        <v>3889</v>
      </c>
      <c r="B1767" t="s">
        <v>535</v>
      </c>
      <c r="C1767">
        <v>130754</v>
      </c>
      <c r="D1767">
        <v>106763</v>
      </c>
      <c r="E1767">
        <v>10000952</v>
      </c>
      <c r="F1767" t="s">
        <v>293</v>
      </c>
      <c r="G1767" t="s">
        <v>12</v>
      </c>
      <c r="H1767" t="s">
        <v>413</v>
      </c>
      <c r="I1767" t="s">
        <v>161</v>
      </c>
      <c r="J1767" t="s">
        <v>161</v>
      </c>
      <c r="K1767" t="s">
        <v>536</v>
      </c>
      <c r="L1767" s="172">
        <v>41226</v>
      </c>
      <c r="M1767" s="172">
        <v>41229</v>
      </c>
      <c r="N1767" t="s">
        <v>115</v>
      </c>
      <c r="O1767" t="s">
        <v>109</v>
      </c>
      <c r="P1767">
        <v>2</v>
      </c>
      <c r="Q1767" t="s">
        <v>3175</v>
      </c>
      <c r="R1767">
        <v>3</v>
      </c>
    </row>
    <row r="1768" spans="1:18" x14ac:dyDescent="0.2">
      <c r="A1768" t="s">
        <v>3890</v>
      </c>
      <c r="B1768" t="s">
        <v>296</v>
      </c>
      <c r="C1768">
        <v>130755</v>
      </c>
      <c r="D1768">
        <v>108425</v>
      </c>
      <c r="E1768">
        <v>10002642</v>
      </c>
      <c r="F1768" t="s">
        <v>105</v>
      </c>
      <c r="G1768" t="s">
        <v>12</v>
      </c>
      <c r="H1768" t="s">
        <v>297</v>
      </c>
      <c r="I1768" t="s">
        <v>161</v>
      </c>
      <c r="J1768" t="s">
        <v>161</v>
      </c>
      <c r="K1768" t="s">
        <v>3891</v>
      </c>
      <c r="L1768" s="172">
        <v>41177</v>
      </c>
      <c r="M1768" s="172">
        <v>41180</v>
      </c>
      <c r="N1768" t="s">
        <v>108</v>
      </c>
      <c r="O1768" t="s">
        <v>109</v>
      </c>
      <c r="P1768">
        <v>3</v>
      </c>
      <c r="Q1768" t="s">
        <v>3175</v>
      </c>
      <c r="R1768">
        <v>3</v>
      </c>
    </row>
    <row r="1769" spans="1:18" x14ac:dyDescent="0.2">
      <c r="A1769" t="s">
        <v>3892</v>
      </c>
      <c r="B1769" t="s">
        <v>1450</v>
      </c>
      <c r="C1769">
        <v>130757</v>
      </c>
      <c r="D1769">
        <v>108327</v>
      </c>
      <c r="E1769">
        <v>10005429</v>
      </c>
      <c r="F1769" t="s">
        <v>105</v>
      </c>
      <c r="G1769" t="s">
        <v>12</v>
      </c>
      <c r="H1769" t="s">
        <v>297</v>
      </c>
      <c r="I1769" t="s">
        <v>161</v>
      </c>
      <c r="J1769" t="s">
        <v>161</v>
      </c>
      <c r="K1769" t="s">
        <v>3893</v>
      </c>
      <c r="L1769" s="172">
        <v>41352</v>
      </c>
      <c r="M1769" s="172">
        <v>41355</v>
      </c>
      <c r="N1769" t="s">
        <v>108</v>
      </c>
      <c r="O1769" t="s">
        <v>109</v>
      </c>
      <c r="P1769">
        <v>2</v>
      </c>
      <c r="Q1769" t="s">
        <v>3175</v>
      </c>
      <c r="R1769">
        <v>3</v>
      </c>
    </row>
    <row r="1770" spans="1:18" x14ac:dyDescent="0.2">
      <c r="A1770" t="s">
        <v>3894</v>
      </c>
      <c r="B1770" t="s">
        <v>3007</v>
      </c>
      <c r="C1770">
        <v>130761</v>
      </c>
      <c r="D1770">
        <v>107641</v>
      </c>
      <c r="E1770">
        <v>10000812</v>
      </c>
      <c r="F1770" t="s">
        <v>113</v>
      </c>
      <c r="G1770" t="s">
        <v>12</v>
      </c>
      <c r="H1770" t="s">
        <v>239</v>
      </c>
      <c r="I1770" t="s">
        <v>161</v>
      </c>
      <c r="J1770" t="s">
        <v>161</v>
      </c>
      <c r="K1770" t="s">
        <v>3895</v>
      </c>
      <c r="L1770" s="172">
        <v>41302</v>
      </c>
      <c r="M1770" s="172">
        <v>41306</v>
      </c>
      <c r="N1770" t="s">
        <v>115</v>
      </c>
      <c r="O1770" t="s">
        <v>109</v>
      </c>
      <c r="P1770">
        <v>3</v>
      </c>
      <c r="Q1770" t="s">
        <v>3175</v>
      </c>
      <c r="R1770">
        <v>2</v>
      </c>
    </row>
    <row r="1771" spans="1:18" x14ac:dyDescent="0.2">
      <c r="A1771" t="s">
        <v>3896</v>
      </c>
      <c r="B1771" t="s">
        <v>214</v>
      </c>
      <c r="C1771">
        <v>130763</v>
      </c>
      <c r="D1771">
        <v>105939</v>
      </c>
      <c r="E1771">
        <v>10007916</v>
      </c>
      <c r="F1771" t="s">
        <v>113</v>
      </c>
      <c r="G1771" t="s">
        <v>12</v>
      </c>
      <c r="H1771" t="s">
        <v>114</v>
      </c>
      <c r="I1771" t="s">
        <v>107</v>
      </c>
      <c r="J1771" t="s">
        <v>107</v>
      </c>
      <c r="K1771" t="s">
        <v>215</v>
      </c>
      <c r="L1771" s="172">
        <v>41288</v>
      </c>
      <c r="M1771" s="172">
        <v>41292</v>
      </c>
      <c r="N1771" t="s">
        <v>115</v>
      </c>
      <c r="O1771" t="s">
        <v>109</v>
      </c>
      <c r="P1771">
        <v>2</v>
      </c>
      <c r="Q1771" t="s">
        <v>3175</v>
      </c>
      <c r="R1771">
        <v>1</v>
      </c>
    </row>
    <row r="1772" spans="1:18" x14ac:dyDescent="0.2">
      <c r="A1772" t="s">
        <v>3897</v>
      </c>
      <c r="B1772" t="s">
        <v>112</v>
      </c>
      <c r="C1772">
        <v>130764</v>
      </c>
      <c r="D1772">
        <v>106947</v>
      </c>
      <c r="E1772">
        <v>10004772</v>
      </c>
      <c r="F1772" t="s">
        <v>113</v>
      </c>
      <c r="G1772" t="s">
        <v>12</v>
      </c>
      <c r="H1772" t="s">
        <v>114</v>
      </c>
      <c r="I1772" t="s">
        <v>107</v>
      </c>
      <c r="J1772" t="s">
        <v>107</v>
      </c>
      <c r="K1772" t="s">
        <v>116</v>
      </c>
      <c r="L1772" s="172">
        <v>41351</v>
      </c>
      <c r="M1772" s="172">
        <v>41355</v>
      </c>
      <c r="N1772" t="s">
        <v>115</v>
      </c>
      <c r="O1772" t="s">
        <v>109</v>
      </c>
      <c r="P1772">
        <v>2</v>
      </c>
      <c r="Q1772" t="s">
        <v>3175</v>
      </c>
      <c r="R1772">
        <v>3</v>
      </c>
    </row>
    <row r="1773" spans="1:18" x14ac:dyDescent="0.2">
      <c r="A1773" t="s">
        <v>3898</v>
      </c>
      <c r="B1773" t="s">
        <v>3899</v>
      </c>
      <c r="C1773">
        <v>130769</v>
      </c>
      <c r="D1773">
        <v>106970</v>
      </c>
      <c r="E1773">
        <v>10007011</v>
      </c>
      <c r="F1773" t="s">
        <v>113</v>
      </c>
      <c r="G1773" t="s">
        <v>12</v>
      </c>
      <c r="H1773" t="s">
        <v>255</v>
      </c>
      <c r="I1773" t="s">
        <v>161</v>
      </c>
      <c r="J1773" t="s">
        <v>161</v>
      </c>
      <c r="K1773" t="s">
        <v>3900</v>
      </c>
      <c r="L1773" s="172">
        <v>41309</v>
      </c>
      <c r="M1773" s="172">
        <v>41313</v>
      </c>
      <c r="N1773" t="s">
        <v>115</v>
      </c>
      <c r="O1773" t="s">
        <v>109</v>
      </c>
      <c r="P1773">
        <v>2</v>
      </c>
      <c r="Q1773" t="s">
        <v>3175</v>
      </c>
      <c r="R1773">
        <v>3</v>
      </c>
    </row>
    <row r="1774" spans="1:18" x14ac:dyDescent="0.2">
      <c r="A1774" t="s">
        <v>3901</v>
      </c>
      <c r="B1774" t="s">
        <v>3902</v>
      </c>
      <c r="C1774">
        <v>130773</v>
      </c>
      <c r="D1774">
        <v>107495</v>
      </c>
      <c r="E1774">
        <v>10004760</v>
      </c>
      <c r="F1774" t="s">
        <v>113</v>
      </c>
      <c r="G1774" t="s">
        <v>12</v>
      </c>
      <c r="H1774" t="s">
        <v>1246</v>
      </c>
      <c r="I1774" t="s">
        <v>94</v>
      </c>
      <c r="J1774" t="s">
        <v>95</v>
      </c>
      <c r="K1774" t="s">
        <v>3903</v>
      </c>
      <c r="L1774" s="172">
        <v>41302</v>
      </c>
      <c r="M1774" s="172">
        <v>41306</v>
      </c>
      <c r="N1774" t="s">
        <v>115</v>
      </c>
      <c r="O1774" t="s">
        <v>109</v>
      </c>
      <c r="P1774">
        <v>2</v>
      </c>
      <c r="Q1774" t="s">
        <v>3175</v>
      </c>
      <c r="R1774">
        <v>3</v>
      </c>
    </row>
    <row r="1775" spans="1:18" x14ac:dyDescent="0.2">
      <c r="A1775" t="s">
        <v>3904</v>
      </c>
      <c r="B1775" t="s">
        <v>1461</v>
      </c>
      <c r="C1775">
        <v>130776</v>
      </c>
      <c r="D1775">
        <v>106985</v>
      </c>
      <c r="E1775">
        <v>10004577</v>
      </c>
      <c r="F1775" t="s">
        <v>113</v>
      </c>
      <c r="G1775" t="s">
        <v>12</v>
      </c>
      <c r="H1775" t="s">
        <v>217</v>
      </c>
      <c r="I1775" t="s">
        <v>161</v>
      </c>
      <c r="J1775" t="s">
        <v>161</v>
      </c>
      <c r="K1775" t="s">
        <v>3905</v>
      </c>
      <c r="L1775" s="172">
        <v>41295</v>
      </c>
      <c r="M1775" s="172">
        <v>41299</v>
      </c>
      <c r="N1775" t="s">
        <v>115</v>
      </c>
      <c r="O1775" t="s">
        <v>109</v>
      </c>
      <c r="P1775">
        <v>3</v>
      </c>
      <c r="Q1775" t="s">
        <v>3175</v>
      </c>
      <c r="R1775">
        <v>2</v>
      </c>
    </row>
    <row r="1776" spans="1:18" x14ac:dyDescent="0.2">
      <c r="A1776" t="s">
        <v>3906</v>
      </c>
      <c r="B1776" t="s">
        <v>3907</v>
      </c>
      <c r="C1776">
        <v>130779</v>
      </c>
      <c r="D1776">
        <v>107949</v>
      </c>
      <c r="E1776">
        <v>10004705</v>
      </c>
      <c r="F1776" t="s">
        <v>113</v>
      </c>
      <c r="G1776" t="s">
        <v>12</v>
      </c>
      <c r="H1776" t="s">
        <v>160</v>
      </c>
      <c r="I1776" t="s">
        <v>161</v>
      </c>
      <c r="J1776" t="s">
        <v>161</v>
      </c>
      <c r="K1776" t="s">
        <v>3908</v>
      </c>
      <c r="L1776" s="172">
        <v>41253</v>
      </c>
      <c r="M1776" s="172">
        <v>41257</v>
      </c>
      <c r="N1776" t="s">
        <v>115</v>
      </c>
      <c r="O1776" t="s">
        <v>109</v>
      </c>
      <c r="P1776">
        <v>2</v>
      </c>
      <c r="Q1776" t="s">
        <v>3175</v>
      </c>
      <c r="R1776">
        <v>3</v>
      </c>
    </row>
    <row r="1777" spans="1:18" x14ac:dyDescent="0.2">
      <c r="A1777" t="s">
        <v>3909</v>
      </c>
      <c r="B1777" t="s">
        <v>1463</v>
      </c>
      <c r="C1777">
        <v>130783</v>
      </c>
      <c r="D1777">
        <v>108485</v>
      </c>
      <c r="E1777">
        <v>10005991</v>
      </c>
      <c r="F1777" t="s">
        <v>113</v>
      </c>
      <c r="G1777" t="s">
        <v>12</v>
      </c>
      <c r="H1777" t="s">
        <v>160</v>
      </c>
      <c r="I1777" t="s">
        <v>161</v>
      </c>
      <c r="J1777" t="s">
        <v>161</v>
      </c>
      <c r="K1777" t="s">
        <v>3910</v>
      </c>
      <c r="L1777" s="172">
        <v>41414</v>
      </c>
      <c r="M1777" s="172">
        <v>41418</v>
      </c>
      <c r="N1777" t="s">
        <v>115</v>
      </c>
      <c r="O1777" t="s">
        <v>109</v>
      </c>
      <c r="P1777">
        <v>3</v>
      </c>
      <c r="Q1777" t="s">
        <v>3175</v>
      </c>
      <c r="R1777">
        <v>2</v>
      </c>
    </row>
    <row r="1778" spans="1:18" x14ac:dyDescent="0.2">
      <c r="A1778" t="s">
        <v>3911</v>
      </c>
      <c r="B1778" t="s">
        <v>630</v>
      </c>
      <c r="C1778">
        <v>130794</v>
      </c>
      <c r="D1778">
        <v>108348</v>
      </c>
      <c r="E1778">
        <v>10005583</v>
      </c>
      <c r="F1778" t="s">
        <v>2059</v>
      </c>
      <c r="G1778" t="s">
        <v>15</v>
      </c>
      <c r="H1778" t="s">
        <v>364</v>
      </c>
      <c r="I1778" t="s">
        <v>190</v>
      </c>
      <c r="J1778" t="s">
        <v>190</v>
      </c>
      <c r="K1778" t="s">
        <v>632</v>
      </c>
      <c r="L1778" s="172">
        <v>41233</v>
      </c>
      <c r="M1778" s="172">
        <v>41236</v>
      </c>
      <c r="N1778" t="s">
        <v>152</v>
      </c>
      <c r="O1778" t="s">
        <v>109</v>
      </c>
      <c r="P1778">
        <v>2</v>
      </c>
      <c r="Q1778" t="s">
        <v>3175</v>
      </c>
      <c r="R1778">
        <v>2</v>
      </c>
    </row>
    <row r="1779" spans="1:18" x14ac:dyDescent="0.2">
      <c r="A1779" t="s">
        <v>3912</v>
      </c>
      <c r="B1779" t="s">
        <v>424</v>
      </c>
      <c r="C1779">
        <v>130797</v>
      </c>
      <c r="D1779">
        <v>108452</v>
      </c>
      <c r="E1779">
        <v>10007299</v>
      </c>
      <c r="F1779" t="s">
        <v>113</v>
      </c>
      <c r="G1779" t="s">
        <v>12</v>
      </c>
      <c r="H1779" t="s">
        <v>425</v>
      </c>
      <c r="I1779" t="s">
        <v>172</v>
      </c>
      <c r="J1779" t="s">
        <v>172</v>
      </c>
      <c r="K1779" t="s">
        <v>3913</v>
      </c>
      <c r="L1779" s="172">
        <v>41394</v>
      </c>
      <c r="M1779" s="172">
        <v>41397</v>
      </c>
      <c r="N1779" t="s">
        <v>115</v>
      </c>
      <c r="O1779" t="s">
        <v>109</v>
      </c>
      <c r="P1779">
        <v>3</v>
      </c>
      <c r="Q1779" t="s">
        <v>3175</v>
      </c>
      <c r="R1779">
        <v>3</v>
      </c>
    </row>
    <row r="1780" spans="1:18" x14ac:dyDescent="0.2">
      <c r="A1780" t="s">
        <v>3914</v>
      </c>
      <c r="B1780" t="s">
        <v>394</v>
      </c>
      <c r="C1780">
        <v>130801</v>
      </c>
      <c r="D1780">
        <v>108408</v>
      </c>
      <c r="E1780">
        <v>10004580</v>
      </c>
      <c r="F1780" t="s">
        <v>105</v>
      </c>
      <c r="G1780" t="s">
        <v>12</v>
      </c>
      <c r="H1780" t="s">
        <v>352</v>
      </c>
      <c r="I1780" t="s">
        <v>172</v>
      </c>
      <c r="J1780" t="s">
        <v>172</v>
      </c>
      <c r="K1780" t="s">
        <v>3915</v>
      </c>
      <c r="L1780" s="172">
        <v>41352</v>
      </c>
      <c r="M1780" s="172">
        <v>41355</v>
      </c>
      <c r="N1780" t="s">
        <v>108</v>
      </c>
      <c r="O1780" t="s">
        <v>109</v>
      </c>
      <c r="P1780">
        <v>2</v>
      </c>
      <c r="Q1780" t="s">
        <v>3175</v>
      </c>
      <c r="R1780">
        <v>3</v>
      </c>
    </row>
    <row r="1781" spans="1:18" x14ac:dyDescent="0.2">
      <c r="A1781" t="s">
        <v>3916</v>
      </c>
      <c r="B1781" t="s">
        <v>1472</v>
      </c>
      <c r="C1781">
        <v>130813</v>
      </c>
      <c r="D1781">
        <v>105114</v>
      </c>
      <c r="E1781">
        <v>10006293</v>
      </c>
      <c r="F1781" t="s">
        <v>113</v>
      </c>
      <c r="G1781" t="s">
        <v>12</v>
      </c>
      <c r="H1781" t="s">
        <v>171</v>
      </c>
      <c r="I1781" t="s">
        <v>172</v>
      </c>
      <c r="J1781" t="s">
        <v>172</v>
      </c>
      <c r="K1781" t="s">
        <v>3917</v>
      </c>
      <c r="L1781" s="172">
        <v>41379</v>
      </c>
      <c r="M1781" s="172">
        <v>41383</v>
      </c>
      <c r="N1781" t="s">
        <v>232</v>
      </c>
      <c r="O1781" t="s">
        <v>109</v>
      </c>
      <c r="P1781">
        <v>3</v>
      </c>
      <c r="Q1781" t="s">
        <v>3175</v>
      </c>
      <c r="R1781">
        <v>4</v>
      </c>
    </row>
    <row r="1782" spans="1:18" x14ac:dyDescent="0.2">
      <c r="A1782" t="s">
        <v>3918</v>
      </c>
      <c r="B1782" t="s">
        <v>2172</v>
      </c>
      <c r="C1782">
        <v>130817</v>
      </c>
      <c r="D1782">
        <v>108338</v>
      </c>
      <c r="E1782">
        <v>10001474</v>
      </c>
      <c r="F1782" t="s">
        <v>105</v>
      </c>
      <c r="G1782" t="s">
        <v>12</v>
      </c>
      <c r="H1782" t="s">
        <v>585</v>
      </c>
      <c r="I1782" t="s">
        <v>172</v>
      </c>
      <c r="J1782" t="s">
        <v>172</v>
      </c>
      <c r="K1782" t="s">
        <v>3919</v>
      </c>
      <c r="L1782" s="172">
        <v>41184</v>
      </c>
      <c r="M1782" s="172">
        <v>41187</v>
      </c>
      <c r="N1782" t="s">
        <v>108</v>
      </c>
      <c r="O1782" t="s">
        <v>109</v>
      </c>
      <c r="P1782">
        <v>3</v>
      </c>
      <c r="Q1782" t="s">
        <v>3175</v>
      </c>
      <c r="R1782">
        <v>3</v>
      </c>
    </row>
    <row r="1783" spans="1:18" x14ac:dyDescent="0.2">
      <c r="A1783" t="s">
        <v>3920</v>
      </c>
      <c r="B1783" t="s">
        <v>1476</v>
      </c>
      <c r="C1783">
        <v>130819</v>
      </c>
      <c r="D1783">
        <v>107462</v>
      </c>
      <c r="E1783">
        <v>10004116</v>
      </c>
      <c r="F1783" t="s">
        <v>113</v>
      </c>
      <c r="G1783" t="s">
        <v>12</v>
      </c>
      <c r="H1783" t="s">
        <v>854</v>
      </c>
      <c r="I1783" t="s">
        <v>107</v>
      </c>
      <c r="J1783" t="s">
        <v>107</v>
      </c>
      <c r="K1783" t="s">
        <v>3921</v>
      </c>
      <c r="L1783" s="172">
        <v>41435</v>
      </c>
      <c r="M1783" s="172">
        <v>41439</v>
      </c>
      <c r="N1783" t="s">
        <v>115</v>
      </c>
      <c r="O1783" t="s">
        <v>109</v>
      </c>
      <c r="P1783">
        <v>3</v>
      </c>
      <c r="Q1783" t="s">
        <v>3175</v>
      </c>
      <c r="R1783">
        <v>3</v>
      </c>
    </row>
    <row r="1784" spans="1:18" x14ac:dyDescent="0.2">
      <c r="A1784" t="s">
        <v>3922</v>
      </c>
      <c r="B1784" t="s">
        <v>1484</v>
      </c>
      <c r="C1784">
        <v>130845</v>
      </c>
      <c r="D1784">
        <v>108375</v>
      </c>
      <c r="E1784">
        <v>10007643</v>
      </c>
      <c r="F1784" t="s">
        <v>113</v>
      </c>
      <c r="G1784" t="s">
        <v>12</v>
      </c>
      <c r="H1784" t="s">
        <v>274</v>
      </c>
      <c r="I1784" t="s">
        <v>190</v>
      </c>
      <c r="J1784" t="s">
        <v>190</v>
      </c>
      <c r="K1784" t="s">
        <v>3923</v>
      </c>
      <c r="L1784" s="172">
        <v>41387</v>
      </c>
      <c r="M1784" s="172">
        <v>41390</v>
      </c>
      <c r="N1784" t="s">
        <v>115</v>
      </c>
      <c r="O1784" t="s">
        <v>109</v>
      </c>
      <c r="P1784">
        <v>3</v>
      </c>
      <c r="Q1784" t="s">
        <v>3175</v>
      </c>
      <c r="R1784">
        <v>3</v>
      </c>
    </row>
    <row r="1785" spans="1:18" x14ac:dyDescent="0.2">
      <c r="A1785" t="s">
        <v>3924</v>
      </c>
      <c r="B1785" t="s">
        <v>3925</v>
      </c>
      <c r="C1785">
        <v>130849</v>
      </c>
      <c r="D1785">
        <v>109044</v>
      </c>
      <c r="E1785">
        <v>10006463</v>
      </c>
      <c r="F1785" t="s">
        <v>113</v>
      </c>
      <c r="G1785" t="s">
        <v>12</v>
      </c>
      <c r="H1785" t="s">
        <v>460</v>
      </c>
      <c r="I1785" t="s">
        <v>166</v>
      </c>
      <c r="J1785" t="s">
        <v>166</v>
      </c>
      <c r="K1785" t="s">
        <v>3926</v>
      </c>
      <c r="L1785" s="172">
        <v>41330</v>
      </c>
      <c r="M1785" s="172">
        <v>41334</v>
      </c>
      <c r="N1785" t="s">
        <v>115</v>
      </c>
      <c r="O1785" t="s">
        <v>109</v>
      </c>
      <c r="P1785">
        <v>1</v>
      </c>
      <c r="Q1785" t="s">
        <v>3175</v>
      </c>
      <c r="R1785">
        <v>3</v>
      </c>
    </row>
    <row r="1786" spans="1:18" x14ac:dyDescent="0.2">
      <c r="A1786" t="s">
        <v>3927</v>
      </c>
      <c r="B1786" t="s">
        <v>1486</v>
      </c>
      <c r="C1786">
        <v>131094</v>
      </c>
      <c r="D1786">
        <v>105156</v>
      </c>
      <c r="E1786">
        <v>10001467</v>
      </c>
      <c r="F1786" t="s">
        <v>113</v>
      </c>
      <c r="G1786" t="s">
        <v>12</v>
      </c>
      <c r="H1786" t="s">
        <v>279</v>
      </c>
      <c r="I1786" t="s">
        <v>166</v>
      </c>
      <c r="J1786" t="s">
        <v>166</v>
      </c>
      <c r="K1786" t="s">
        <v>3928</v>
      </c>
      <c r="L1786" s="172">
        <v>41323</v>
      </c>
      <c r="M1786" s="172">
        <v>41327</v>
      </c>
      <c r="N1786" t="s">
        <v>115</v>
      </c>
      <c r="O1786" t="s">
        <v>109</v>
      </c>
      <c r="P1786">
        <v>4</v>
      </c>
      <c r="Q1786" t="s">
        <v>3175</v>
      </c>
      <c r="R1786">
        <v>2</v>
      </c>
    </row>
    <row r="1787" spans="1:18" x14ac:dyDescent="0.2">
      <c r="A1787" t="s">
        <v>3929</v>
      </c>
      <c r="B1787" t="s">
        <v>3049</v>
      </c>
      <c r="C1787">
        <v>131857</v>
      </c>
      <c r="D1787">
        <v>117294</v>
      </c>
      <c r="E1787">
        <v>10009120</v>
      </c>
      <c r="F1787" t="s">
        <v>2053</v>
      </c>
      <c r="G1787" t="s">
        <v>13</v>
      </c>
      <c r="H1787" t="s">
        <v>425</v>
      </c>
      <c r="I1787" t="s">
        <v>172</v>
      </c>
      <c r="J1787" t="s">
        <v>172</v>
      </c>
      <c r="K1787" t="s">
        <v>3930</v>
      </c>
      <c r="L1787" s="172">
        <v>41198</v>
      </c>
      <c r="M1787" s="172">
        <v>41200</v>
      </c>
      <c r="N1787" t="s">
        <v>136</v>
      </c>
      <c r="O1787" t="s">
        <v>109</v>
      </c>
      <c r="P1787">
        <v>3</v>
      </c>
      <c r="Q1787" t="s">
        <v>3175</v>
      </c>
      <c r="R1787">
        <v>3</v>
      </c>
    </row>
    <row r="1788" spans="1:18" x14ac:dyDescent="0.2">
      <c r="A1788" t="s">
        <v>3931</v>
      </c>
      <c r="B1788" t="s">
        <v>3932</v>
      </c>
      <c r="C1788">
        <v>131860</v>
      </c>
      <c r="D1788">
        <v>111827</v>
      </c>
      <c r="E1788">
        <v>10001867</v>
      </c>
      <c r="F1788" t="s">
        <v>2053</v>
      </c>
      <c r="G1788" t="s">
        <v>13</v>
      </c>
      <c r="H1788" t="s">
        <v>1377</v>
      </c>
      <c r="I1788" t="s">
        <v>140</v>
      </c>
      <c r="J1788" t="s">
        <v>140</v>
      </c>
      <c r="K1788" t="s">
        <v>3933</v>
      </c>
      <c r="L1788" s="172">
        <v>41353</v>
      </c>
      <c r="M1788" s="172">
        <v>41355</v>
      </c>
      <c r="N1788" t="s">
        <v>136</v>
      </c>
      <c r="O1788" t="s">
        <v>109</v>
      </c>
      <c r="P1788">
        <v>1</v>
      </c>
      <c r="Q1788" t="s">
        <v>3175</v>
      </c>
      <c r="R1788">
        <v>2</v>
      </c>
    </row>
    <row r="1789" spans="1:18" x14ac:dyDescent="0.2">
      <c r="A1789" t="s">
        <v>3934</v>
      </c>
      <c r="B1789" t="s">
        <v>1494</v>
      </c>
      <c r="C1789">
        <v>131864</v>
      </c>
      <c r="D1789">
        <v>108767</v>
      </c>
      <c r="E1789">
        <v>10002907</v>
      </c>
      <c r="F1789" t="s">
        <v>113</v>
      </c>
      <c r="G1789" t="s">
        <v>12</v>
      </c>
      <c r="H1789" t="s">
        <v>231</v>
      </c>
      <c r="I1789" t="s">
        <v>122</v>
      </c>
      <c r="J1789" t="s">
        <v>122</v>
      </c>
      <c r="K1789" t="s">
        <v>3935</v>
      </c>
      <c r="L1789" s="172">
        <v>41386</v>
      </c>
      <c r="M1789" s="172">
        <v>41390</v>
      </c>
      <c r="N1789" t="s">
        <v>115</v>
      </c>
      <c r="O1789" t="s">
        <v>109</v>
      </c>
      <c r="P1789">
        <v>2</v>
      </c>
      <c r="Q1789" t="s">
        <v>3175</v>
      </c>
      <c r="R1789">
        <v>3</v>
      </c>
    </row>
    <row r="1790" spans="1:18" x14ac:dyDescent="0.2">
      <c r="A1790" t="s">
        <v>3936</v>
      </c>
      <c r="B1790" t="s">
        <v>3937</v>
      </c>
      <c r="C1790">
        <v>131868</v>
      </c>
      <c r="D1790">
        <v>114848</v>
      </c>
      <c r="E1790">
        <v>10012822</v>
      </c>
      <c r="F1790" t="s">
        <v>2053</v>
      </c>
      <c r="G1790" t="s">
        <v>13</v>
      </c>
      <c r="H1790" t="s">
        <v>1246</v>
      </c>
      <c r="I1790" t="s">
        <v>94</v>
      </c>
      <c r="J1790" t="s">
        <v>95</v>
      </c>
      <c r="K1790" t="s">
        <v>3938</v>
      </c>
      <c r="L1790" s="172">
        <v>41290</v>
      </c>
      <c r="M1790" s="172">
        <v>41292</v>
      </c>
      <c r="N1790" t="s">
        <v>136</v>
      </c>
      <c r="O1790" t="s">
        <v>109</v>
      </c>
      <c r="P1790">
        <v>2</v>
      </c>
      <c r="Q1790" t="s">
        <v>3175</v>
      </c>
      <c r="R1790">
        <v>2</v>
      </c>
    </row>
    <row r="1791" spans="1:18" x14ac:dyDescent="0.2">
      <c r="A1791" t="s">
        <v>3939</v>
      </c>
      <c r="B1791" t="s">
        <v>1498</v>
      </c>
      <c r="C1791">
        <v>131878</v>
      </c>
      <c r="D1791">
        <v>114892</v>
      </c>
      <c r="E1791">
        <v>10002409</v>
      </c>
      <c r="F1791" t="s">
        <v>2053</v>
      </c>
      <c r="G1791" t="s">
        <v>13</v>
      </c>
      <c r="H1791" t="s">
        <v>469</v>
      </c>
      <c r="I1791" t="s">
        <v>166</v>
      </c>
      <c r="J1791" t="s">
        <v>166</v>
      </c>
      <c r="K1791" t="s">
        <v>3940</v>
      </c>
      <c r="L1791" s="172">
        <v>41345</v>
      </c>
      <c r="M1791" s="172">
        <v>41347</v>
      </c>
      <c r="N1791" t="s">
        <v>136</v>
      </c>
      <c r="O1791" t="s">
        <v>109</v>
      </c>
      <c r="P1791">
        <v>2</v>
      </c>
      <c r="Q1791" t="s">
        <v>3175</v>
      </c>
      <c r="R1791">
        <v>2</v>
      </c>
    </row>
    <row r="1792" spans="1:18" x14ac:dyDescent="0.2">
      <c r="A1792" t="s">
        <v>3941</v>
      </c>
      <c r="B1792" t="s">
        <v>3942</v>
      </c>
      <c r="C1792">
        <v>131892</v>
      </c>
      <c r="D1792">
        <v>114855</v>
      </c>
      <c r="E1792">
        <v>10002560</v>
      </c>
      <c r="F1792" t="s">
        <v>2053</v>
      </c>
      <c r="G1792" t="s">
        <v>13</v>
      </c>
      <c r="H1792" t="s">
        <v>469</v>
      </c>
      <c r="I1792" t="s">
        <v>166</v>
      </c>
      <c r="J1792" t="s">
        <v>166</v>
      </c>
      <c r="K1792" t="s">
        <v>3943</v>
      </c>
      <c r="L1792" s="172">
        <v>41408</v>
      </c>
      <c r="M1792" s="172">
        <v>41410</v>
      </c>
      <c r="N1792" t="s">
        <v>136</v>
      </c>
      <c r="O1792" t="s">
        <v>109</v>
      </c>
      <c r="P1792">
        <v>1</v>
      </c>
      <c r="Q1792" t="s">
        <v>3175</v>
      </c>
      <c r="R1792">
        <v>1</v>
      </c>
    </row>
    <row r="1793" spans="1:18" x14ac:dyDescent="0.2">
      <c r="A1793" t="s">
        <v>3944</v>
      </c>
      <c r="B1793" t="s">
        <v>3062</v>
      </c>
      <c r="C1793">
        <v>131900</v>
      </c>
      <c r="D1793">
        <v>114861</v>
      </c>
      <c r="E1793">
        <v>10003774</v>
      </c>
      <c r="F1793" t="s">
        <v>2053</v>
      </c>
      <c r="G1793" t="s">
        <v>13</v>
      </c>
      <c r="H1793" t="s">
        <v>731</v>
      </c>
      <c r="I1793" t="s">
        <v>161</v>
      </c>
      <c r="J1793" t="s">
        <v>161</v>
      </c>
      <c r="K1793" t="s">
        <v>3945</v>
      </c>
      <c r="L1793" s="172">
        <v>41310</v>
      </c>
      <c r="M1793" s="172">
        <v>41312</v>
      </c>
      <c r="N1793" t="s">
        <v>136</v>
      </c>
      <c r="O1793" t="s">
        <v>109</v>
      </c>
      <c r="P1793">
        <v>3</v>
      </c>
      <c r="Q1793" t="s">
        <v>3175</v>
      </c>
      <c r="R1793">
        <v>3</v>
      </c>
    </row>
    <row r="1794" spans="1:18" x14ac:dyDescent="0.2">
      <c r="A1794" t="s">
        <v>3946</v>
      </c>
      <c r="B1794" t="s">
        <v>1502</v>
      </c>
      <c r="C1794">
        <v>131910</v>
      </c>
      <c r="D1794">
        <v>114889</v>
      </c>
      <c r="E1794">
        <v>10003775</v>
      </c>
      <c r="F1794" t="s">
        <v>2053</v>
      </c>
      <c r="G1794" t="s">
        <v>13</v>
      </c>
      <c r="H1794" t="s">
        <v>1339</v>
      </c>
      <c r="I1794" t="s">
        <v>140</v>
      </c>
      <c r="J1794" t="s">
        <v>140</v>
      </c>
      <c r="K1794" t="s">
        <v>3947</v>
      </c>
      <c r="L1794" s="172">
        <v>41436</v>
      </c>
      <c r="M1794" s="172">
        <v>41438</v>
      </c>
      <c r="N1794" t="s">
        <v>136</v>
      </c>
      <c r="O1794" t="s">
        <v>109</v>
      </c>
      <c r="P1794">
        <v>2</v>
      </c>
      <c r="Q1794" t="s">
        <v>3175</v>
      </c>
      <c r="R1794">
        <v>2</v>
      </c>
    </row>
    <row r="1795" spans="1:18" x14ac:dyDescent="0.2">
      <c r="A1795" t="s">
        <v>3948</v>
      </c>
      <c r="B1795" t="s">
        <v>3949</v>
      </c>
      <c r="C1795">
        <v>131912</v>
      </c>
      <c r="D1795">
        <v>114862</v>
      </c>
      <c r="E1795">
        <v>10012811</v>
      </c>
      <c r="F1795" t="s">
        <v>2053</v>
      </c>
      <c r="G1795" t="s">
        <v>13</v>
      </c>
      <c r="H1795" t="s">
        <v>532</v>
      </c>
      <c r="I1795" t="s">
        <v>140</v>
      </c>
      <c r="J1795" t="s">
        <v>140</v>
      </c>
      <c r="K1795" t="s">
        <v>3950</v>
      </c>
      <c r="L1795" s="172">
        <v>41443</v>
      </c>
      <c r="M1795" s="172">
        <v>41445</v>
      </c>
      <c r="N1795" t="s">
        <v>136</v>
      </c>
      <c r="O1795" t="s">
        <v>109</v>
      </c>
      <c r="P1795">
        <v>3</v>
      </c>
      <c r="Q1795" t="s">
        <v>3175</v>
      </c>
      <c r="R1795">
        <v>3</v>
      </c>
    </row>
    <row r="1796" spans="1:18" x14ac:dyDescent="0.2">
      <c r="A1796" t="s">
        <v>3951</v>
      </c>
      <c r="B1796" t="s">
        <v>426</v>
      </c>
      <c r="C1796">
        <v>131913</v>
      </c>
      <c r="D1796">
        <v>116139</v>
      </c>
      <c r="E1796">
        <v>10003940</v>
      </c>
      <c r="F1796" t="s">
        <v>2053</v>
      </c>
      <c r="G1796" t="s">
        <v>13</v>
      </c>
      <c r="H1796" t="s">
        <v>376</v>
      </c>
      <c r="I1796" t="s">
        <v>2054</v>
      </c>
      <c r="J1796" t="s">
        <v>95</v>
      </c>
      <c r="K1796" t="s">
        <v>428</v>
      </c>
      <c r="L1796" s="172">
        <v>41311</v>
      </c>
      <c r="M1796" s="172">
        <v>41313</v>
      </c>
      <c r="N1796" t="s">
        <v>136</v>
      </c>
      <c r="O1796" t="s">
        <v>109</v>
      </c>
      <c r="P1796">
        <v>2</v>
      </c>
      <c r="Q1796" t="s">
        <v>3175</v>
      </c>
      <c r="R1796">
        <v>1</v>
      </c>
    </row>
    <row r="1797" spans="1:18" x14ac:dyDescent="0.2">
      <c r="A1797" t="s">
        <v>3952</v>
      </c>
      <c r="B1797" t="s">
        <v>1506</v>
      </c>
      <c r="C1797">
        <v>131924</v>
      </c>
      <c r="D1797">
        <v>114867</v>
      </c>
      <c r="E1797">
        <v>10012810</v>
      </c>
      <c r="F1797" t="s">
        <v>2053</v>
      </c>
      <c r="G1797" t="s">
        <v>13</v>
      </c>
      <c r="H1797" t="s">
        <v>449</v>
      </c>
      <c r="I1797" t="s">
        <v>122</v>
      </c>
      <c r="J1797" t="s">
        <v>122</v>
      </c>
      <c r="K1797" t="s">
        <v>3953</v>
      </c>
      <c r="L1797" s="172">
        <v>41338</v>
      </c>
      <c r="M1797" s="172">
        <v>41340</v>
      </c>
      <c r="N1797" t="s">
        <v>136</v>
      </c>
      <c r="O1797" t="s">
        <v>109</v>
      </c>
      <c r="P1797">
        <v>2</v>
      </c>
      <c r="Q1797" t="s">
        <v>3175</v>
      </c>
      <c r="R1797">
        <v>3</v>
      </c>
    </row>
    <row r="1798" spans="1:18" x14ac:dyDescent="0.2">
      <c r="A1798" t="s">
        <v>3954</v>
      </c>
      <c r="B1798" t="s">
        <v>3070</v>
      </c>
      <c r="C1798">
        <v>131935</v>
      </c>
      <c r="D1798">
        <v>114840</v>
      </c>
      <c r="E1798">
        <v>10000350</v>
      </c>
      <c r="F1798" t="s">
        <v>2053</v>
      </c>
      <c r="G1798" t="s">
        <v>13</v>
      </c>
      <c r="H1798" t="s">
        <v>790</v>
      </c>
      <c r="I1798" t="s">
        <v>140</v>
      </c>
      <c r="J1798" t="s">
        <v>140</v>
      </c>
      <c r="K1798" t="s">
        <v>3955</v>
      </c>
      <c r="L1798" s="172">
        <v>41402</v>
      </c>
      <c r="M1798" s="172">
        <v>41404</v>
      </c>
      <c r="N1798" t="s">
        <v>136</v>
      </c>
      <c r="O1798" t="s">
        <v>109</v>
      </c>
      <c r="P1798">
        <v>3</v>
      </c>
      <c r="Q1798" t="s">
        <v>3175</v>
      </c>
      <c r="R1798">
        <v>3</v>
      </c>
    </row>
    <row r="1799" spans="1:18" x14ac:dyDescent="0.2">
      <c r="A1799" t="s">
        <v>3956</v>
      </c>
      <c r="B1799" t="s">
        <v>1508</v>
      </c>
      <c r="C1799">
        <v>131947</v>
      </c>
      <c r="D1799">
        <v>114869</v>
      </c>
      <c r="E1799">
        <v>10004841</v>
      </c>
      <c r="F1799" t="s">
        <v>2053</v>
      </c>
      <c r="G1799" t="s">
        <v>13</v>
      </c>
      <c r="H1799" t="s">
        <v>270</v>
      </c>
      <c r="I1799" t="s">
        <v>166</v>
      </c>
      <c r="J1799" t="s">
        <v>166</v>
      </c>
      <c r="K1799" t="s">
        <v>3957</v>
      </c>
      <c r="L1799" s="172">
        <v>41227</v>
      </c>
      <c r="M1799" s="172">
        <v>41229</v>
      </c>
      <c r="N1799" t="s">
        <v>136</v>
      </c>
      <c r="O1799" t="s">
        <v>109</v>
      </c>
      <c r="P1799">
        <v>2</v>
      </c>
      <c r="Q1799" t="s">
        <v>3175</v>
      </c>
      <c r="R1799">
        <v>3</v>
      </c>
    </row>
    <row r="1800" spans="1:18" x14ac:dyDescent="0.2">
      <c r="A1800" t="s">
        <v>3958</v>
      </c>
      <c r="B1800" t="s">
        <v>3079</v>
      </c>
      <c r="C1800">
        <v>131959</v>
      </c>
      <c r="D1800">
        <v>114871</v>
      </c>
      <c r="E1800">
        <v>10005151</v>
      </c>
      <c r="F1800" t="s">
        <v>2053</v>
      </c>
      <c r="G1800" t="s">
        <v>13</v>
      </c>
      <c r="H1800" t="s">
        <v>160</v>
      </c>
      <c r="I1800" t="s">
        <v>161</v>
      </c>
      <c r="J1800" t="s">
        <v>161</v>
      </c>
      <c r="K1800" t="s">
        <v>3959</v>
      </c>
      <c r="L1800" s="172">
        <v>41177</v>
      </c>
      <c r="M1800" s="172">
        <v>41179</v>
      </c>
      <c r="N1800" t="s">
        <v>136</v>
      </c>
      <c r="O1800" t="s">
        <v>109</v>
      </c>
      <c r="P1800">
        <v>3</v>
      </c>
      <c r="Q1800" t="s">
        <v>3175</v>
      </c>
      <c r="R1800">
        <v>2</v>
      </c>
    </row>
    <row r="1801" spans="1:18" x14ac:dyDescent="0.2">
      <c r="A1801" t="s">
        <v>3960</v>
      </c>
      <c r="B1801" t="s">
        <v>260</v>
      </c>
      <c r="C1801">
        <v>132016</v>
      </c>
      <c r="D1801">
        <v>116895</v>
      </c>
      <c r="E1801">
        <v>10006199</v>
      </c>
      <c r="F1801" t="s">
        <v>2053</v>
      </c>
      <c r="G1801" t="s">
        <v>13</v>
      </c>
      <c r="H1801" t="s">
        <v>261</v>
      </c>
      <c r="I1801" t="s">
        <v>190</v>
      </c>
      <c r="J1801" t="s">
        <v>190</v>
      </c>
      <c r="K1801" t="s">
        <v>262</v>
      </c>
      <c r="L1801" s="172">
        <v>41206</v>
      </c>
      <c r="M1801" s="172">
        <v>41208</v>
      </c>
      <c r="N1801" t="s">
        <v>136</v>
      </c>
      <c r="O1801" t="s">
        <v>109</v>
      </c>
      <c r="P1801">
        <v>2</v>
      </c>
      <c r="Q1801" t="s">
        <v>3175</v>
      </c>
      <c r="R1801">
        <v>3</v>
      </c>
    </row>
    <row r="1802" spans="1:18" x14ac:dyDescent="0.2">
      <c r="A1802" t="s">
        <v>3961</v>
      </c>
      <c r="B1802" t="s">
        <v>382</v>
      </c>
      <c r="C1802">
        <v>132980</v>
      </c>
      <c r="D1802">
        <v>114864</v>
      </c>
      <c r="E1802">
        <v>10007031</v>
      </c>
      <c r="F1802" t="s">
        <v>2053</v>
      </c>
      <c r="G1802" t="s">
        <v>13</v>
      </c>
      <c r="H1802" t="s">
        <v>234</v>
      </c>
      <c r="I1802" t="s">
        <v>190</v>
      </c>
      <c r="J1802" t="s">
        <v>190</v>
      </c>
      <c r="K1802" t="s">
        <v>383</v>
      </c>
      <c r="L1802" s="172">
        <v>41318</v>
      </c>
      <c r="M1802" s="172">
        <v>41320</v>
      </c>
      <c r="N1802" t="s">
        <v>384</v>
      </c>
      <c r="O1802" t="s">
        <v>109</v>
      </c>
      <c r="P1802">
        <v>2</v>
      </c>
      <c r="Q1802" t="s">
        <v>3175</v>
      </c>
      <c r="R1802">
        <v>4</v>
      </c>
    </row>
    <row r="1803" spans="1:18" x14ac:dyDescent="0.2">
      <c r="A1803" t="s">
        <v>3962</v>
      </c>
      <c r="B1803" t="s">
        <v>3101</v>
      </c>
      <c r="C1803">
        <v>133053</v>
      </c>
      <c r="D1803" t="s">
        <v>99</v>
      </c>
      <c r="E1803">
        <v>10003088</v>
      </c>
      <c r="F1803" t="s">
        <v>391</v>
      </c>
      <c r="G1803" t="s">
        <v>15</v>
      </c>
      <c r="H1803" t="s">
        <v>1311</v>
      </c>
      <c r="I1803" t="s">
        <v>122</v>
      </c>
      <c r="J1803" t="s">
        <v>122</v>
      </c>
      <c r="K1803" t="s">
        <v>3963</v>
      </c>
      <c r="L1803" s="172">
        <v>41256</v>
      </c>
      <c r="M1803" s="172">
        <v>41260</v>
      </c>
      <c r="N1803" t="s">
        <v>152</v>
      </c>
      <c r="O1803" t="s">
        <v>109</v>
      </c>
      <c r="P1803">
        <v>4</v>
      </c>
      <c r="Q1803" t="s">
        <v>3175</v>
      </c>
      <c r="R1803">
        <v>2</v>
      </c>
    </row>
    <row r="1804" spans="1:18" x14ac:dyDescent="0.2">
      <c r="A1804" t="s">
        <v>3964</v>
      </c>
      <c r="B1804" t="s">
        <v>3965</v>
      </c>
      <c r="C1804">
        <v>133250</v>
      </c>
      <c r="D1804">
        <v>108271</v>
      </c>
      <c r="E1804">
        <v>10008640</v>
      </c>
      <c r="F1804" t="s">
        <v>2216</v>
      </c>
      <c r="G1804" t="s">
        <v>18</v>
      </c>
      <c r="H1804" t="s">
        <v>870</v>
      </c>
      <c r="I1804" t="s">
        <v>166</v>
      </c>
      <c r="J1804" t="s">
        <v>166</v>
      </c>
      <c r="K1804" t="s">
        <v>3966</v>
      </c>
      <c r="L1804" s="172">
        <v>41331</v>
      </c>
      <c r="M1804" s="172">
        <v>41334</v>
      </c>
      <c r="N1804" t="s">
        <v>618</v>
      </c>
      <c r="O1804" t="s">
        <v>109</v>
      </c>
      <c r="P1804">
        <v>2</v>
      </c>
      <c r="Q1804" t="s">
        <v>3175</v>
      </c>
      <c r="R1804" t="s">
        <v>210</v>
      </c>
    </row>
    <row r="1805" spans="1:18" x14ac:dyDescent="0.2">
      <c r="A1805" t="s">
        <v>3967</v>
      </c>
      <c r="B1805" t="s">
        <v>1532</v>
      </c>
      <c r="C1805">
        <v>133435</v>
      </c>
      <c r="D1805">
        <v>111809</v>
      </c>
      <c r="E1805">
        <v>10006432</v>
      </c>
      <c r="F1805" t="s">
        <v>113</v>
      </c>
      <c r="G1805" t="s">
        <v>12</v>
      </c>
      <c r="H1805" t="s">
        <v>1410</v>
      </c>
      <c r="I1805" t="s">
        <v>190</v>
      </c>
      <c r="J1805" t="s">
        <v>190</v>
      </c>
      <c r="K1805" t="s">
        <v>3968</v>
      </c>
      <c r="L1805" s="172">
        <v>41225</v>
      </c>
      <c r="M1805" s="172">
        <v>41229</v>
      </c>
      <c r="N1805" t="s">
        <v>115</v>
      </c>
      <c r="O1805" t="s">
        <v>109</v>
      </c>
      <c r="P1805">
        <v>3</v>
      </c>
      <c r="Q1805" t="s">
        <v>3175</v>
      </c>
      <c r="R1805">
        <v>2</v>
      </c>
    </row>
    <row r="1806" spans="1:18" x14ac:dyDescent="0.2">
      <c r="A1806" t="s">
        <v>3969</v>
      </c>
      <c r="B1806" t="s">
        <v>1536</v>
      </c>
      <c r="C1806">
        <v>133608</v>
      </c>
      <c r="D1806">
        <v>112729</v>
      </c>
      <c r="E1806">
        <v>10006813</v>
      </c>
      <c r="F1806" t="s">
        <v>105</v>
      </c>
      <c r="G1806" t="s">
        <v>12</v>
      </c>
      <c r="H1806" t="s">
        <v>1267</v>
      </c>
      <c r="I1806" t="s">
        <v>122</v>
      </c>
      <c r="J1806" t="s">
        <v>122</v>
      </c>
      <c r="K1806" t="s">
        <v>3970</v>
      </c>
      <c r="L1806" s="172">
        <v>41352</v>
      </c>
      <c r="M1806" s="172">
        <v>41355</v>
      </c>
      <c r="N1806" t="s">
        <v>108</v>
      </c>
      <c r="O1806" t="s">
        <v>109</v>
      </c>
      <c r="P1806">
        <v>2</v>
      </c>
      <c r="Q1806" t="s">
        <v>3175</v>
      </c>
      <c r="R1806">
        <v>3</v>
      </c>
    </row>
    <row r="1807" spans="1:18" x14ac:dyDescent="0.2">
      <c r="A1807" t="s">
        <v>3971</v>
      </c>
      <c r="B1807" t="s">
        <v>3972</v>
      </c>
      <c r="C1807">
        <v>133797</v>
      </c>
      <c r="D1807">
        <v>108270</v>
      </c>
      <c r="E1807">
        <v>10005389</v>
      </c>
      <c r="F1807" t="s">
        <v>2216</v>
      </c>
      <c r="G1807" t="s">
        <v>18</v>
      </c>
      <c r="H1807" t="s">
        <v>717</v>
      </c>
      <c r="I1807" t="s">
        <v>122</v>
      </c>
      <c r="J1807" t="s">
        <v>122</v>
      </c>
      <c r="K1807" t="s">
        <v>3973</v>
      </c>
      <c r="L1807" s="172">
        <v>41247</v>
      </c>
      <c r="M1807" s="172">
        <v>41250</v>
      </c>
      <c r="N1807" t="s">
        <v>618</v>
      </c>
      <c r="O1807" t="s">
        <v>109</v>
      </c>
      <c r="P1807">
        <v>2</v>
      </c>
      <c r="Q1807" t="s">
        <v>3175</v>
      </c>
      <c r="R1807" t="s">
        <v>210</v>
      </c>
    </row>
    <row r="1808" spans="1:18" x14ac:dyDescent="0.2">
      <c r="A1808" t="s">
        <v>3974</v>
      </c>
      <c r="B1808" t="s">
        <v>3975</v>
      </c>
      <c r="C1808">
        <v>133823</v>
      </c>
      <c r="D1808">
        <v>108245</v>
      </c>
      <c r="E1808">
        <v>10000975</v>
      </c>
      <c r="F1808" t="s">
        <v>2216</v>
      </c>
      <c r="G1808" t="s">
        <v>18</v>
      </c>
      <c r="H1808" t="s">
        <v>189</v>
      </c>
      <c r="I1808" t="s">
        <v>190</v>
      </c>
      <c r="J1808" t="s">
        <v>190</v>
      </c>
      <c r="K1808" t="s">
        <v>3976</v>
      </c>
      <c r="L1808" s="172">
        <v>41205</v>
      </c>
      <c r="M1808" s="172">
        <v>41208</v>
      </c>
      <c r="N1808" t="s">
        <v>618</v>
      </c>
      <c r="O1808" t="s">
        <v>109</v>
      </c>
      <c r="P1808">
        <v>2</v>
      </c>
      <c r="Q1808" t="s">
        <v>3175</v>
      </c>
      <c r="R1808" t="s">
        <v>210</v>
      </c>
    </row>
    <row r="1809" spans="1:18" x14ac:dyDescent="0.2">
      <c r="A1809" t="s">
        <v>3977</v>
      </c>
      <c r="B1809" t="s">
        <v>3978</v>
      </c>
      <c r="C1809">
        <v>133834</v>
      </c>
      <c r="D1809">
        <v>108247</v>
      </c>
      <c r="E1809">
        <v>10004113</v>
      </c>
      <c r="F1809" t="s">
        <v>2216</v>
      </c>
      <c r="G1809" t="s">
        <v>18</v>
      </c>
      <c r="H1809" t="s">
        <v>413</v>
      </c>
      <c r="I1809" t="s">
        <v>161</v>
      </c>
      <c r="J1809" t="s">
        <v>161</v>
      </c>
      <c r="K1809" t="s">
        <v>3979</v>
      </c>
      <c r="L1809" s="172">
        <v>41226</v>
      </c>
      <c r="M1809" s="172">
        <v>41229</v>
      </c>
      <c r="N1809" t="s">
        <v>618</v>
      </c>
      <c r="O1809" t="s">
        <v>109</v>
      </c>
      <c r="P1809">
        <v>2</v>
      </c>
      <c r="Q1809" t="s">
        <v>3175</v>
      </c>
      <c r="R1809" t="s">
        <v>210</v>
      </c>
    </row>
    <row r="1810" spans="1:18" x14ac:dyDescent="0.2">
      <c r="A1810" t="s">
        <v>3980</v>
      </c>
      <c r="B1810" t="s">
        <v>3981</v>
      </c>
      <c r="C1810">
        <v>133844</v>
      </c>
      <c r="D1810">
        <v>108252</v>
      </c>
      <c r="E1810">
        <v>10004180</v>
      </c>
      <c r="F1810" t="s">
        <v>2216</v>
      </c>
      <c r="G1810" t="s">
        <v>18</v>
      </c>
      <c r="H1810" t="s">
        <v>285</v>
      </c>
      <c r="I1810" t="s">
        <v>140</v>
      </c>
      <c r="J1810" t="s">
        <v>140</v>
      </c>
      <c r="K1810" t="s">
        <v>3982</v>
      </c>
      <c r="L1810" s="172">
        <v>41247</v>
      </c>
      <c r="M1810" s="172">
        <v>41250</v>
      </c>
      <c r="N1810" t="s">
        <v>618</v>
      </c>
      <c r="O1810" t="s">
        <v>109</v>
      </c>
      <c r="P1810">
        <v>1</v>
      </c>
      <c r="Q1810" t="s">
        <v>3175</v>
      </c>
      <c r="R1810" t="s">
        <v>210</v>
      </c>
    </row>
    <row r="1811" spans="1:18" x14ac:dyDescent="0.2">
      <c r="A1811" t="s">
        <v>3983</v>
      </c>
      <c r="B1811" t="s">
        <v>3127</v>
      </c>
      <c r="C1811">
        <v>133855</v>
      </c>
      <c r="D1811">
        <v>108274</v>
      </c>
      <c r="E1811">
        <v>10004797</v>
      </c>
      <c r="F1811" t="s">
        <v>2216</v>
      </c>
      <c r="G1811" t="s">
        <v>18</v>
      </c>
      <c r="H1811" t="s">
        <v>160</v>
      </c>
      <c r="I1811" t="s">
        <v>161</v>
      </c>
      <c r="J1811" t="s">
        <v>161</v>
      </c>
      <c r="K1811" t="s">
        <v>3984</v>
      </c>
      <c r="L1811" s="172">
        <v>41233</v>
      </c>
      <c r="M1811" s="172">
        <v>41236</v>
      </c>
      <c r="N1811" t="s">
        <v>618</v>
      </c>
      <c r="O1811" t="s">
        <v>109</v>
      </c>
      <c r="P1811">
        <v>3</v>
      </c>
      <c r="Q1811" t="s">
        <v>3175</v>
      </c>
      <c r="R1811" t="s">
        <v>210</v>
      </c>
    </row>
    <row r="1812" spans="1:18" x14ac:dyDescent="0.2">
      <c r="A1812" t="s">
        <v>3985</v>
      </c>
      <c r="B1812" t="s">
        <v>1542</v>
      </c>
      <c r="C1812">
        <v>133991</v>
      </c>
      <c r="D1812">
        <v>115686</v>
      </c>
      <c r="E1812">
        <v>10008655</v>
      </c>
      <c r="F1812" t="s">
        <v>105</v>
      </c>
      <c r="G1812" t="s">
        <v>12</v>
      </c>
      <c r="H1812" t="s">
        <v>198</v>
      </c>
      <c r="I1812" t="s">
        <v>2054</v>
      </c>
      <c r="J1812" t="s">
        <v>95</v>
      </c>
      <c r="K1812" t="s">
        <v>3986</v>
      </c>
      <c r="L1812" s="172">
        <v>41345</v>
      </c>
      <c r="M1812" s="172">
        <v>41348</v>
      </c>
      <c r="N1812" t="s">
        <v>108</v>
      </c>
      <c r="O1812" t="s">
        <v>109</v>
      </c>
      <c r="P1812">
        <v>3</v>
      </c>
      <c r="Q1812" t="s">
        <v>3175</v>
      </c>
      <c r="R1812">
        <v>3</v>
      </c>
    </row>
    <row r="1813" spans="1:18" x14ac:dyDescent="0.2">
      <c r="A1813" t="s">
        <v>3987</v>
      </c>
      <c r="B1813" t="s">
        <v>438</v>
      </c>
      <c r="C1813">
        <v>135658</v>
      </c>
      <c r="D1813">
        <v>118791</v>
      </c>
      <c r="E1813">
        <v>10023526</v>
      </c>
      <c r="F1813" t="s">
        <v>113</v>
      </c>
      <c r="G1813" t="s">
        <v>12</v>
      </c>
      <c r="H1813" t="s">
        <v>171</v>
      </c>
      <c r="I1813" t="s">
        <v>172</v>
      </c>
      <c r="J1813" t="s">
        <v>172</v>
      </c>
      <c r="K1813" t="s">
        <v>439</v>
      </c>
      <c r="L1813" s="172">
        <v>41379</v>
      </c>
      <c r="M1813" s="172">
        <v>41383</v>
      </c>
      <c r="N1813" t="s">
        <v>115</v>
      </c>
      <c r="O1813" t="s">
        <v>109</v>
      </c>
      <c r="P1813">
        <v>2</v>
      </c>
      <c r="Q1813" t="s">
        <v>3175</v>
      </c>
      <c r="R1813">
        <v>3</v>
      </c>
    </row>
    <row r="1814" spans="1:18" x14ac:dyDescent="0.2">
      <c r="A1814" t="s">
        <v>3988</v>
      </c>
      <c r="B1814" t="s">
        <v>3989</v>
      </c>
      <c r="C1814">
        <v>135659</v>
      </c>
      <c r="D1814">
        <v>118701</v>
      </c>
      <c r="E1814">
        <v>10023525</v>
      </c>
      <c r="F1814" t="s">
        <v>105</v>
      </c>
      <c r="G1814" t="s">
        <v>12</v>
      </c>
      <c r="H1814" t="s">
        <v>456</v>
      </c>
      <c r="I1814" t="s">
        <v>140</v>
      </c>
      <c r="J1814" t="s">
        <v>140</v>
      </c>
      <c r="K1814" t="s">
        <v>3990</v>
      </c>
      <c r="L1814" s="172">
        <v>41338</v>
      </c>
      <c r="M1814" s="172">
        <v>41341</v>
      </c>
      <c r="N1814" t="s">
        <v>108</v>
      </c>
      <c r="O1814" t="s">
        <v>109</v>
      </c>
      <c r="P1814">
        <v>1</v>
      </c>
      <c r="Q1814" t="s">
        <v>3175</v>
      </c>
      <c r="R1814" t="s">
        <v>210</v>
      </c>
    </row>
    <row r="1815" spans="1:18" x14ac:dyDescent="0.2">
      <c r="A1815" t="s">
        <v>3991</v>
      </c>
      <c r="B1815" t="s">
        <v>3992</v>
      </c>
      <c r="C1815">
        <v>139218</v>
      </c>
      <c r="D1815">
        <v>118858</v>
      </c>
      <c r="E1815">
        <v>10024772</v>
      </c>
      <c r="F1815" t="s">
        <v>2053</v>
      </c>
      <c r="G1815" t="s">
        <v>13</v>
      </c>
      <c r="H1815" t="s">
        <v>320</v>
      </c>
      <c r="I1815" t="s">
        <v>140</v>
      </c>
      <c r="J1815" t="s">
        <v>140</v>
      </c>
      <c r="K1815" t="s">
        <v>3993</v>
      </c>
      <c r="L1815" s="172">
        <v>41458</v>
      </c>
      <c r="M1815" s="172">
        <v>41460</v>
      </c>
      <c r="N1815" t="s">
        <v>136</v>
      </c>
      <c r="O1815" t="s">
        <v>109</v>
      </c>
      <c r="P1815">
        <v>1</v>
      </c>
      <c r="Q1815" t="s">
        <v>3175</v>
      </c>
      <c r="R1815">
        <v>2</v>
      </c>
    </row>
  </sheetData>
  <autoFilter ref="A1:R181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1"/>
  <sheetViews>
    <sheetView showGridLines="0" showRowColHeaders="0" workbookViewId="0"/>
  </sheetViews>
  <sheetFormatPr defaultRowHeight="15" x14ac:dyDescent="0.2"/>
  <cols>
    <col min="1" max="1" width="5.42578125" style="350" customWidth="1"/>
    <col min="2" max="2" width="40.140625" style="352" customWidth="1"/>
    <col min="3" max="3" width="45" style="350" customWidth="1"/>
    <col min="4" max="4" width="18.42578125" style="350" customWidth="1"/>
    <col min="5" max="14" width="9.7109375" style="350" customWidth="1"/>
    <col min="15" max="250" width="8.85546875" style="350"/>
    <col min="251" max="251" width="2.85546875" style="350" customWidth="1"/>
    <col min="252" max="267" width="9.7109375" style="350" customWidth="1"/>
    <col min="268" max="506" width="8.85546875" style="350"/>
    <col min="507" max="507" width="2.85546875" style="350" customWidth="1"/>
    <col min="508" max="523" width="9.7109375" style="350" customWidth="1"/>
    <col min="524" max="762" width="8.85546875" style="350"/>
    <col min="763" max="763" width="2.85546875" style="350" customWidth="1"/>
    <col min="764" max="779" width="9.7109375" style="350" customWidth="1"/>
    <col min="780" max="1018" width="8.85546875" style="350"/>
    <col min="1019" max="1019" width="2.85546875" style="350" customWidth="1"/>
    <col min="1020" max="1035" width="9.7109375" style="350" customWidth="1"/>
    <col min="1036" max="1274" width="8.85546875" style="350"/>
    <col min="1275" max="1275" width="2.85546875" style="350" customWidth="1"/>
    <col min="1276" max="1291" width="9.7109375" style="350" customWidth="1"/>
    <col min="1292" max="1530" width="8.85546875" style="350"/>
    <col min="1531" max="1531" width="2.85546875" style="350" customWidth="1"/>
    <col min="1532" max="1547" width="9.7109375" style="350" customWidth="1"/>
    <col min="1548" max="1786" width="8.85546875" style="350"/>
    <col min="1787" max="1787" width="2.85546875" style="350" customWidth="1"/>
    <col min="1788" max="1803" width="9.7109375" style="350" customWidth="1"/>
    <col min="1804" max="2042" width="8.85546875" style="350"/>
    <col min="2043" max="2043" width="2.85546875" style="350" customWidth="1"/>
    <col min="2044" max="2059" width="9.7109375" style="350" customWidth="1"/>
    <col min="2060" max="2298" width="8.85546875" style="350"/>
    <col min="2299" max="2299" width="2.85546875" style="350" customWidth="1"/>
    <col min="2300" max="2315" width="9.7109375" style="350" customWidth="1"/>
    <col min="2316" max="2554" width="8.85546875" style="350"/>
    <col min="2555" max="2555" width="2.85546875" style="350" customWidth="1"/>
    <col min="2556" max="2571" width="9.7109375" style="350" customWidth="1"/>
    <col min="2572" max="2810" width="8.85546875" style="350"/>
    <col min="2811" max="2811" width="2.85546875" style="350" customWidth="1"/>
    <col min="2812" max="2827" width="9.7109375" style="350" customWidth="1"/>
    <col min="2828" max="3066" width="8.85546875" style="350"/>
    <col min="3067" max="3067" width="2.85546875" style="350" customWidth="1"/>
    <col min="3068" max="3083" width="9.7109375" style="350" customWidth="1"/>
    <col min="3084" max="3322" width="8.85546875" style="350"/>
    <col min="3323" max="3323" width="2.85546875" style="350" customWidth="1"/>
    <col min="3324" max="3339" width="9.7109375" style="350" customWidth="1"/>
    <col min="3340" max="3578" width="8.85546875" style="350"/>
    <col min="3579" max="3579" width="2.85546875" style="350" customWidth="1"/>
    <col min="3580" max="3595" width="9.7109375" style="350" customWidth="1"/>
    <col min="3596" max="3834" width="8.85546875" style="350"/>
    <col min="3835" max="3835" width="2.85546875" style="350" customWidth="1"/>
    <col min="3836" max="3851" width="9.7109375" style="350" customWidth="1"/>
    <col min="3852" max="4090" width="8.85546875" style="350"/>
    <col min="4091" max="4091" width="2.85546875" style="350" customWidth="1"/>
    <col min="4092" max="4107" width="9.7109375" style="350" customWidth="1"/>
    <col min="4108" max="4346" width="8.85546875" style="350"/>
    <col min="4347" max="4347" width="2.85546875" style="350" customWidth="1"/>
    <col min="4348" max="4363" width="9.7109375" style="350" customWidth="1"/>
    <col min="4364" max="4602" width="8.85546875" style="350"/>
    <col min="4603" max="4603" width="2.85546875" style="350" customWidth="1"/>
    <col min="4604" max="4619" width="9.7109375" style="350" customWidth="1"/>
    <col min="4620" max="4858" width="8.85546875" style="350"/>
    <col min="4859" max="4859" width="2.85546875" style="350" customWidth="1"/>
    <col min="4860" max="4875" width="9.7109375" style="350" customWidth="1"/>
    <col min="4876" max="5114" width="8.85546875" style="350"/>
    <col min="5115" max="5115" width="2.85546875" style="350" customWidth="1"/>
    <col min="5116" max="5131" width="9.7109375" style="350" customWidth="1"/>
    <col min="5132" max="5370" width="8.85546875" style="350"/>
    <col min="5371" max="5371" width="2.85546875" style="350" customWidth="1"/>
    <col min="5372" max="5387" width="9.7109375" style="350" customWidth="1"/>
    <col min="5388" max="5626" width="8.85546875" style="350"/>
    <col min="5627" max="5627" width="2.85546875" style="350" customWidth="1"/>
    <col min="5628" max="5643" width="9.7109375" style="350" customWidth="1"/>
    <col min="5644" max="5882" width="8.85546875" style="350"/>
    <col min="5883" max="5883" width="2.85546875" style="350" customWidth="1"/>
    <col min="5884" max="5899" width="9.7109375" style="350" customWidth="1"/>
    <col min="5900" max="6138" width="8.85546875" style="350"/>
    <col min="6139" max="6139" width="2.85546875" style="350" customWidth="1"/>
    <col min="6140" max="6155" width="9.7109375" style="350" customWidth="1"/>
    <col min="6156" max="6394" width="8.85546875" style="350"/>
    <col min="6395" max="6395" width="2.85546875" style="350" customWidth="1"/>
    <col min="6396" max="6411" width="9.7109375" style="350" customWidth="1"/>
    <col min="6412" max="6650" width="8.85546875" style="350"/>
    <col min="6651" max="6651" width="2.85546875" style="350" customWidth="1"/>
    <col min="6652" max="6667" width="9.7109375" style="350" customWidth="1"/>
    <col min="6668" max="6906" width="8.85546875" style="350"/>
    <col min="6907" max="6907" width="2.85546875" style="350" customWidth="1"/>
    <col min="6908" max="6923" width="9.7109375" style="350" customWidth="1"/>
    <col min="6924" max="7162" width="8.85546875" style="350"/>
    <col min="7163" max="7163" width="2.85546875" style="350" customWidth="1"/>
    <col min="7164" max="7179" width="9.7109375" style="350" customWidth="1"/>
    <col min="7180" max="7418" width="8.85546875" style="350"/>
    <col min="7419" max="7419" width="2.85546875" style="350" customWidth="1"/>
    <col min="7420" max="7435" width="9.7109375" style="350" customWidth="1"/>
    <col min="7436" max="7674" width="8.85546875" style="350"/>
    <col min="7675" max="7675" width="2.85546875" style="350" customWidth="1"/>
    <col min="7676" max="7691" width="9.7109375" style="350" customWidth="1"/>
    <col min="7692" max="7930" width="8.85546875" style="350"/>
    <col min="7931" max="7931" width="2.85546875" style="350" customWidth="1"/>
    <col min="7932" max="7947" width="9.7109375" style="350" customWidth="1"/>
    <col min="7948" max="8186" width="8.85546875" style="350"/>
    <col min="8187" max="8187" width="2.85546875" style="350" customWidth="1"/>
    <col min="8188" max="8203" width="9.7109375" style="350" customWidth="1"/>
    <col min="8204" max="8442" width="8.85546875" style="350"/>
    <col min="8443" max="8443" width="2.85546875" style="350" customWidth="1"/>
    <col min="8444" max="8459" width="9.7109375" style="350" customWidth="1"/>
    <col min="8460" max="8698" width="8.85546875" style="350"/>
    <col min="8699" max="8699" width="2.85546875" style="350" customWidth="1"/>
    <col min="8700" max="8715" width="9.7109375" style="350" customWidth="1"/>
    <col min="8716" max="8954" width="8.85546875" style="350"/>
    <col min="8955" max="8955" width="2.85546875" style="350" customWidth="1"/>
    <col min="8956" max="8971" width="9.7109375" style="350" customWidth="1"/>
    <col min="8972" max="9210" width="8.85546875" style="350"/>
    <col min="9211" max="9211" width="2.85546875" style="350" customWidth="1"/>
    <col min="9212" max="9227" width="9.7109375" style="350" customWidth="1"/>
    <col min="9228" max="9466" width="8.85546875" style="350"/>
    <col min="9467" max="9467" width="2.85546875" style="350" customWidth="1"/>
    <col min="9468" max="9483" width="9.7109375" style="350" customWidth="1"/>
    <col min="9484" max="9722" width="8.85546875" style="350"/>
    <col min="9723" max="9723" width="2.85546875" style="350" customWidth="1"/>
    <col min="9724" max="9739" width="9.7109375" style="350" customWidth="1"/>
    <col min="9740" max="9978" width="8.85546875" style="350"/>
    <col min="9979" max="9979" width="2.85546875" style="350" customWidth="1"/>
    <col min="9980" max="9995" width="9.7109375" style="350" customWidth="1"/>
    <col min="9996" max="10234" width="8.85546875" style="350"/>
    <col min="10235" max="10235" width="2.85546875" style="350" customWidth="1"/>
    <col min="10236" max="10251" width="9.7109375" style="350" customWidth="1"/>
    <col min="10252" max="10490" width="8.85546875" style="350"/>
    <col min="10491" max="10491" width="2.85546875" style="350" customWidth="1"/>
    <col min="10492" max="10507" width="9.7109375" style="350" customWidth="1"/>
    <col min="10508" max="10746" width="8.85546875" style="350"/>
    <col min="10747" max="10747" width="2.85546875" style="350" customWidth="1"/>
    <col min="10748" max="10763" width="9.7109375" style="350" customWidth="1"/>
    <col min="10764" max="11002" width="8.85546875" style="350"/>
    <col min="11003" max="11003" width="2.85546875" style="350" customWidth="1"/>
    <col min="11004" max="11019" width="9.7109375" style="350" customWidth="1"/>
    <col min="11020" max="11258" width="8.85546875" style="350"/>
    <col min="11259" max="11259" width="2.85546875" style="350" customWidth="1"/>
    <col min="11260" max="11275" width="9.7109375" style="350" customWidth="1"/>
    <col min="11276" max="11514" width="8.85546875" style="350"/>
    <col min="11515" max="11515" width="2.85546875" style="350" customWidth="1"/>
    <col min="11516" max="11531" width="9.7109375" style="350" customWidth="1"/>
    <col min="11532" max="11770" width="8.85546875" style="350"/>
    <col min="11771" max="11771" width="2.85546875" style="350" customWidth="1"/>
    <col min="11772" max="11787" width="9.7109375" style="350" customWidth="1"/>
    <col min="11788" max="12026" width="8.85546875" style="350"/>
    <col min="12027" max="12027" width="2.85546875" style="350" customWidth="1"/>
    <col min="12028" max="12043" width="9.7109375" style="350" customWidth="1"/>
    <col min="12044" max="12282" width="8.85546875" style="350"/>
    <col min="12283" max="12283" width="2.85546875" style="350" customWidth="1"/>
    <col min="12284" max="12299" width="9.7109375" style="350" customWidth="1"/>
    <col min="12300" max="12538" width="8.85546875" style="350"/>
    <col min="12539" max="12539" width="2.85546875" style="350" customWidth="1"/>
    <col min="12540" max="12555" width="9.7109375" style="350" customWidth="1"/>
    <col min="12556" max="12794" width="8.85546875" style="350"/>
    <col min="12795" max="12795" width="2.85546875" style="350" customWidth="1"/>
    <col min="12796" max="12811" width="9.7109375" style="350" customWidth="1"/>
    <col min="12812" max="13050" width="8.85546875" style="350"/>
    <col min="13051" max="13051" width="2.85546875" style="350" customWidth="1"/>
    <col min="13052" max="13067" width="9.7109375" style="350" customWidth="1"/>
    <col min="13068" max="13306" width="8.85546875" style="350"/>
    <col min="13307" max="13307" width="2.85546875" style="350" customWidth="1"/>
    <col min="13308" max="13323" width="9.7109375" style="350" customWidth="1"/>
    <col min="13324" max="13562" width="8.85546875" style="350"/>
    <col min="13563" max="13563" width="2.85546875" style="350" customWidth="1"/>
    <col min="13564" max="13579" width="9.7109375" style="350" customWidth="1"/>
    <col min="13580" max="13818" width="8.85546875" style="350"/>
    <col min="13819" max="13819" width="2.85546875" style="350" customWidth="1"/>
    <col min="13820" max="13835" width="9.7109375" style="350" customWidth="1"/>
    <col min="13836" max="14074" width="8.85546875" style="350"/>
    <col min="14075" max="14075" width="2.85546875" style="350" customWidth="1"/>
    <col min="14076" max="14091" width="9.7109375" style="350" customWidth="1"/>
    <col min="14092" max="14330" width="8.85546875" style="350"/>
    <col min="14331" max="14331" width="2.85546875" style="350" customWidth="1"/>
    <col min="14332" max="14347" width="9.7109375" style="350" customWidth="1"/>
    <col min="14348" max="14586" width="8.85546875" style="350"/>
    <col min="14587" max="14587" width="2.85546875" style="350" customWidth="1"/>
    <col min="14588" max="14603" width="9.7109375" style="350" customWidth="1"/>
    <col min="14604" max="14842" width="8.85546875" style="350"/>
    <col min="14843" max="14843" width="2.85546875" style="350" customWidth="1"/>
    <col min="14844" max="14859" width="9.7109375" style="350" customWidth="1"/>
    <col min="14860" max="15098" width="8.85546875" style="350"/>
    <col min="15099" max="15099" width="2.85546875" style="350" customWidth="1"/>
    <col min="15100" max="15115" width="9.7109375" style="350" customWidth="1"/>
    <col min="15116" max="15354" width="8.85546875" style="350"/>
    <col min="15355" max="15355" width="2.85546875" style="350" customWidth="1"/>
    <col min="15356" max="15371" width="9.7109375" style="350" customWidth="1"/>
    <col min="15372" max="15610" width="8.85546875" style="350"/>
    <col min="15611" max="15611" width="2.85546875" style="350" customWidth="1"/>
    <col min="15612" max="15627" width="9.7109375" style="350" customWidth="1"/>
    <col min="15628" max="15866" width="8.85546875" style="350"/>
    <col min="15867" max="15867" width="2.85546875" style="350" customWidth="1"/>
    <col min="15868" max="15883" width="9.7109375" style="350" customWidth="1"/>
    <col min="15884" max="16122" width="8.85546875" style="350"/>
    <col min="16123" max="16123" width="2.85546875" style="350" customWidth="1"/>
    <col min="16124" max="16139" width="9.7109375" style="350" customWidth="1"/>
    <col min="16140" max="16378" width="8.85546875" style="350"/>
    <col min="16379" max="16384" width="8.85546875" style="350" customWidth="1"/>
  </cols>
  <sheetData>
    <row r="2" spans="2:8" ht="18" customHeight="1" x14ac:dyDescent="0.2">
      <c r="B2" s="349" t="s">
        <v>4869</v>
      </c>
      <c r="H2" s="351"/>
    </row>
    <row r="3" spans="2:8" ht="5.25" customHeight="1" x14ac:dyDescent="0.2"/>
    <row r="4" spans="2:8" ht="66" customHeight="1" x14ac:dyDescent="0.2">
      <c r="B4" s="471" t="s">
        <v>4870</v>
      </c>
      <c r="C4" s="471"/>
      <c r="D4" s="471"/>
    </row>
    <row r="5" spans="2:8" ht="26.25" customHeight="1" x14ac:dyDescent="0.2">
      <c r="B5" s="472" t="s">
        <v>4871</v>
      </c>
      <c r="C5" s="472"/>
      <c r="D5" s="472"/>
    </row>
    <row r="6" spans="2:8" ht="5.25" customHeight="1" x14ac:dyDescent="0.2">
      <c r="B6" s="353"/>
      <c r="C6" s="354"/>
      <c r="D6" s="354"/>
    </row>
    <row r="7" spans="2:8" ht="41.25" customHeight="1" x14ac:dyDescent="0.2">
      <c r="B7" s="471" t="s">
        <v>4872</v>
      </c>
      <c r="C7" s="471"/>
      <c r="D7" s="471"/>
    </row>
    <row r="8" spans="2:8" ht="15.75" customHeight="1" x14ac:dyDescent="0.2">
      <c r="B8" s="473" t="s">
        <v>4873</v>
      </c>
      <c r="C8" s="473"/>
      <c r="D8" s="473"/>
    </row>
    <row r="9" spans="2:8" ht="5.25" customHeight="1" x14ac:dyDescent="0.2">
      <c r="B9" s="355"/>
      <c r="C9" s="354"/>
      <c r="D9" s="354"/>
    </row>
    <row r="10" spans="2:8" ht="36.75" customHeight="1" x14ac:dyDescent="0.2">
      <c r="B10" s="465" t="s">
        <v>4874</v>
      </c>
      <c r="C10" s="465"/>
      <c r="D10" s="465"/>
    </row>
    <row r="11" spans="2:8" ht="20.25" customHeight="1" x14ac:dyDescent="0.2">
      <c r="B11" s="462" t="s">
        <v>4875</v>
      </c>
      <c r="C11" s="462"/>
      <c r="D11" s="462"/>
    </row>
    <row r="12" spans="2:8" ht="26.25" customHeight="1" x14ac:dyDescent="0.2">
      <c r="B12" s="462" t="s">
        <v>4876</v>
      </c>
      <c r="C12" s="462"/>
      <c r="D12" s="462"/>
    </row>
    <row r="13" spans="2:8" ht="19.5" customHeight="1" x14ac:dyDescent="0.2">
      <c r="B13" s="462" t="s">
        <v>4877</v>
      </c>
      <c r="C13" s="462"/>
      <c r="D13" s="462"/>
    </row>
    <row r="14" spans="2:8" ht="26.25" customHeight="1" x14ac:dyDescent="0.2">
      <c r="B14" s="463" t="s">
        <v>4878</v>
      </c>
      <c r="C14" s="463"/>
      <c r="D14" s="463"/>
    </row>
    <row r="15" spans="2:8" ht="5.25" customHeight="1" x14ac:dyDescent="0.2">
      <c r="B15" s="356"/>
    </row>
    <row r="16" spans="2:8" ht="18" customHeight="1" x14ac:dyDescent="0.2">
      <c r="B16" s="357" t="s">
        <v>4879</v>
      </c>
    </row>
    <row r="17" spans="2:7" ht="75" customHeight="1" x14ac:dyDescent="0.2">
      <c r="B17" s="464" t="s">
        <v>5552</v>
      </c>
      <c r="C17" s="464"/>
      <c r="D17" s="464"/>
      <c r="E17" s="358"/>
      <c r="F17" s="358"/>
      <c r="G17" s="358"/>
    </row>
    <row r="18" spans="2:7" ht="5.25" customHeight="1" x14ac:dyDescent="0.2">
      <c r="B18" s="359"/>
    </row>
    <row r="19" spans="2:7" ht="20.25" customHeight="1" x14ac:dyDescent="0.2">
      <c r="B19" s="357" t="s">
        <v>4880</v>
      </c>
    </row>
    <row r="20" spans="2:7" ht="56.25" customHeight="1" x14ac:dyDescent="0.2">
      <c r="B20" s="465" t="s">
        <v>4881</v>
      </c>
      <c r="C20" s="465"/>
      <c r="D20" s="465"/>
      <c r="E20" s="358"/>
      <c r="F20" s="358"/>
      <c r="G20" s="358"/>
    </row>
    <row r="21" spans="2:7" ht="5.25" customHeight="1" x14ac:dyDescent="0.2"/>
    <row r="22" spans="2:7" ht="23.25" customHeight="1" x14ac:dyDescent="0.2">
      <c r="B22" s="360" t="s">
        <v>4882</v>
      </c>
    </row>
    <row r="23" spans="2:7" s="362" customFormat="1" ht="24" customHeight="1" x14ac:dyDescent="0.2">
      <c r="B23" s="361" t="s">
        <v>58</v>
      </c>
      <c r="C23" s="466" t="s">
        <v>59</v>
      </c>
      <c r="D23" s="466"/>
    </row>
    <row r="24" spans="2:7" ht="20.100000000000001" customHeight="1" x14ac:dyDescent="0.2">
      <c r="B24" s="363" t="s">
        <v>113</v>
      </c>
      <c r="C24" s="467" t="s">
        <v>12</v>
      </c>
      <c r="D24" s="470" t="s">
        <v>4883</v>
      </c>
    </row>
    <row r="25" spans="2:7" ht="20.100000000000001" customHeight="1" x14ac:dyDescent="0.2">
      <c r="B25" s="363" t="s">
        <v>105</v>
      </c>
      <c r="C25" s="468"/>
      <c r="D25" s="470"/>
    </row>
    <row r="26" spans="2:7" ht="20.100000000000001" customHeight="1" x14ac:dyDescent="0.2">
      <c r="B26" s="363" t="s">
        <v>293</v>
      </c>
      <c r="C26" s="469"/>
      <c r="D26" s="470"/>
    </row>
    <row r="27" spans="2:7" ht="20.100000000000001" customHeight="1" x14ac:dyDescent="0.2">
      <c r="B27" s="363" t="s">
        <v>134</v>
      </c>
      <c r="C27" s="364" t="s">
        <v>13</v>
      </c>
      <c r="D27" s="470"/>
    </row>
    <row r="28" spans="2:7" ht="20.100000000000001" customHeight="1" x14ac:dyDescent="0.2">
      <c r="B28" s="363" t="s">
        <v>92</v>
      </c>
      <c r="C28" s="467" t="s">
        <v>14</v>
      </c>
      <c r="D28" s="470"/>
    </row>
    <row r="29" spans="2:7" ht="20.100000000000001" customHeight="1" x14ac:dyDescent="0.2">
      <c r="B29" s="363" t="s">
        <v>183</v>
      </c>
      <c r="C29" s="469"/>
      <c r="D29" s="470"/>
    </row>
    <row r="30" spans="2:7" ht="20.100000000000001" customHeight="1" x14ac:dyDescent="0.2">
      <c r="B30" s="363" t="s">
        <v>170</v>
      </c>
      <c r="C30" s="467" t="s">
        <v>15</v>
      </c>
      <c r="D30" s="470"/>
    </row>
    <row r="31" spans="2:7" ht="20.100000000000001" customHeight="1" x14ac:dyDescent="0.2">
      <c r="B31" s="363" t="s">
        <v>278</v>
      </c>
      <c r="C31" s="468"/>
      <c r="D31" s="470"/>
    </row>
    <row r="32" spans="2:7" ht="20.100000000000001" customHeight="1" x14ac:dyDescent="0.2">
      <c r="B32" s="363" t="s">
        <v>391</v>
      </c>
      <c r="C32" s="469"/>
      <c r="D32" s="470"/>
    </row>
    <row r="33" spans="2:4" ht="20.100000000000001" customHeight="1" x14ac:dyDescent="0.2">
      <c r="B33" s="363" t="s">
        <v>682</v>
      </c>
      <c r="C33" s="467" t="s">
        <v>16</v>
      </c>
      <c r="D33" s="470"/>
    </row>
    <row r="34" spans="2:4" ht="20.100000000000001" customHeight="1" x14ac:dyDescent="0.2">
      <c r="B34" s="363" t="s">
        <v>684</v>
      </c>
      <c r="C34" s="468"/>
      <c r="D34" s="470"/>
    </row>
    <row r="35" spans="2:4" ht="20.100000000000001" customHeight="1" x14ac:dyDescent="0.2">
      <c r="B35" s="363" t="s">
        <v>192</v>
      </c>
      <c r="C35" s="469"/>
      <c r="D35" s="470"/>
    </row>
    <row r="36" spans="2:4" ht="20.100000000000001" customHeight="1" x14ac:dyDescent="0.2">
      <c r="B36" s="363" t="s">
        <v>683</v>
      </c>
      <c r="C36" s="364" t="s">
        <v>17</v>
      </c>
      <c r="D36" s="470"/>
    </row>
    <row r="37" spans="2:4" ht="20.100000000000001" customHeight="1" x14ac:dyDescent="0.2">
      <c r="B37" s="363" t="s">
        <v>4884</v>
      </c>
      <c r="C37" s="364" t="s">
        <v>18</v>
      </c>
      <c r="D37" s="470"/>
    </row>
    <row r="38" spans="2:4" ht="20.100000000000001" customHeight="1" x14ac:dyDescent="0.2">
      <c r="B38" s="363" t="s">
        <v>247</v>
      </c>
      <c r="C38" s="364" t="s">
        <v>28</v>
      </c>
      <c r="D38" s="470"/>
    </row>
    <row r="39" spans="2:4" ht="20.100000000000001" customHeight="1" x14ac:dyDescent="0.2">
      <c r="B39" s="365" t="s">
        <v>685</v>
      </c>
      <c r="C39" s="460" t="s">
        <v>4885</v>
      </c>
      <c r="D39" s="461"/>
    </row>
    <row r="40" spans="2:4" ht="15" customHeight="1" x14ac:dyDescent="0.2">
      <c r="B40" s="366" t="s">
        <v>4886</v>
      </c>
    </row>
    <row r="41" spans="2:4" ht="5.25" customHeight="1" x14ac:dyDescent="0.2">
      <c r="B41" s="367"/>
    </row>
    <row r="42" spans="2:4" ht="21" customHeight="1" x14ac:dyDescent="0.2">
      <c r="B42" s="360" t="s">
        <v>4887</v>
      </c>
    </row>
    <row r="43" spans="2:4" ht="15.75" customHeight="1" x14ac:dyDescent="0.2">
      <c r="B43" s="458" t="s">
        <v>4888</v>
      </c>
      <c r="C43" s="458"/>
      <c r="D43" s="458"/>
    </row>
    <row r="44" spans="2:4" ht="15.75" customHeight="1" x14ac:dyDescent="0.2">
      <c r="B44" s="459" t="s">
        <v>5591</v>
      </c>
      <c r="C44" s="459"/>
      <c r="D44" s="459"/>
    </row>
    <row r="45" spans="2:4" ht="6.75" customHeight="1" x14ac:dyDescent="0.2">
      <c r="B45" s="422"/>
      <c r="C45" s="423"/>
      <c r="D45" s="423"/>
    </row>
    <row r="46" spans="2:4" ht="27" customHeight="1" x14ac:dyDescent="0.2">
      <c r="B46" s="456" t="s">
        <v>4889</v>
      </c>
      <c r="C46" s="456"/>
      <c r="D46" s="456"/>
    </row>
    <row r="47" spans="2:4" ht="5.25" customHeight="1" x14ac:dyDescent="0.2">
      <c r="B47" s="424"/>
      <c r="C47" s="351"/>
      <c r="D47" s="351"/>
    </row>
    <row r="48" spans="2:4" ht="15" customHeight="1" x14ac:dyDescent="0.2">
      <c r="B48" s="425" t="s">
        <v>4890</v>
      </c>
      <c r="C48" s="351"/>
      <c r="D48" s="351"/>
    </row>
    <row r="49" spans="2:4" ht="5.25" customHeight="1" x14ac:dyDescent="0.2">
      <c r="B49" s="424"/>
      <c r="C49" s="351"/>
      <c r="D49" s="351"/>
    </row>
    <row r="50" spans="2:4" ht="81.599999999999994" customHeight="1" x14ac:dyDescent="0.2">
      <c r="B50" s="456" t="s">
        <v>4944</v>
      </c>
      <c r="C50" s="456"/>
      <c r="D50" s="456"/>
    </row>
    <row r="51" spans="2:4" s="351" customFormat="1" x14ac:dyDescent="0.2">
      <c r="B51" s="456"/>
      <c r="C51" s="456"/>
      <c r="D51" s="456"/>
    </row>
    <row r="52" spans="2:4" s="351" customFormat="1" x14ac:dyDescent="0.2">
      <c r="B52" s="456"/>
      <c r="C52" s="456"/>
      <c r="D52" s="456"/>
    </row>
    <row r="53" spans="2:4" s="351" customFormat="1" x14ac:dyDescent="0.2">
      <c r="B53" s="456"/>
      <c r="C53" s="456"/>
      <c r="D53" s="456"/>
    </row>
    <row r="54" spans="2:4" ht="5.25" customHeight="1" x14ac:dyDescent="0.2">
      <c r="B54" s="457"/>
      <c r="C54" s="457"/>
      <c r="D54" s="457"/>
    </row>
    <row r="85" ht="18" customHeight="1" x14ac:dyDescent="0.2"/>
    <row r="86" ht="19.5" customHeight="1" x14ac:dyDescent="0.2"/>
    <row r="108" spans="2:2" ht="15" customHeight="1" x14ac:dyDescent="0.2">
      <c r="B108" s="368"/>
    </row>
    <row r="109" spans="2:2" ht="15" customHeight="1" x14ac:dyDescent="0.2">
      <c r="B109" s="368"/>
    </row>
    <row r="110" spans="2:2" ht="15" customHeight="1" x14ac:dyDescent="0.2">
      <c r="B110" s="368"/>
    </row>
    <row r="111" spans="2:2" ht="15" customHeight="1" x14ac:dyDescent="0.2">
      <c r="B111" s="368"/>
    </row>
  </sheetData>
  <sheetProtection sheet="1" objects="1" scenarios="1"/>
  <mergeCells count="26">
    <mergeCell ref="B11:D11"/>
    <mergeCell ref="B4:D4"/>
    <mergeCell ref="B5:D5"/>
    <mergeCell ref="B7:D7"/>
    <mergeCell ref="B8:D8"/>
    <mergeCell ref="B10:D10"/>
    <mergeCell ref="C39:D39"/>
    <mergeCell ref="B12:D12"/>
    <mergeCell ref="B13:D13"/>
    <mergeCell ref="B14:D14"/>
    <mergeCell ref="B17:D17"/>
    <mergeCell ref="B20:D20"/>
    <mergeCell ref="C23:D23"/>
    <mergeCell ref="C24:C26"/>
    <mergeCell ref="D24:D38"/>
    <mergeCell ref="C28:C29"/>
    <mergeCell ref="C30:C32"/>
    <mergeCell ref="C33:C35"/>
    <mergeCell ref="B53:D53"/>
    <mergeCell ref="B54:D54"/>
    <mergeCell ref="B43:D43"/>
    <mergeCell ref="B44:D44"/>
    <mergeCell ref="B46:D46"/>
    <mergeCell ref="B50:D50"/>
    <mergeCell ref="B51:D51"/>
    <mergeCell ref="B52:D52"/>
  </mergeCells>
  <hyperlinks>
    <hyperlink ref="B5" r:id="rId1"/>
    <hyperlink ref="B8" r:id="rId2"/>
    <hyperlink ref="B44" r:id="rId3" display="https://www.gov.uk/government/statistics/further-education-and-skills-inspection-outcomes-september-2015-to-february-2016"/>
    <hyperlink ref="B44:D44" r:id="rId4" display="https://www.gov.uk/government/statistics/further-education-and-skills-inspections-and-outcomes-as-at-28-February-2018"/>
  </hyperlinks>
  <pageMargins left="0.7" right="0.7" top="0.75" bottom="0.75" header="0.3" footer="0.3"/>
  <pageSetup paperSize="8"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285"/>
  <sheetViews>
    <sheetView zoomScaleNormal="100" workbookViewId="0"/>
  </sheetViews>
  <sheetFormatPr defaultColWidth="8.85546875" defaultRowHeight="12.75" x14ac:dyDescent="0.2"/>
  <cols>
    <col min="1" max="1" width="16" style="403" customWidth="1"/>
    <col min="2" max="2" width="11.85546875" style="403" bestFit="1" customWidth="1"/>
    <col min="3" max="3" width="12.28515625" style="403" bestFit="1" customWidth="1"/>
    <col min="4" max="4" width="14.140625" style="403" bestFit="1" customWidth="1"/>
    <col min="5" max="5" width="72.140625" style="403" bestFit="1" customWidth="1"/>
    <col min="6" max="6" width="30.7109375" style="403" bestFit="1" customWidth="1"/>
    <col min="7" max="7" width="53.28515625" style="403" bestFit="1" customWidth="1"/>
    <col min="8" max="8" width="26.42578125" style="403" bestFit="1" customWidth="1"/>
    <col min="9" max="9" width="23.28515625" style="403" bestFit="1" customWidth="1"/>
    <col min="10" max="10" width="32.85546875" style="403" bestFit="1" customWidth="1"/>
    <col min="11" max="11" width="26.42578125" style="404" bestFit="1" customWidth="1"/>
    <col min="12" max="12" width="45.28515625" style="403" bestFit="1" customWidth="1"/>
    <col min="13" max="13" width="16.42578125" style="403" bestFit="1" customWidth="1"/>
    <col min="14" max="14" width="88.140625" style="403" bestFit="1" customWidth="1"/>
    <col min="15" max="15" width="28.28515625" style="403" bestFit="1" customWidth="1"/>
    <col min="16" max="16" width="19.28515625" style="404" bestFit="1" customWidth="1"/>
    <col min="17" max="17" width="19.140625" style="404" bestFit="1" customWidth="1"/>
    <col min="18" max="18" width="14.28515625" style="404" bestFit="1" customWidth="1"/>
    <col min="19" max="19" width="18.28515625" style="403" bestFit="1" customWidth="1"/>
    <col min="20" max="21" width="38.7109375" style="403" bestFit="1" customWidth="1"/>
    <col min="22" max="22" width="39.28515625" style="403" bestFit="1" customWidth="1"/>
    <col min="23" max="23" width="19.5703125" style="403" bestFit="1" customWidth="1"/>
    <col min="24" max="24" width="21.5703125" style="403" bestFit="1" customWidth="1"/>
    <col min="25" max="25" width="23.85546875" style="403" bestFit="1" customWidth="1"/>
    <col min="26" max="26" width="26.5703125" style="403" bestFit="1" customWidth="1"/>
    <col min="27" max="27" width="26.28515625" style="403" bestFit="1" customWidth="1"/>
    <col min="28" max="28" width="45.42578125" style="403" bestFit="1" customWidth="1"/>
    <col min="29" max="29" width="25.140625" style="403" bestFit="1" customWidth="1"/>
    <col min="30" max="30" width="25.7109375" style="403" bestFit="1" customWidth="1"/>
    <col min="31" max="31" width="46.28515625" style="403" bestFit="1" customWidth="1"/>
    <col min="32" max="32" width="46.140625" style="403" bestFit="1" customWidth="1"/>
    <col min="33" max="33" width="46.85546875" style="403" bestFit="1" customWidth="1"/>
    <col min="34" max="34" width="26.85546875" style="403" bestFit="1" customWidth="1"/>
    <col min="35" max="35" width="31.28515625" style="403" bestFit="1" customWidth="1"/>
    <col min="36" max="16384" width="8.85546875" style="403"/>
  </cols>
  <sheetData>
    <row r="1" spans="1:35" customFormat="1" ht="15" x14ac:dyDescent="0.2">
      <c r="A1" s="173" t="s">
        <v>4154</v>
      </c>
      <c r="K1" s="172"/>
      <c r="P1" s="172"/>
      <c r="Q1" s="172"/>
      <c r="R1" s="172"/>
    </row>
    <row r="2" spans="1:35" customFormat="1" ht="15" x14ac:dyDescent="0.2">
      <c r="A2" s="174" t="str">
        <f>"for all open and funded providers as at "&amp;lookups!A2</f>
        <v>for all open and funded providers as at 28 February 2018</v>
      </c>
      <c r="K2" s="172"/>
      <c r="P2" s="172"/>
      <c r="Q2" s="172"/>
      <c r="R2" s="172"/>
    </row>
    <row r="3" spans="1:35" customFormat="1" x14ac:dyDescent="0.2">
      <c r="K3" s="172"/>
      <c r="P3" s="172"/>
      <c r="Q3" s="172"/>
      <c r="R3" s="172"/>
    </row>
    <row r="4" spans="1:35" customFormat="1" ht="50.45" customHeight="1" x14ac:dyDescent="0.2">
      <c r="A4" s="420" t="s">
        <v>53</v>
      </c>
      <c r="B4" s="420" t="s">
        <v>54</v>
      </c>
      <c r="C4" s="420" t="s">
        <v>55</v>
      </c>
      <c r="D4" s="420" t="s">
        <v>56</v>
      </c>
      <c r="E4" s="420" t="s">
        <v>57</v>
      </c>
      <c r="F4" s="420" t="s">
        <v>58</v>
      </c>
      <c r="G4" s="420" t="s">
        <v>677</v>
      </c>
      <c r="H4" s="420" t="s">
        <v>60</v>
      </c>
      <c r="I4" s="420" t="s">
        <v>61</v>
      </c>
      <c r="J4" s="420" t="s">
        <v>62</v>
      </c>
      <c r="K4" s="420" t="s">
        <v>4155</v>
      </c>
      <c r="L4" s="420" t="s">
        <v>4156</v>
      </c>
      <c r="M4" s="420" t="s">
        <v>63</v>
      </c>
      <c r="N4" s="420" t="s">
        <v>64</v>
      </c>
      <c r="O4" s="420" t="s">
        <v>655</v>
      </c>
      <c r="P4" s="420" t="s">
        <v>67</v>
      </c>
      <c r="Q4" s="420" t="s">
        <v>68</v>
      </c>
      <c r="R4" s="420" t="s">
        <v>69</v>
      </c>
      <c r="S4" s="420" t="s">
        <v>70</v>
      </c>
      <c r="T4" s="420" t="s">
        <v>71</v>
      </c>
      <c r="U4" s="420" t="s">
        <v>72</v>
      </c>
      <c r="V4" s="420" t="s">
        <v>73</v>
      </c>
      <c r="W4" s="420" t="s">
        <v>74</v>
      </c>
      <c r="X4" s="420" t="s">
        <v>81</v>
      </c>
      <c r="Y4" s="420" t="s">
        <v>82</v>
      </c>
      <c r="Z4" s="420" t="s">
        <v>4157</v>
      </c>
      <c r="AA4" s="420" t="s">
        <v>83</v>
      </c>
      <c r="AB4" s="420" t="s">
        <v>84</v>
      </c>
      <c r="AC4" s="420" t="s">
        <v>4158</v>
      </c>
      <c r="AD4" s="420" t="s">
        <v>85</v>
      </c>
      <c r="AE4" s="420" t="s">
        <v>86</v>
      </c>
      <c r="AF4" s="420" t="s">
        <v>87</v>
      </c>
      <c r="AG4" s="420" t="s">
        <v>88</v>
      </c>
      <c r="AH4" s="420" t="s">
        <v>89</v>
      </c>
      <c r="AI4" s="420" t="s">
        <v>4159</v>
      </c>
    </row>
    <row r="5" spans="1:35" x14ac:dyDescent="0.2">
      <c r="A5" s="434" t="str">
        <f>IF(B5&lt;&gt;"",HYPERLINK(CONCATENATE("http://reports.ofsted.gov.uk/inspection-reports/find-inspection-report/provider/ELS/",B5),"Ofsted Webpage"),"")</f>
        <v>Ofsted Webpage</v>
      </c>
      <c r="B5" s="403">
        <v>50009</v>
      </c>
      <c r="C5" s="403">
        <v>116244</v>
      </c>
      <c r="D5" s="403">
        <v>10009064</v>
      </c>
      <c r="E5" s="403" t="s">
        <v>710</v>
      </c>
      <c r="F5" s="403" t="s">
        <v>683</v>
      </c>
      <c r="G5" s="403" t="s">
        <v>17</v>
      </c>
      <c r="H5" s="403" t="s">
        <v>106</v>
      </c>
      <c r="I5" s="403" t="s">
        <v>107</v>
      </c>
      <c r="J5" s="403" t="s">
        <v>107</v>
      </c>
      <c r="K5" s="404" t="s">
        <v>210</v>
      </c>
      <c r="L5" s="403" t="s">
        <v>210</v>
      </c>
      <c r="M5" s="403">
        <v>10004842</v>
      </c>
      <c r="N5" s="403" t="s">
        <v>711</v>
      </c>
      <c r="O5" s="403" t="s">
        <v>109</v>
      </c>
      <c r="P5" s="404">
        <v>42382</v>
      </c>
      <c r="Q5" s="404">
        <v>42383</v>
      </c>
      <c r="R5" s="404">
        <v>42412</v>
      </c>
      <c r="S5" s="403">
        <v>2</v>
      </c>
      <c r="T5" s="403">
        <v>2</v>
      </c>
      <c r="U5" s="403">
        <v>2</v>
      </c>
      <c r="V5" s="403">
        <v>2</v>
      </c>
      <c r="W5" s="403">
        <v>2</v>
      </c>
      <c r="X5" s="403" t="s">
        <v>100</v>
      </c>
      <c r="Y5" s="403" t="s">
        <v>3994</v>
      </c>
      <c r="Z5" s="404">
        <v>41087</v>
      </c>
      <c r="AA5" s="404">
        <v>41088</v>
      </c>
      <c r="AB5" s="403" t="s">
        <v>711</v>
      </c>
      <c r="AC5" s="403" t="s">
        <v>4900</v>
      </c>
      <c r="AD5" s="403" t="s">
        <v>99</v>
      </c>
      <c r="AE5" s="403" t="s">
        <v>99</v>
      </c>
      <c r="AF5" s="403" t="s">
        <v>99</v>
      </c>
      <c r="AG5" s="403" t="s">
        <v>99</v>
      </c>
      <c r="AH5" s="403" t="s">
        <v>99</v>
      </c>
      <c r="AI5" s="403" t="s">
        <v>103</v>
      </c>
    </row>
    <row r="6" spans="1:35" x14ac:dyDescent="0.2">
      <c r="A6" s="434" t="str">
        <f>IF(B6&lt;&gt;"",HYPERLINK(CONCATENATE("http://reports.ofsted.gov.uk/inspection-reports/find-inspection-report/provider/ELS/",B6),"Ofsted Webpage"),"")</f>
        <v>Ofsted Webpage</v>
      </c>
      <c r="B6" s="403">
        <v>50010</v>
      </c>
      <c r="C6" s="403">
        <v>106918</v>
      </c>
      <c r="D6" s="403">
        <v>10003959</v>
      </c>
      <c r="E6" s="403" t="s">
        <v>1564</v>
      </c>
      <c r="F6" s="403" t="s">
        <v>683</v>
      </c>
      <c r="G6" s="403" t="s">
        <v>17</v>
      </c>
      <c r="H6" s="403" t="s">
        <v>139</v>
      </c>
      <c r="I6" s="403" t="s">
        <v>140</v>
      </c>
      <c r="J6" s="403" t="s">
        <v>140</v>
      </c>
      <c r="K6" s="404" t="s">
        <v>210</v>
      </c>
      <c r="L6" s="403" t="s">
        <v>210</v>
      </c>
      <c r="M6" s="403">
        <v>10004843</v>
      </c>
      <c r="N6" s="403" t="s">
        <v>711</v>
      </c>
      <c r="O6" s="403" t="s">
        <v>109</v>
      </c>
      <c r="P6" s="404">
        <v>42382</v>
      </c>
      <c r="Q6" s="404">
        <v>42383</v>
      </c>
      <c r="R6" s="404">
        <v>42408</v>
      </c>
      <c r="S6" s="403">
        <v>2</v>
      </c>
      <c r="T6" s="403">
        <v>2</v>
      </c>
      <c r="U6" s="403">
        <v>2</v>
      </c>
      <c r="V6" s="403">
        <v>2</v>
      </c>
      <c r="W6" s="403">
        <v>2</v>
      </c>
      <c r="X6" s="403" t="s">
        <v>100</v>
      </c>
      <c r="Y6" s="403" t="s">
        <v>4160</v>
      </c>
      <c r="Z6" s="404">
        <v>40506</v>
      </c>
      <c r="AA6" s="404">
        <v>40507</v>
      </c>
      <c r="AB6" s="403" t="s">
        <v>711</v>
      </c>
      <c r="AC6" s="403" t="s">
        <v>4900</v>
      </c>
      <c r="AD6" s="403" t="s">
        <v>99</v>
      </c>
      <c r="AE6" s="403" t="s">
        <v>99</v>
      </c>
      <c r="AF6" s="403" t="s">
        <v>99</v>
      </c>
      <c r="AG6" s="403" t="s">
        <v>99</v>
      </c>
      <c r="AH6" s="403" t="s">
        <v>99</v>
      </c>
      <c r="AI6" s="403" t="s">
        <v>103</v>
      </c>
    </row>
    <row r="7" spans="1:35" x14ac:dyDescent="0.2">
      <c r="A7" s="434" t="str">
        <f>IF(B7&lt;&gt;"",HYPERLINK(CONCATENATE("http://reports.ofsted.gov.uk/inspection-reports/find-inspection-report/provider/ELS/",B7),"Ofsted Webpage"),"")</f>
        <v>Ofsted Webpage</v>
      </c>
      <c r="B7" s="403">
        <v>50012</v>
      </c>
      <c r="C7" s="403">
        <v>108303</v>
      </c>
      <c r="D7" s="403">
        <v>10003746</v>
      </c>
      <c r="E7" s="403" t="s">
        <v>714</v>
      </c>
      <c r="F7" s="403" t="s">
        <v>683</v>
      </c>
      <c r="G7" s="403" t="s">
        <v>17</v>
      </c>
      <c r="H7" s="403" t="s">
        <v>399</v>
      </c>
      <c r="I7" s="403" t="s">
        <v>190</v>
      </c>
      <c r="J7" s="403" t="s">
        <v>190</v>
      </c>
      <c r="K7" s="404" t="s">
        <v>210</v>
      </c>
      <c r="L7" s="403" t="s">
        <v>210</v>
      </c>
      <c r="M7" s="403">
        <v>10004844</v>
      </c>
      <c r="N7" s="403" t="s">
        <v>711</v>
      </c>
      <c r="O7" s="403" t="s">
        <v>109</v>
      </c>
      <c r="P7" s="404">
        <v>42396</v>
      </c>
      <c r="Q7" s="404">
        <v>42397</v>
      </c>
      <c r="R7" s="404">
        <v>42431</v>
      </c>
      <c r="S7" s="403">
        <v>1</v>
      </c>
      <c r="T7" s="403">
        <v>1</v>
      </c>
      <c r="U7" s="403">
        <v>1</v>
      </c>
      <c r="V7" s="403">
        <v>1</v>
      </c>
      <c r="W7" s="403">
        <v>1</v>
      </c>
      <c r="X7" s="403" t="s">
        <v>100</v>
      </c>
      <c r="Y7" s="403" t="s">
        <v>4161</v>
      </c>
      <c r="Z7" s="404">
        <v>40484</v>
      </c>
      <c r="AA7" s="404">
        <v>40485</v>
      </c>
      <c r="AB7" s="403" t="s">
        <v>711</v>
      </c>
      <c r="AC7" s="403" t="s">
        <v>4900</v>
      </c>
      <c r="AD7" s="403" t="s">
        <v>99</v>
      </c>
      <c r="AE7" s="403" t="s">
        <v>99</v>
      </c>
      <c r="AF7" s="403" t="s">
        <v>99</v>
      </c>
      <c r="AG7" s="403" t="s">
        <v>99</v>
      </c>
      <c r="AH7" s="403" t="s">
        <v>99</v>
      </c>
      <c r="AI7" s="403" t="s">
        <v>103</v>
      </c>
    </row>
    <row r="8" spans="1:35" x14ac:dyDescent="0.2">
      <c r="A8" s="434" t="str">
        <f>IF(B8&lt;&gt;"",HYPERLINK(CONCATENATE("http://reports.ofsted.gov.uk/inspection-reports/find-inspection-report/provider/ELS/",B8),"Ofsted Webpage"),"")</f>
        <v>Ofsted Webpage</v>
      </c>
      <c r="B8" s="403">
        <v>50013</v>
      </c>
      <c r="C8" s="403">
        <v>113615</v>
      </c>
      <c r="D8" s="403">
        <v>10004365</v>
      </c>
      <c r="E8" s="403" t="s">
        <v>716</v>
      </c>
      <c r="F8" s="403" t="s">
        <v>683</v>
      </c>
      <c r="G8" s="403" t="s">
        <v>17</v>
      </c>
      <c r="H8" s="403" t="s">
        <v>717</v>
      </c>
      <c r="I8" s="403" t="s">
        <v>122</v>
      </c>
      <c r="J8" s="403" t="s">
        <v>122</v>
      </c>
      <c r="K8" s="404" t="s">
        <v>210</v>
      </c>
      <c r="L8" s="403" t="s">
        <v>210</v>
      </c>
      <c r="M8" s="403">
        <v>10004845</v>
      </c>
      <c r="N8" s="403" t="s">
        <v>711</v>
      </c>
      <c r="O8" s="403" t="s">
        <v>109</v>
      </c>
      <c r="P8" s="404">
        <v>42403</v>
      </c>
      <c r="Q8" s="404">
        <v>42404</v>
      </c>
      <c r="R8" s="404">
        <v>42440</v>
      </c>
      <c r="S8" s="403">
        <v>3</v>
      </c>
      <c r="T8" s="403">
        <v>3</v>
      </c>
      <c r="U8" s="403">
        <v>3</v>
      </c>
      <c r="V8" s="403">
        <v>3</v>
      </c>
      <c r="W8" s="403">
        <v>3</v>
      </c>
      <c r="X8" s="403" t="s">
        <v>100</v>
      </c>
      <c r="Y8" s="403" t="s">
        <v>3174</v>
      </c>
      <c r="Z8" s="404">
        <v>41338</v>
      </c>
      <c r="AA8" s="404">
        <v>41339</v>
      </c>
      <c r="AB8" s="403" t="s">
        <v>711</v>
      </c>
      <c r="AC8" s="403" t="s">
        <v>4900</v>
      </c>
      <c r="AD8" s="403" t="s">
        <v>99</v>
      </c>
      <c r="AE8" s="403" t="s">
        <v>99</v>
      </c>
      <c r="AF8" s="403" t="s">
        <v>99</v>
      </c>
      <c r="AG8" s="403" t="s">
        <v>99</v>
      </c>
      <c r="AH8" s="403" t="s">
        <v>99</v>
      </c>
      <c r="AI8" s="403" t="s">
        <v>103</v>
      </c>
    </row>
    <row r="9" spans="1:35" x14ac:dyDescent="0.2">
      <c r="A9" s="434" t="str">
        <f>IF(B9&lt;&gt;"",HYPERLINK(CONCATENATE("http://reports.ofsted.gov.uk/inspection-reports/find-inspection-report/provider/ELS/",B9),"Ofsted Webpage"),"")</f>
        <v>Ofsted Webpage</v>
      </c>
      <c r="B9" s="403">
        <v>50029</v>
      </c>
      <c r="C9" s="403">
        <v>108287</v>
      </c>
      <c r="D9" s="403">
        <v>10009099</v>
      </c>
      <c r="E9" s="403" t="s">
        <v>719</v>
      </c>
      <c r="F9" s="403" t="s">
        <v>683</v>
      </c>
      <c r="G9" s="403" t="s">
        <v>17</v>
      </c>
      <c r="H9" s="403" t="s">
        <v>150</v>
      </c>
      <c r="I9" s="403" t="s">
        <v>122</v>
      </c>
      <c r="J9" s="403" t="s">
        <v>122</v>
      </c>
      <c r="K9" s="404" t="s">
        <v>210</v>
      </c>
      <c r="L9" s="403" t="s">
        <v>210</v>
      </c>
      <c r="M9" s="403">
        <v>10004846</v>
      </c>
      <c r="N9" s="403" t="s">
        <v>711</v>
      </c>
      <c r="O9" s="403" t="s">
        <v>109</v>
      </c>
      <c r="P9" s="404">
        <v>42298</v>
      </c>
      <c r="Q9" s="404">
        <v>42299</v>
      </c>
      <c r="R9" s="404">
        <v>42321</v>
      </c>
      <c r="S9" s="403">
        <v>1</v>
      </c>
      <c r="T9" s="403">
        <v>1</v>
      </c>
      <c r="U9" s="403">
        <v>1</v>
      </c>
      <c r="V9" s="403">
        <v>1</v>
      </c>
      <c r="W9" s="403">
        <v>1</v>
      </c>
      <c r="X9" s="403" t="s">
        <v>100</v>
      </c>
      <c r="Y9" s="403" t="s">
        <v>4162</v>
      </c>
      <c r="Z9" s="404">
        <v>40610</v>
      </c>
      <c r="AA9" s="404">
        <v>40611</v>
      </c>
      <c r="AB9" s="403" t="s">
        <v>711</v>
      </c>
      <c r="AC9" s="403" t="s">
        <v>4900</v>
      </c>
      <c r="AD9" s="403" t="s">
        <v>99</v>
      </c>
      <c r="AE9" s="403" t="s">
        <v>99</v>
      </c>
      <c r="AF9" s="403" t="s">
        <v>99</v>
      </c>
      <c r="AG9" s="403" t="s">
        <v>99</v>
      </c>
      <c r="AH9" s="403" t="s">
        <v>99</v>
      </c>
      <c r="AI9" s="403" t="s">
        <v>103</v>
      </c>
    </row>
    <row r="10" spans="1:35" x14ac:dyDescent="0.2">
      <c r="A10" s="434" t="str">
        <f>IF(B10&lt;&gt;"",HYPERLINK(CONCATENATE("http://reports.ofsted.gov.uk/inspection-reports/find-inspection-report/provider/ELS/",B10),"Ofsted Webpage"),"")</f>
        <v>Ofsted Webpage</v>
      </c>
      <c r="B10" s="403">
        <v>50030</v>
      </c>
      <c r="C10" s="403">
        <v>108288</v>
      </c>
      <c r="D10" s="403">
        <v>10003425</v>
      </c>
      <c r="E10" s="403" t="s">
        <v>1566</v>
      </c>
      <c r="F10" s="403" t="s">
        <v>683</v>
      </c>
      <c r="G10" s="403" t="s">
        <v>17</v>
      </c>
      <c r="H10" s="403" t="s">
        <v>150</v>
      </c>
      <c r="I10" s="403" t="s">
        <v>122</v>
      </c>
      <c r="J10" s="403" t="s">
        <v>122</v>
      </c>
      <c r="K10" s="404" t="s">
        <v>210</v>
      </c>
      <c r="L10" s="403" t="s">
        <v>210</v>
      </c>
      <c r="M10" s="403">
        <v>10004847</v>
      </c>
      <c r="N10" s="403" t="s">
        <v>711</v>
      </c>
      <c r="O10" s="403" t="s">
        <v>109</v>
      </c>
      <c r="P10" s="404">
        <v>42389</v>
      </c>
      <c r="Q10" s="404">
        <v>42390</v>
      </c>
      <c r="R10" s="404">
        <v>42415</v>
      </c>
      <c r="S10" s="403">
        <v>1</v>
      </c>
      <c r="T10" s="403">
        <v>1</v>
      </c>
      <c r="U10" s="403">
        <v>1</v>
      </c>
      <c r="V10" s="403">
        <v>1</v>
      </c>
      <c r="W10" s="403">
        <v>1</v>
      </c>
      <c r="X10" s="403" t="s">
        <v>100</v>
      </c>
      <c r="Y10" s="403" t="s">
        <v>4163</v>
      </c>
      <c r="Z10" s="404">
        <v>40631</v>
      </c>
      <c r="AA10" s="404">
        <v>40632</v>
      </c>
      <c r="AB10" s="403" t="s">
        <v>711</v>
      </c>
      <c r="AC10" s="403" t="s">
        <v>4900</v>
      </c>
      <c r="AD10" s="403" t="s">
        <v>99</v>
      </c>
      <c r="AE10" s="403" t="s">
        <v>99</v>
      </c>
      <c r="AF10" s="403" t="s">
        <v>99</v>
      </c>
      <c r="AG10" s="403" t="s">
        <v>99</v>
      </c>
      <c r="AH10" s="403" t="s">
        <v>99</v>
      </c>
      <c r="AI10" s="403" t="s">
        <v>103</v>
      </c>
    </row>
    <row r="11" spans="1:35" x14ac:dyDescent="0.2">
      <c r="A11" s="434" t="str">
        <f>IF(B11&lt;&gt;"",HYPERLINK(CONCATENATE("http://reports.ofsted.gov.uk/inspection-reports/find-inspection-report/provider/ELS/",B11),"Ofsted Webpage"),"")</f>
        <v>Ofsted Webpage</v>
      </c>
      <c r="B11" s="403">
        <v>50032</v>
      </c>
      <c r="C11" s="403">
        <v>108290</v>
      </c>
      <c r="D11" s="403">
        <v>10008637</v>
      </c>
      <c r="E11" s="403" t="s">
        <v>5002</v>
      </c>
      <c r="F11" s="403" t="s">
        <v>683</v>
      </c>
      <c r="G11" s="403" t="s">
        <v>17</v>
      </c>
      <c r="H11" s="403" t="s">
        <v>186</v>
      </c>
      <c r="I11" s="403" t="s">
        <v>172</v>
      </c>
      <c r="J11" s="403" t="s">
        <v>172</v>
      </c>
      <c r="K11" s="404" t="s">
        <v>210</v>
      </c>
      <c r="L11" s="403" t="s">
        <v>210</v>
      </c>
      <c r="M11" s="403">
        <v>10004849</v>
      </c>
      <c r="N11" s="403" t="s">
        <v>711</v>
      </c>
      <c r="O11" s="403" t="s">
        <v>109</v>
      </c>
      <c r="P11" s="404">
        <v>42326</v>
      </c>
      <c r="Q11" s="404">
        <v>42327</v>
      </c>
      <c r="R11" s="404">
        <v>42348</v>
      </c>
      <c r="S11" s="403">
        <v>1</v>
      </c>
      <c r="T11" s="403">
        <v>1</v>
      </c>
      <c r="U11" s="403">
        <v>1</v>
      </c>
      <c r="V11" s="403">
        <v>1</v>
      </c>
      <c r="W11" s="403">
        <v>1</v>
      </c>
      <c r="X11" s="403" t="s">
        <v>100</v>
      </c>
      <c r="Y11" s="403" t="s">
        <v>4164</v>
      </c>
      <c r="Z11" s="404">
        <v>40687</v>
      </c>
      <c r="AA11" s="404">
        <v>40688</v>
      </c>
      <c r="AB11" s="403" t="s">
        <v>711</v>
      </c>
      <c r="AC11" s="403" t="s">
        <v>4900</v>
      </c>
      <c r="AD11" s="403" t="s">
        <v>99</v>
      </c>
      <c r="AE11" s="403" t="s">
        <v>99</v>
      </c>
      <c r="AF11" s="403" t="s">
        <v>99</v>
      </c>
      <c r="AG11" s="403" t="s">
        <v>99</v>
      </c>
      <c r="AH11" s="403" t="s">
        <v>99</v>
      </c>
      <c r="AI11" s="403" t="s">
        <v>103</v>
      </c>
    </row>
    <row r="12" spans="1:35" x14ac:dyDescent="0.2">
      <c r="A12" s="434" t="str">
        <f>IF(B12&lt;&gt;"",HYPERLINK(CONCATENATE("http://reports.ofsted.gov.uk/inspection-reports/find-inspection-report/provider/ELS/",B12),"Ofsted Webpage"),"")</f>
        <v>Ofsted Webpage</v>
      </c>
      <c r="B12" s="403">
        <v>50067</v>
      </c>
      <c r="C12" s="403">
        <v>108297</v>
      </c>
      <c r="D12" s="403">
        <v>10011264</v>
      </c>
      <c r="E12" s="403" t="s">
        <v>723</v>
      </c>
      <c r="F12" s="403" t="s">
        <v>683</v>
      </c>
      <c r="G12" s="403" t="s">
        <v>17</v>
      </c>
      <c r="H12" s="403" t="s">
        <v>724</v>
      </c>
      <c r="I12" s="403" t="s">
        <v>107</v>
      </c>
      <c r="J12" s="403" t="s">
        <v>107</v>
      </c>
      <c r="K12" s="404" t="s">
        <v>210</v>
      </c>
      <c r="L12" s="403" t="s">
        <v>210</v>
      </c>
      <c r="M12" s="403">
        <v>10004850</v>
      </c>
      <c r="N12" s="403" t="s">
        <v>711</v>
      </c>
      <c r="O12" s="403" t="s">
        <v>109</v>
      </c>
      <c r="P12" s="404">
        <v>42291</v>
      </c>
      <c r="Q12" s="404">
        <v>42292</v>
      </c>
      <c r="R12" s="404">
        <v>42317</v>
      </c>
      <c r="S12" s="403">
        <v>1</v>
      </c>
      <c r="T12" s="403">
        <v>1</v>
      </c>
      <c r="U12" s="403">
        <v>1</v>
      </c>
      <c r="V12" s="403">
        <v>1</v>
      </c>
      <c r="W12" s="403">
        <v>1</v>
      </c>
      <c r="X12" s="403" t="s">
        <v>100</v>
      </c>
      <c r="Y12" s="403" t="s">
        <v>3995</v>
      </c>
      <c r="Z12" s="404">
        <v>40828</v>
      </c>
      <c r="AA12" s="404">
        <v>40829</v>
      </c>
      <c r="AB12" s="403" t="s">
        <v>711</v>
      </c>
      <c r="AC12" s="403" t="s">
        <v>4900</v>
      </c>
      <c r="AD12" s="403" t="s">
        <v>99</v>
      </c>
      <c r="AE12" s="403" t="s">
        <v>99</v>
      </c>
      <c r="AF12" s="403" t="s">
        <v>99</v>
      </c>
      <c r="AG12" s="403" t="s">
        <v>99</v>
      </c>
      <c r="AH12" s="403" t="s">
        <v>99</v>
      </c>
      <c r="AI12" s="403" t="s">
        <v>103</v>
      </c>
    </row>
    <row r="13" spans="1:35" x14ac:dyDescent="0.2">
      <c r="A13" s="434" t="str">
        <f>IF(B13&lt;&gt;"",HYPERLINK(CONCATENATE("http://reports.ofsted.gov.uk/inspection-reports/find-inspection-report/provider/ELS/",B13),"Ofsted Webpage"),"")</f>
        <v>Ofsted Webpage</v>
      </c>
      <c r="B13" s="403">
        <v>50070</v>
      </c>
      <c r="C13" s="403">
        <v>108294</v>
      </c>
      <c r="D13" s="403">
        <v>10012385</v>
      </c>
      <c r="E13" s="403" t="s">
        <v>726</v>
      </c>
      <c r="F13" s="403" t="s">
        <v>683</v>
      </c>
      <c r="G13" s="403" t="s">
        <v>17</v>
      </c>
      <c r="H13" s="403" t="s">
        <v>222</v>
      </c>
      <c r="I13" s="403" t="s">
        <v>199</v>
      </c>
      <c r="J13" s="403" t="s">
        <v>95</v>
      </c>
      <c r="K13" s="404" t="s">
        <v>210</v>
      </c>
      <c r="L13" s="403" t="s">
        <v>210</v>
      </c>
      <c r="M13" s="403">
        <v>10011461</v>
      </c>
      <c r="N13" s="403" t="s">
        <v>711</v>
      </c>
      <c r="O13" s="403" t="s">
        <v>109</v>
      </c>
      <c r="P13" s="404">
        <v>42473</v>
      </c>
      <c r="Q13" s="404">
        <v>42474</v>
      </c>
      <c r="R13" s="404">
        <v>42493</v>
      </c>
      <c r="S13" s="403">
        <v>1</v>
      </c>
      <c r="T13" s="403">
        <v>1</v>
      </c>
      <c r="U13" s="403">
        <v>1</v>
      </c>
      <c r="V13" s="403">
        <v>1</v>
      </c>
      <c r="W13" s="403">
        <v>1</v>
      </c>
      <c r="X13" s="403" t="s">
        <v>100</v>
      </c>
      <c r="Y13" s="403" t="s">
        <v>4165</v>
      </c>
      <c r="Z13" s="404">
        <v>40505</v>
      </c>
      <c r="AA13" s="404">
        <v>40506</v>
      </c>
      <c r="AB13" s="403" t="s">
        <v>711</v>
      </c>
      <c r="AC13" s="403" t="s">
        <v>4900</v>
      </c>
      <c r="AD13" s="403" t="s">
        <v>99</v>
      </c>
      <c r="AE13" s="403" t="s">
        <v>99</v>
      </c>
      <c r="AF13" s="403" t="s">
        <v>99</v>
      </c>
      <c r="AG13" s="403" t="s">
        <v>99</v>
      </c>
      <c r="AH13" s="403" t="s">
        <v>99</v>
      </c>
      <c r="AI13" s="403" t="s">
        <v>103</v>
      </c>
    </row>
    <row r="14" spans="1:35" x14ac:dyDescent="0.2">
      <c r="A14" s="434" t="str">
        <f>IF(B14&lt;&gt;"",HYPERLINK(CONCATENATE("http://reports.ofsted.gov.uk/inspection-reports/find-inspection-report/provider/ELS/",B14),"Ofsted Webpage"),"")</f>
        <v>Ofsted Webpage</v>
      </c>
      <c r="B14" s="403">
        <v>50080</v>
      </c>
      <c r="C14" s="403">
        <v>117783</v>
      </c>
      <c r="D14" s="403">
        <v>10010584</v>
      </c>
      <c r="E14" s="403" t="s">
        <v>728</v>
      </c>
      <c r="F14" s="403" t="s">
        <v>92</v>
      </c>
      <c r="G14" s="403" t="s">
        <v>14</v>
      </c>
      <c r="H14" s="403" t="s">
        <v>217</v>
      </c>
      <c r="I14" s="403" t="s">
        <v>161</v>
      </c>
      <c r="J14" s="403" t="s">
        <v>161</v>
      </c>
      <c r="K14" s="404">
        <v>42313</v>
      </c>
      <c r="L14" s="403">
        <v>1</v>
      </c>
      <c r="M14" s="403" t="s">
        <v>4166</v>
      </c>
      <c r="N14" s="403" t="s">
        <v>434</v>
      </c>
      <c r="O14" s="403" t="s">
        <v>109</v>
      </c>
      <c r="P14" s="404">
        <v>40322</v>
      </c>
      <c r="Q14" s="404">
        <v>40326</v>
      </c>
      <c r="R14" s="404">
        <v>40364</v>
      </c>
      <c r="S14" s="403">
        <v>2</v>
      </c>
      <c r="T14" s="403">
        <v>2</v>
      </c>
      <c r="U14" s="403">
        <v>2</v>
      </c>
      <c r="V14" s="403" t="s">
        <v>99</v>
      </c>
      <c r="W14" s="403">
        <v>2</v>
      </c>
      <c r="X14" s="403" t="s">
        <v>99</v>
      </c>
      <c r="Y14" s="403" t="s">
        <v>4167</v>
      </c>
      <c r="Z14" s="404">
        <v>39308</v>
      </c>
      <c r="AA14" s="404">
        <v>39311</v>
      </c>
      <c r="AB14" s="403" t="s">
        <v>434</v>
      </c>
      <c r="AC14" s="403" t="s">
        <v>4900</v>
      </c>
      <c r="AD14" s="403">
        <v>3</v>
      </c>
      <c r="AE14" s="403">
        <v>3</v>
      </c>
      <c r="AF14" s="403">
        <v>3</v>
      </c>
      <c r="AG14" s="403" t="s">
        <v>99</v>
      </c>
      <c r="AH14" s="403">
        <v>3</v>
      </c>
      <c r="AI14" s="403" t="s">
        <v>127</v>
      </c>
    </row>
    <row r="15" spans="1:35" x14ac:dyDescent="0.2">
      <c r="A15" s="434" t="str">
        <f>IF(B15&lt;&gt;"",HYPERLINK(CONCATENATE("http://reports.ofsted.gov.uk/inspection-reports/find-inspection-report/provider/ELS/",B15),"Ofsted Webpage"),"")</f>
        <v>Ofsted Webpage</v>
      </c>
      <c r="B15" s="403">
        <v>50082</v>
      </c>
      <c r="C15" s="403">
        <v>105353</v>
      </c>
      <c r="D15" s="403">
        <v>10000108</v>
      </c>
      <c r="E15" s="403" t="s">
        <v>730</v>
      </c>
      <c r="F15" s="403" t="s">
        <v>92</v>
      </c>
      <c r="G15" s="403" t="s">
        <v>14</v>
      </c>
      <c r="H15" s="403" t="s">
        <v>731</v>
      </c>
      <c r="I15" s="403" t="s">
        <v>161</v>
      </c>
      <c r="J15" s="403" t="s">
        <v>161</v>
      </c>
      <c r="K15" s="404" t="s">
        <v>210</v>
      </c>
      <c r="L15" s="403" t="s">
        <v>210</v>
      </c>
      <c r="M15" s="403">
        <v>10004853</v>
      </c>
      <c r="N15" s="403" t="s">
        <v>130</v>
      </c>
      <c r="O15" s="403" t="s">
        <v>109</v>
      </c>
      <c r="P15" s="404">
        <v>42388</v>
      </c>
      <c r="Q15" s="404">
        <v>42390</v>
      </c>
      <c r="R15" s="404">
        <v>42430</v>
      </c>
      <c r="S15" s="403">
        <v>2</v>
      </c>
      <c r="T15" s="403">
        <v>2</v>
      </c>
      <c r="U15" s="403">
        <v>2</v>
      </c>
      <c r="V15" s="403">
        <v>2</v>
      </c>
      <c r="W15" s="403">
        <v>2</v>
      </c>
      <c r="X15" s="403" t="s">
        <v>100</v>
      </c>
      <c r="Y15" s="403" t="s">
        <v>3996</v>
      </c>
      <c r="Z15" s="404">
        <v>41114</v>
      </c>
      <c r="AA15" s="404">
        <v>41117</v>
      </c>
      <c r="AB15" s="403" t="s">
        <v>434</v>
      </c>
      <c r="AC15" s="403" t="s">
        <v>4900</v>
      </c>
      <c r="AD15" s="403">
        <v>2</v>
      </c>
      <c r="AE15" s="403">
        <v>2</v>
      </c>
      <c r="AF15" s="403">
        <v>2</v>
      </c>
      <c r="AG15" s="403" t="s">
        <v>99</v>
      </c>
      <c r="AH15" s="403">
        <v>2</v>
      </c>
      <c r="AI15" s="403" t="s">
        <v>111</v>
      </c>
    </row>
    <row r="16" spans="1:35" x14ac:dyDescent="0.2">
      <c r="A16" s="434" t="str">
        <f>IF(B16&lt;&gt;"",HYPERLINK(CONCATENATE("http://reports.ofsted.gov.uk/inspection-reports/find-inspection-report/provider/ELS/",B16),"Ofsted Webpage"),"")</f>
        <v>Ofsted Webpage</v>
      </c>
      <c r="B16" s="403">
        <v>50092</v>
      </c>
      <c r="C16" s="403">
        <v>108680</v>
      </c>
      <c r="D16" s="403">
        <v>10000673</v>
      </c>
      <c r="E16" s="403" t="s">
        <v>5011</v>
      </c>
      <c r="F16" s="403" t="s">
        <v>92</v>
      </c>
      <c r="G16" s="403" t="s">
        <v>14</v>
      </c>
      <c r="H16" s="403" t="s">
        <v>736</v>
      </c>
      <c r="I16" s="403" t="s">
        <v>122</v>
      </c>
      <c r="J16" s="403" t="s">
        <v>122</v>
      </c>
      <c r="K16" s="404" t="s">
        <v>210</v>
      </c>
      <c r="L16" s="403" t="s">
        <v>210</v>
      </c>
      <c r="M16" s="403">
        <v>10038736</v>
      </c>
      <c r="N16" s="403" t="s">
        <v>331</v>
      </c>
      <c r="O16" s="403" t="s">
        <v>109</v>
      </c>
      <c r="P16" s="404">
        <v>43081</v>
      </c>
      <c r="Q16" s="404">
        <v>43084</v>
      </c>
      <c r="R16" s="404">
        <v>43124</v>
      </c>
      <c r="S16" s="403">
        <v>2</v>
      </c>
      <c r="T16" s="403">
        <v>2</v>
      </c>
      <c r="U16" s="403">
        <v>2</v>
      </c>
      <c r="V16" s="403">
        <v>2</v>
      </c>
      <c r="W16" s="403">
        <v>2</v>
      </c>
      <c r="X16" s="403" t="s">
        <v>100</v>
      </c>
      <c r="Y16" s="403">
        <v>10011462</v>
      </c>
      <c r="Z16" s="404">
        <v>42556</v>
      </c>
      <c r="AA16" s="404">
        <v>42559</v>
      </c>
      <c r="AB16" s="403" t="s">
        <v>130</v>
      </c>
      <c r="AC16" s="403" t="s">
        <v>4900</v>
      </c>
      <c r="AD16" s="403">
        <v>3</v>
      </c>
      <c r="AE16" s="403">
        <v>3</v>
      </c>
      <c r="AF16" s="403">
        <v>3</v>
      </c>
      <c r="AG16" s="403">
        <v>3</v>
      </c>
      <c r="AH16" s="403">
        <v>3</v>
      </c>
      <c r="AI16" s="403" t="s">
        <v>127</v>
      </c>
    </row>
    <row r="17" spans="1:35" x14ac:dyDescent="0.2">
      <c r="A17" s="434" t="str">
        <f>IF(B17&lt;&gt;"",HYPERLINK(CONCATENATE("http://reports.ofsted.gov.uk/inspection-reports/find-inspection-report/provider/ELS/",B17),"Ofsted Webpage"),"")</f>
        <v>Ofsted Webpage</v>
      </c>
      <c r="B17" s="403">
        <v>50099</v>
      </c>
      <c r="C17" s="403">
        <v>108149</v>
      </c>
      <c r="D17" s="403">
        <v>10000976</v>
      </c>
      <c r="E17" s="403" t="s">
        <v>738</v>
      </c>
      <c r="F17" s="403" t="s">
        <v>170</v>
      </c>
      <c r="G17" s="403" t="s">
        <v>15</v>
      </c>
      <c r="H17" s="403" t="s">
        <v>189</v>
      </c>
      <c r="I17" s="403" t="s">
        <v>190</v>
      </c>
      <c r="J17" s="403" t="s">
        <v>190</v>
      </c>
      <c r="K17" s="404" t="s">
        <v>210</v>
      </c>
      <c r="L17" s="403" t="s">
        <v>210</v>
      </c>
      <c r="M17" s="403">
        <v>10006631</v>
      </c>
      <c r="N17" s="403" t="s">
        <v>276</v>
      </c>
      <c r="O17" s="403" t="s">
        <v>109</v>
      </c>
      <c r="P17" s="404">
        <v>42311</v>
      </c>
      <c r="Q17" s="404">
        <v>42314</v>
      </c>
      <c r="R17" s="404">
        <v>42349</v>
      </c>
      <c r="S17" s="403">
        <v>2</v>
      </c>
      <c r="T17" s="403">
        <v>2</v>
      </c>
      <c r="U17" s="403">
        <v>2</v>
      </c>
      <c r="V17" s="403">
        <v>2</v>
      </c>
      <c r="W17" s="403">
        <v>2</v>
      </c>
      <c r="X17" s="403" t="s">
        <v>100</v>
      </c>
      <c r="Y17" s="403" t="s">
        <v>4168</v>
      </c>
      <c r="Z17" s="404">
        <v>39734</v>
      </c>
      <c r="AA17" s="404">
        <v>39738</v>
      </c>
      <c r="AB17" s="403" t="s">
        <v>152</v>
      </c>
      <c r="AC17" s="403" t="s">
        <v>4900</v>
      </c>
      <c r="AD17" s="403">
        <v>2</v>
      </c>
      <c r="AE17" s="403">
        <v>2</v>
      </c>
      <c r="AF17" s="403">
        <v>3</v>
      </c>
      <c r="AG17" s="403" t="s">
        <v>99</v>
      </c>
      <c r="AH17" s="403">
        <v>2</v>
      </c>
      <c r="AI17" s="403" t="s">
        <v>111</v>
      </c>
    </row>
    <row r="18" spans="1:35" x14ac:dyDescent="0.2">
      <c r="A18" s="434" t="str">
        <f>IF(B18&lt;&gt;"",HYPERLINK(CONCATENATE("http://reports.ofsted.gov.uk/inspection-reports/find-inspection-report/provider/ELS/",B18),"Ofsted Webpage"),"")</f>
        <v>Ofsted Webpage</v>
      </c>
      <c r="B18" s="403">
        <v>50116</v>
      </c>
      <c r="C18" s="403">
        <v>116831</v>
      </c>
      <c r="D18" s="403">
        <v>10001927</v>
      </c>
      <c r="E18" s="403" t="s">
        <v>4918</v>
      </c>
      <c r="F18" s="403" t="s">
        <v>92</v>
      </c>
      <c r="G18" s="403" t="s">
        <v>14</v>
      </c>
      <c r="H18" s="403" t="s">
        <v>731</v>
      </c>
      <c r="I18" s="403" t="s">
        <v>161</v>
      </c>
      <c r="J18" s="403" t="s">
        <v>161</v>
      </c>
      <c r="K18" s="404" t="s">
        <v>210</v>
      </c>
      <c r="L18" s="403" t="s">
        <v>210</v>
      </c>
      <c r="M18" s="403">
        <v>10022564</v>
      </c>
      <c r="N18" s="403" t="s">
        <v>130</v>
      </c>
      <c r="O18" s="403" t="s">
        <v>109</v>
      </c>
      <c r="P18" s="404">
        <v>42906</v>
      </c>
      <c r="Q18" s="404">
        <v>42909</v>
      </c>
      <c r="R18" s="404">
        <v>42944</v>
      </c>
      <c r="S18" s="403">
        <v>3</v>
      </c>
      <c r="T18" s="403">
        <v>3</v>
      </c>
      <c r="U18" s="403">
        <v>3</v>
      </c>
      <c r="V18" s="403">
        <v>3</v>
      </c>
      <c r="W18" s="403">
        <v>3</v>
      </c>
      <c r="X18" s="403" t="s">
        <v>100</v>
      </c>
      <c r="Y18" s="403" t="s">
        <v>2265</v>
      </c>
      <c r="Z18" s="404">
        <v>41869</v>
      </c>
      <c r="AA18" s="404">
        <v>41873</v>
      </c>
      <c r="AB18" s="403" t="s">
        <v>102</v>
      </c>
      <c r="AC18" s="403" t="s">
        <v>4900</v>
      </c>
      <c r="AD18" s="403">
        <v>2</v>
      </c>
      <c r="AE18" s="403">
        <v>2</v>
      </c>
      <c r="AF18" s="403">
        <v>2</v>
      </c>
      <c r="AG18" s="403" t="s">
        <v>99</v>
      </c>
      <c r="AH18" s="403">
        <v>2</v>
      </c>
      <c r="AI18" s="403" t="s">
        <v>148</v>
      </c>
    </row>
    <row r="19" spans="1:35" x14ac:dyDescent="0.2">
      <c r="A19" s="434" t="str">
        <f>IF(B19&lt;&gt;"",HYPERLINK(CONCATENATE("http://reports.ofsted.gov.uk/inspection-reports/find-inspection-report/provider/ELS/",B19),"Ofsted Webpage"),"")</f>
        <v>Ofsted Webpage</v>
      </c>
      <c r="B19" s="403">
        <v>50120</v>
      </c>
      <c r="C19" s="403">
        <v>114813</v>
      </c>
      <c r="D19" s="403">
        <v>10002131</v>
      </c>
      <c r="E19" s="403" t="s">
        <v>4169</v>
      </c>
      <c r="F19" s="403" t="s">
        <v>170</v>
      </c>
      <c r="G19" s="403" t="s">
        <v>15</v>
      </c>
      <c r="H19" s="403" t="s">
        <v>1410</v>
      </c>
      <c r="I19" s="403" t="s">
        <v>190</v>
      </c>
      <c r="J19" s="403" t="s">
        <v>190</v>
      </c>
      <c r="K19" s="404">
        <v>42872</v>
      </c>
      <c r="L19" s="403">
        <v>1</v>
      </c>
      <c r="M19" s="403" t="s">
        <v>4170</v>
      </c>
      <c r="N19" s="403" t="s">
        <v>152</v>
      </c>
      <c r="O19" s="403" t="s">
        <v>109</v>
      </c>
      <c r="P19" s="404">
        <v>40336</v>
      </c>
      <c r="Q19" s="404">
        <v>40340</v>
      </c>
      <c r="R19" s="404">
        <v>40375</v>
      </c>
      <c r="S19" s="403">
        <v>2</v>
      </c>
      <c r="T19" s="403">
        <v>2</v>
      </c>
      <c r="U19" s="403">
        <v>3</v>
      </c>
      <c r="V19" s="403" t="s">
        <v>99</v>
      </c>
      <c r="W19" s="403">
        <v>2</v>
      </c>
      <c r="X19" s="403" t="s">
        <v>99</v>
      </c>
      <c r="Y19" s="403" t="s">
        <v>4171</v>
      </c>
      <c r="Z19" s="404">
        <v>39216</v>
      </c>
      <c r="AA19" s="404">
        <v>39219</v>
      </c>
      <c r="AB19" s="403" t="s">
        <v>4172</v>
      </c>
      <c r="AC19" s="403" t="s">
        <v>4900</v>
      </c>
      <c r="AD19" s="403">
        <v>2</v>
      </c>
      <c r="AE19" s="403">
        <v>2</v>
      </c>
      <c r="AF19" s="403" t="s">
        <v>99</v>
      </c>
      <c r="AG19" s="403" t="s">
        <v>99</v>
      </c>
      <c r="AH19" s="403" t="s">
        <v>99</v>
      </c>
      <c r="AI19" s="403" t="s">
        <v>111</v>
      </c>
    </row>
    <row r="20" spans="1:35" x14ac:dyDescent="0.2">
      <c r="A20" s="434" t="str">
        <f>IF(B20&lt;&gt;"",HYPERLINK(CONCATENATE("http://reports.ofsted.gov.uk/inspection-reports/find-inspection-report/provider/ELS/",B20),"Ofsted Webpage"),"")</f>
        <v>Ofsted Webpage</v>
      </c>
      <c r="B20" s="403">
        <v>50124</v>
      </c>
      <c r="C20" s="403">
        <v>117618</v>
      </c>
      <c r="D20" s="403">
        <v>10008920</v>
      </c>
      <c r="E20" s="403" t="s">
        <v>2267</v>
      </c>
      <c r="F20" s="403" t="s">
        <v>278</v>
      </c>
      <c r="G20" s="403" t="s">
        <v>15</v>
      </c>
      <c r="H20" s="403" t="s">
        <v>234</v>
      </c>
      <c r="I20" s="403" t="s">
        <v>190</v>
      </c>
      <c r="J20" s="403" t="s">
        <v>190</v>
      </c>
      <c r="K20" s="404" t="s">
        <v>210</v>
      </c>
      <c r="L20" s="403" t="s">
        <v>210</v>
      </c>
      <c r="M20" s="403" t="s">
        <v>2268</v>
      </c>
      <c r="N20" s="403" t="s">
        <v>147</v>
      </c>
      <c r="O20" s="403" t="s">
        <v>109</v>
      </c>
      <c r="P20" s="404">
        <v>41828</v>
      </c>
      <c r="Q20" s="404">
        <v>41831</v>
      </c>
      <c r="R20" s="404">
        <v>41866</v>
      </c>
      <c r="S20" s="403">
        <v>2</v>
      </c>
      <c r="T20" s="403">
        <v>2</v>
      </c>
      <c r="U20" s="403">
        <v>2</v>
      </c>
      <c r="V20" s="403" t="s">
        <v>99</v>
      </c>
      <c r="W20" s="403">
        <v>2</v>
      </c>
      <c r="X20" s="403" t="s">
        <v>99</v>
      </c>
      <c r="Y20" s="403" t="s">
        <v>3187</v>
      </c>
      <c r="Z20" s="404">
        <v>41289</v>
      </c>
      <c r="AA20" s="404">
        <v>41292</v>
      </c>
      <c r="AB20" s="403" t="s">
        <v>132</v>
      </c>
      <c r="AC20" s="403" t="s">
        <v>4900</v>
      </c>
      <c r="AD20" s="403">
        <v>3</v>
      </c>
      <c r="AE20" s="403">
        <v>3</v>
      </c>
      <c r="AF20" s="403">
        <v>3</v>
      </c>
      <c r="AG20" s="403" t="s">
        <v>99</v>
      </c>
      <c r="AH20" s="403">
        <v>3</v>
      </c>
      <c r="AI20" s="403" t="s">
        <v>127</v>
      </c>
    </row>
    <row r="21" spans="1:35" x14ac:dyDescent="0.2">
      <c r="A21" s="434" t="str">
        <f>IF(B21&lt;&gt;"",HYPERLINK(CONCATENATE("http://reports.ofsted.gov.uk/inspection-reports/find-inspection-report/provider/ELS/",B21),"Ofsted Webpage"),"")</f>
        <v>Ofsted Webpage</v>
      </c>
      <c r="B21" s="403">
        <v>50126</v>
      </c>
      <c r="C21" s="403">
        <v>118845</v>
      </c>
      <c r="D21" s="403">
        <v>10026590</v>
      </c>
      <c r="E21" s="403" t="s">
        <v>1582</v>
      </c>
      <c r="F21" s="403" t="s">
        <v>92</v>
      </c>
      <c r="G21" s="403" t="s">
        <v>14</v>
      </c>
      <c r="H21" s="403" t="s">
        <v>780</v>
      </c>
      <c r="I21" s="403" t="s">
        <v>166</v>
      </c>
      <c r="J21" s="403" t="s">
        <v>166</v>
      </c>
      <c r="K21" s="404" t="s">
        <v>210</v>
      </c>
      <c r="L21" s="403" t="s">
        <v>210</v>
      </c>
      <c r="M21" s="403" t="s">
        <v>1583</v>
      </c>
      <c r="N21" s="403" t="s">
        <v>132</v>
      </c>
      <c r="O21" s="403" t="s">
        <v>109</v>
      </c>
      <c r="P21" s="404">
        <v>42079</v>
      </c>
      <c r="Q21" s="404">
        <v>42083</v>
      </c>
      <c r="R21" s="404">
        <v>42125</v>
      </c>
      <c r="S21" s="403">
        <v>2</v>
      </c>
      <c r="T21" s="403">
        <v>2</v>
      </c>
      <c r="U21" s="403">
        <v>2</v>
      </c>
      <c r="V21" s="403" t="s">
        <v>99</v>
      </c>
      <c r="W21" s="403">
        <v>2</v>
      </c>
      <c r="X21" s="403" t="s">
        <v>99</v>
      </c>
      <c r="Y21" s="403" t="s">
        <v>3997</v>
      </c>
      <c r="Z21" s="404">
        <v>40812</v>
      </c>
      <c r="AA21" s="404">
        <v>40816</v>
      </c>
      <c r="AB21" s="403" t="s">
        <v>434</v>
      </c>
      <c r="AC21" s="403" t="s">
        <v>4900</v>
      </c>
      <c r="AD21" s="403">
        <v>2</v>
      </c>
      <c r="AE21" s="403">
        <v>2</v>
      </c>
      <c r="AF21" s="403">
        <v>2</v>
      </c>
      <c r="AG21" s="403" t="s">
        <v>99</v>
      </c>
      <c r="AH21" s="403">
        <v>2</v>
      </c>
      <c r="AI21" s="403" t="s">
        <v>111</v>
      </c>
    </row>
    <row r="22" spans="1:35" x14ac:dyDescent="0.2">
      <c r="A22" s="434" t="str">
        <f>IF(B22&lt;&gt;"",HYPERLINK(CONCATENATE("http://reports.ofsted.gov.uk/inspection-reports/find-inspection-report/provider/ELS/",B22),"Ofsted Webpage"),"")</f>
        <v>Ofsted Webpage</v>
      </c>
      <c r="B22" s="403">
        <v>50128</v>
      </c>
      <c r="C22" s="403">
        <v>105505</v>
      </c>
      <c r="D22" s="403">
        <v>10002697</v>
      </c>
      <c r="E22" s="403" t="s">
        <v>2270</v>
      </c>
      <c r="F22" s="403" t="s">
        <v>170</v>
      </c>
      <c r="G22" s="403" t="s">
        <v>15</v>
      </c>
      <c r="H22" s="403" t="s">
        <v>362</v>
      </c>
      <c r="I22" s="403" t="s">
        <v>166</v>
      </c>
      <c r="J22" s="403" t="s">
        <v>166</v>
      </c>
      <c r="K22" s="404">
        <v>43012</v>
      </c>
      <c r="L22" s="403">
        <v>1</v>
      </c>
      <c r="M22" s="403" t="s">
        <v>2271</v>
      </c>
      <c r="N22" s="403" t="s">
        <v>152</v>
      </c>
      <c r="O22" s="403" t="s">
        <v>109</v>
      </c>
      <c r="P22" s="404">
        <v>41666</v>
      </c>
      <c r="Q22" s="404">
        <v>41670</v>
      </c>
      <c r="R22" s="404">
        <v>41705</v>
      </c>
      <c r="S22" s="403">
        <v>2</v>
      </c>
      <c r="T22" s="403">
        <v>2</v>
      </c>
      <c r="U22" s="403">
        <v>2</v>
      </c>
      <c r="V22" s="403" t="s">
        <v>99</v>
      </c>
      <c r="W22" s="403">
        <v>2</v>
      </c>
      <c r="X22" s="403" t="s">
        <v>99</v>
      </c>
      <c r="Y22" s="403" t="s">
        <v>3998</v>
      </c>
      <c r="Z22" s="404">
        <v>40945</v>
      </c>
      <c r="AA22" s="404">
        <v>40949</v>
      </c>
      <c r="AB22" s="403" t="s">
        <v>152</v>
      </c>
      <c r="AC22" s="403" t="s">
        <v>4900</v>
      </c>
      <c r="AD22" s="403">
        <v>3</v>
      </c>
      <c r="AE22" s="403">
        <v>3</v>
      </c>
      <c r="AF22" s="403">
        <v>3</v>
      </c>
      <c r="AG22" s="403" t="s">
        <v>99</v>
      </c>
      <c r="AH22" s="403">
        <v>3</v>
      </c>
      <c r="AI22" s="403" t="s">
        <v>127</v>
      </c>
    </row>
    <row r="23" spans="1:35" x14ac:dyDescent="0.2">
      <c r="A23" s="434" t="str">
        <f>IF(B23&lt;&gt;"",HYPERLINK(CONCATENATE("http://reports.ofsted.gov.uk/inspection-reports/find-inspection-report/provider/ELS/",B23),"Ofsted Webpage"),"")</f>
        <v>Ofsted Webpage</v>
      </c>
      <c r="B23" s="403">
        <v>50129</v>
      </c>
      <c r="C23" s="403">
        <v>106585</v>
      </c>
      <c r="D23" s="403">
        <v>10002704</v>
      </c>
      <c r="E23" s="403" t="s">
        <v>573</v>
      </c>
      <c r="F23" s="403" t="s">
        <v>278</v>
      </c>
      <c r="G23" s="403" t="s">
        <v>15</v>
      </c>
      <c r="H23" s="403" t="s">
        <v>362</v>
      </c>
      <c r="I23" s="403" t="s">
        <v>166</v>
      </c>
      <c r="J23" s="403" t="s">
        <v>166</v>
      </c>
      <c r="K23" s="404" t="s">
        <v>210</v>
      </c>
      <c r="L23" s="403" t="s">
        <v>210</v>
      </c>
      <c r="M23" s="403">
        <v>10020151</v>
      </c>
      <c r="N23" s="403" t="s">
        <v>280</v>
      </c>
      <c r="O23" s="403" t="s">
        <v>109</v>
      </c>
      <c r="P23" s="404">
        <v>42647</v>
      </c>
      <c r="Q23" s="404">
        <v>42650</v>
      </c>
      <c r="R23" s="404">
        <v>42692</v>
      </c>
      <c r="S23" s="403">
        <v>2</v>
      </c>
      <c r="T23" s="403">
        <v>2</v>
      </c>
      <c r="U23" s="403">
        <v>2</v>
      </c>
      <c r="V23" s="403">
        <v>2</v>
      </c>
      <c r="W23" s="403">
        <v>1</v>
      </c>
      <c r="X23" s="403" t="s">
        <v>100</v>
      </c>
      <c r="Y23" s="403" t="s">
        <v>574</v>
      </c>
      <c r="Z23" s="404">
        <v>40715</v>
      </c>
      <c r="AA23" s="404">
        <v>40718</v>
      </c>
      <c r="AB23" s="403" t="s">
        <v>434</v>
      </c>
      <c r="AC23" s="403" t="s">
        <v>4900</v>
      </c>
      <c r="AD23" s="403">
        <v>2</v>
      </c>
      <c r="AE23" s="403">
        <v>3</v>
      </c>
      <c r="AF23" s="403">
        <v>3</v>
      </c>
      <c r="AG23" s="403" t="s">
        <v>99</v>
      </c>
      <c r="AH23" s="403">
        <v>2</v>
      </c>
      <c r="AI23" s="403" t="s">
        <v>111</v>
      </c>
    </row>
    <row r="24" spans="1:35" x14ac:dyDescent="0.2">
      <c r="A24" s="434" t="str">
        <f>IF(B24&lt;&gt;"",HYPERLINK(CONCATENATE("http://reports.ofsted.gov.uk/inspection-reports/find-inspection-report/provider/ELS/",B24),"Ofsted Webpage"),"")</f>
        <v>Ofsted Webpage</v>
      </c>
      <c r="B24" s="403">
        <v>50133</v>
      </c>
      <c r="C24" s="403">
        <v>110147</v>
      </c>
      <c r="D24" s="403">
        <v>10003039</v>
      </c>
      <c r="E24" s="403" t="s">
        <v>3999</v>
      </c>
      <c r="F24" s="403" t="s">
        <v>170</v>
      </c>
      <c r="G24" s="403" t="s">
        <v>15</v>
      </c>
      <c r="H24" s="403" t="s">
        <v>785</v>
      </c>
      <c r="I24" s="403" t="s">
        <v>107</v>
      </c>
      <c r="J24" s="403" t="s">
        <v>107</v>
      </c>
      <c r="K24" s="404">
        <v>42908</v>
      </c>
      <c r="L24" s="403">
        <v>1</v>
      </c>
      <c r="M24" s="403" t="s">
        <v>4000</v>
      </c>
      <c r="N24" s="403" t="s">
        <v>152</v>
      </c>
      <c r="O24" s="403" t="s">
        <v>109</v>
      </c>
      <c r="P24" s="404">
        <v>41057</v>
      </c>
      <c r="Q24" s="404">
        <v>41061</v>
      </c>
      <c r="R24" s="404">
        <v>41100</v>
      </c>
      <c r="S24" s="403">
        <v>2</v>
      </c>
      <c r="T24" s="403">
        <v>2</v>
      </c>
      <c r="U24" s="403">
        <v>2</v>
      </c>
      <c r="V24" s="403" t="s">
        <v>99</v>
      </c>
      <c r="W24" s="403">
        <v>2</v>
      </c>
      <c r="X24" s="403" t="s">
        <v>99</v>
      </c>
      <c r="Y24" s="403" t="s">
        <v>4173</v>
      </c>
      <c r="Z24" s="404">
        <v>39776</v>
      </c>
      <c r="AA24" s="404">
        <v>39780</v>
      </c>
      <c r="AB24" s="403" t="s">
        <v>152</v>
      </c>
      <c r="AC24" s="403" t="s">
        <v>4900</v>
      </c>
      <c r="AD24" s="403">
        <v>3</v>
      </c>
      <c r="AE24" s="403">
        <v>3</v>
      </c>
      <c r="AF24" s="403">
        <v>3</v>
      </c>
      <c r="AG24" s="403" t="s">
        <v>99</v>
      </c>
      <c r="AH24" s="403">
        <v>3</v>
      </c>
      <c r="AI24" s="403" t="s">
        <v>127</v>
      </c>
    </row>
    <row r="25" spans="1:35" x14ac:dyDescent="0.2">
      <c r="A25" s="434" t="str">
        <f>IF(B25&lt;&gt;"",HYPERLINK(CONCATENATE("http://reports.ofsted.gov.uk/inspection-reports/find-inspection-report/provider/ELS/",B25),"Ofsted Webpage"),"")</f>
        <v>Ofsted Webpage</v>
      </c>
      <c r="B25" s="403">
        <v>50162</v>
      </c>
      <c r="C25" s="403">
        <v>110138</v>
      </c>
      <c r="D25" s="403">
        <v>10009206</v>
      </c>
      <c r="E25" s="403" t="s">
        <v>743</v>
      </c>
      <c r="F25" s="403" t="s">
        <v>170</v>
      </c>
      <c r="G25" s="403" t="s">
        <v>15</v>
      </c>
      <c r="H25" s="403" t="s">
        <v>744</v>
      </c>
      <c r="I25" s="403" t="s">
        <v>122</v>
      </c>
      <c r="J25" s="403" t="s">
        <v>122</v>
      </c>
      <c r="K25" s="404">
        <v>42438</v>
      </c>
      <c r="L25" s="403">
        <v>1</v>
      </c>
      <c r="M25" s="403" t="s">
        <v>4174</v>
      </c>
      <c r="N25" s="403" t="s">
        <v>152</v>
      </c>
      <c r="O25" s="403" t="s">
        <v>109</v>
      </c>
      <c r="P25" s="404">
        <v>40322</v>
      </c>
      <c r="Q25" s="404">
        <v>40326</v>
      </c>
      <c r="R25" s="404">
        <v>40365</v>
      </c>
      <c r="S25" s="403">
        <v>2</v>
      </c>
      <c r="T25" s="403">
        <v>2</v>
      </c>
      <c r="U25" s="403">
        <v>2</v>
      </c>
      <c r="V25" s="403" t="s">
        <v>99</v>
      </c>
      <c r="W25" s="403">
        <v>2</v>
      </c>
      <c r="X25" s="403" t="s">
        <v>99</v>
      </c>
      <c r="Y25" s="403" t="s">
        <v>4175</v>
      </c>
      <c r="Z25" s="404">
        <v>39195</v>
      </c>
      <c r="AA25" s="404">
        <v>39198</v>
      </c>
      <c r="AB25" s="403" t="s">
        <v>4172</v>
      </c>
      <c r="AC25" s="403" t="s">
        <v>4900</v>
      </c>
      <c r="AD25" s="403">
        <v>3</v>
      </c>
      <c r="AE25" s="403">
        <v>3</v>
      </c>
      <c r="AF25" s="403" t="s">
        <v>99</v>
      </c>
      <c r="AG25" s="403" t="s">
        <v>99</v>
      </c>
      <c r="AH25" s="403" t="s">
        <v>99</v>
      </c>
      <c r="AI25" s="403" t="s">
        <v>127</v>
      </c>
    </row>
    <row r="26" spans="1:35" x14ac:dyDescent="0.2">
      <c r="A26" s="434" t="str">
        <f>IF(B26&lt;&gt;"",HYPERLINK(CONCATENATE("http://reports.ofsted.gov.uk/inspection-reports/find-inspection-report/provider/ELS/",B26),"Ofsted Webpage"),"")</f>
        <v>Ofsted Webpage</v>
      </c>
      <c r="B26" s="403">
        <v>50165</v>
      </c>
      <c r="C26" s="403">
        <v>107736</v>
      </c>
      <c r="D26" s="403">
        <v>10005926</v>
      </c>
      <c r="E26" s="403" t="s">
        <v>542</v>
      </c>
      <c r="F26" s="403" t="s">
        <v>92</v>
      </c>
      <c r="G26" s="403" t="s">
        <v>14</v>
      </c>
      <c r="H26" s="403" t="s">
        <v>543</v>
      </c>
      <c r="I26" s="403" t="s">
        <v>122</v>
      </c>
      <c r="J26" s="403" t="s">
        <v>122</v>
      </c>
      <c r="K26" s="404" t="s">
        <v>210</v>
      </c>
      <c r="L26" s="403" t="s">
        <v>210</v>
      </c>
      <c r="M26" s="403">
        <v>10011464</v>
      </c>
      <c r="N26" s="403" t="s">
        <v>145</v>
      </c>
      <c r="O26" s="403" t="s">
        <v>109</v>
      </c>
      <c r="P26" s="404">
        <v>42661</v>
      </c>
      <c r="Q26" s="404">
        <v>42664</v>
      </c>
      <c r="R26" s="404">
        <v>42704</v>
      </c>
      <c r="S26" s="403">
        <v>3</v>
      </c>
      <c r="T26" s="403">
        <v>3</v>
      </c>
      <c r="U26" s="403">
        <v>3</v>
      </c>
      <c r="V26" s="403">
        <v>3</v>
      </c>
      <c r="W26" s="403">
        <v>3</v>
      </c>
      <c r="X26" s="403" t="s">
        <v>100</v>
      </c>
      <c r="Y26" s="403" t="s">
        <v>544</v>
      </c>
      <c r="Z26" s="404">
        <v>41211</v>
      </c>
      <c r="AA26" s="404">
        <v>41215</v>
      </c>
      <c r="AB26" s="403" t="s">
        <v>102</v>
      </c>
      <c r="AC26" s="403" t="s">
        <v>4900</v>
      </c>
      <c r="AD26" s="403">
        <v>2</v>
      </c>
      <c r="AE26" s="403">
        <v>2</v>
      </c>
      <c r="AF26" s="403">
        <v>2</v>
      </c>
      <c r="AG26" s="403" t="s">
        <v>99</v>
      </c>
      <c r="AH26" s="403">
        <v>2</v>
      </c>
      <c r="AI26" s="403" t="s">
        <v>148</v>
      </c>
    </row>
    <row r="27" spans="1:35" x14ac:dyDescent="0.2">
      <c r="A27" s="434" t="str">
        <f>IF(B27&lt;&gt;"",HYPERLINK(CONCATENATE("http://reports.ofsted.gov.uk/inspection-reports/find-inspection-report/provider/ELS/",B27),"Ofsted Webpage"),"")</f>
        <v>Ofsted Webpage</v>
      </c>
      <c r="B27" s="403">
        <v>50166</v>
      </c>
      <c r="C27" s="403">
        <v>105884</v>
      </c>
      <c r="D27" s="403">
        <v>10014196</v>
      </c>
      <c r="E27" s="403" t="s">
        <v>746</v>
      </c>
      <c r="F27" s="403" t="s">
        <v>92</v>
      </c>
      <c r="G27" s="403" t="s">
        <v>14</v>
      </c>
      <c r="H27" s="403" t="s">
        <v>139</v>
      </c>
      <c r="I27" s="403" t="s">
        <v>140</v>
      </c>
      <c r="J27" s="403" t="s">
        <v>140</v>
      </c>
      <c r="K27" s="404">
        <v>42599</v>
      </c>
      <c r="L27" s="403">
        <v>1</v>
      </c>
      <c r="M27" s="403" t="s">
        <v>4001</v>
      </c>
      <c r="N27" s="403" t="s">
        <v>434</v>
      </c>
      <c r="O27" s="403" t="s">
        <v>109</v>
      </c>
      <c r="P27" s="404">
        <v>40994</v>
      </c>
      <c r="Q27" s="404">
        <v>40997</v>
      </c>
      <c r="R27" s="404">
        <v>41032</v>
      </c>
      <c r="S27" s="403">
        <v>2</v>
      </c>
      <c r="T27" s="403">
        <v>2</v>
      </c>
      <c r="U27" s="403">
        <v>2</v>
      </c>
      <c r="V27" s="403" t="s">
        <v>99</v>
      </c>
      <c r="W27" s="403">
        <v>2</v>
      </c>
      <c r="X27" s="403" t="s">
        <v>99</v>
      </c>
      <c r="Y27" s="403" t="s">
        <v>4176</v>
      </c>
      <c r="Z27" s="404">
        <v>39238</v>
      </c>
      <c r="AA27" s="404">
        <v>39240</v>
      </c>
      <c r="AB27" s="403" t="s">
        <v>434</v>
      </c>
      <c r="AC27" s="403" t="s">
        <v>4900</v>
      </c>
      <c r="AD27" s="403">
        <v>2</v>
      </c>
      <c r="AE27" s="403">
        <v>2</v>
      </c>
      <c r="AF27" s="403">
        <v>2</v>
      </c>
      <c r="AG27" s="403" t="s">
        <v>99</v>
      </c>
      <c r="AH27" s="403">
        <v>2</v>
      </c>
      <c r="AI27" s="403" t="s">
        <v>111</v>
      </c>
    </row>
    <row r="28" spans="1:35" x14ac:dyDescent="0.2">
      <c r="A28" s="434" t="str">
        <f>IF(B28&lt;&gt;"",HYPERLINK(CONCATENATE("http://reports.ofsted.gov.uk/inspection-reports/find-inspection-report/provider/ELS/",B28),"Ofsted Webpage"),"")</f>
        <v>Ofsted Webpage</v>
      </c>
      <c r="B28" s="403">
        <v>50168</v>
      </c>
      <c r="C28" s="403">
        <v>107072</v>
      </c>
      <c r="D28" s="403">
        <v>10004343</v>
      </c>
      <c r="E28" s="403" t="s">
        <v>748</v>
      </c>
      <c r="F28" s="403" t="s">
        <v>170</v>
      </c>
      <c r="G28" s="403" t="s">
        <v>15</v>
      </c>
      <c r="H28" s="403" t="s">
        <v>599</v>
      </c>
      <c r="I28" s="403" t="s">
        <v>94</v>
      </c>
      <c r="J28" s="403" t="s">
        <v>95</v>
      </c>
      <c r="K28" s="404" t="s">
        <v>210</v>
      </c>
      <c r="L28" s="403" t="s">
        <v>210</v>
      </c>
      <c r="M28" s="403">
        <v>10008480</v>
      </c>
      <c r="N28" s="403" t="s">
        <v>276</v>
      </c>
      <c r="O28" s="403" t="s">
        <v>109</v>
      </c>
      <c r="P28" s="404">
        <v>42395</v>
      </c>
      <c r="Q28" s="404">
        <v>42398</v>
      </c>
      <c r="R28" s="404">
        <v>42415</v>
      </c>
      <c r="S28" s="403">
        <v>2</v>
      </c>
      <c r="T28" s="403">
        <v>1</v>
      </c>
      <c r="U28" s="403">
        <v>2</v>
      </c>
      <c r="V28" s="403">
        <v>1</v>
      </c>
      <c r="W28" s="403">
        <v>2</v>
      </c>
      <c r="X28" s="403" t="s">
        <v>100</v>
      </c>
      <c r="Y28" s="403" t="s">
        <v>4177</v>
      </c>
      <c r="Z28" s="404">
        <v>40574</v>
      </c>
      <c r="AA28" s="404">
        <v>40578</v>
      </c>
      <c r="AB28" s="403" t="s">
        <v>152</v>
      </c>
      <c r="AC28" s="403" t="s">
        <v>4900</v>
      </c>
      <c r="AD28" s="403">
        <v>2</v>
      </c>
      <c r="AE28" s="403">
        <v>2</v>
      </c>
      <c r="AF28" s="403">
        <v>2</v>
      </c>
      <c r="AG28" s="403" t="s">
        <v>99</v>
      </c>
      <c r="AH28" s="403">
        <v>2</v>
      </c>
      <c r="AI28" s="403" t="s">
        <v>111</v>
      </c>
    </row>
    <row r="29" spans="1:35" x14ac:dyDescent="0.2">
      <c r="A29" s="434" t="str">
        <f>IF(B29&lt;&gt;"",HYPERLINK(CONCATENATE("http://reports.ofsted.gov.uk/inspection-reports/find-inspection-report/provider/ELS/",B29),"Ofsted Webpage"),"")</f>
        <v>Ofsted Webpage</v>
      </c>
      <c r="B29" s="403">
        <v>50169</v>
      </c>
      <c r="C29" s="403">
        <v>108148</v>
      </c>
      <c r="D29" s="403">
        <v>10004376</v>
      </c>
      <c r="E29" s="403" t="s">
        <v>4178</v>
      </c>
      <c r="F29" s="403" t="s">
        <v>170</v>
      </c>
      <c r="G29" s="403" t="s">
        <v>15</v>
      </c>
      <c r="H29" s="403" t="s">
        <v>644</v>
      </c>
      <c r="I29" s="403" t="s">
        <v>190</v>
      </c>
      <c r="J29" s="403" t="s">
        <v>190</v>
      </c>
      <c r="K29" s="404">
        <v>42641</v>
      </c>
      <c r="L29" s="403">
        <v>1</v>
      </c>
      <c r="M29" s="403" t="s">
        <v>645</v>
      </c>
      <c r="N29" s="403" t="s">
        <v>374</v>
      </c>
      <c r="O29" s="403" t="s">
        <v>109</v>
      </c>
      <c r="P29" s="404">
        <v>41226</v>
      </c>
      <c r="Q29" s="404">
        <v>41229</v>
      </c>
      <c r="R29" s="404">
        <v>41264</v>
      </c>
      <c r="S29" s="403">
        <v>2</v>
      </c>
      <c r="T29" s="403">
        <v>2</v>
      </c>
      <c r="U29" s="403">
        <v>2</v>
      </c>
      <c r="V29" s="403" t="s">
        <v>99</v>
      </c>
      <c r="W29" s="403">
        <v>2</v>
      </c>
      <c r="X29" s="403" t="s">
        <v>99</v>
      </c>
      <c r="Y29" s="403" t="s">
        <v>4179</v>
      </c>
      <c r="Z29" s="404">
        <v>39755</v>
      </c>
      <c r="AA29" s="404">
        <v>39759</v>
      </c>
      <c r="AB29" s="403" t="s">
        <v>152</v>
      </c>
      <c r="AC29" s="403" t="s">
        <v>4900</v>
      </c>
      <c r="AD29" s="403">
        <v>3</v>
      </c>
      <c r="AE29" s="403">
        <v>3</v>
      </c>
      <c r="AF29" s="403">
        <v>3</v>
      </c>
      <c r="AG29" s="403" t="s">
        <v>99</v>
      </c>
      <c r="AH29" s="403">
        <v>3</v>
      </c>
      <c r="AI29" s="403" t="s">
        <v>127</v>
      </c>
    </row>
    <row r="30" spans="1:35" x14ac:dyDescent="0.2">
      <c r="A30" s="434" t="str">
        <f>IF(B30&lt;&gt;"",HYPERLINK(CONCATENATE("http://reports.ofsted.gov.uk/inspection-reports/find-inspection-report/provider/ELS/",B30),"Ofsted Webpage"),"")</f>
        <v>Ofsted Webpage</v>
      </c>
      <c r="B30" s="403">
        <v>50170</v>
      </c>
      <c r="C30" s="403">
        <v>105008</v>
      </c>
      <c r="D30" s="403">
        <v>10004486</v>
      </c>
      <c r="E30" s="403" t="s">
        <v>2278</v>
      </c>
      <c r="F30" s="403" t="s">
        <v>278</v>
      </c>
      <c r="G30" s="403" t="s">
        <v>15</v>
      </c>
      <c r="H30" s="403" t="s">
        <v>805</v>
      </c>
      <c r="I30" s="403" t="s">
        <v>122</v>
      </c>
      <c r="J30" s="403" t="s">
        <v>122</v>
      </c>
      <c r="K30" s="404" t="s">
        <v>210</v>
      </c>
      <c r="L30" s="403" t="s">
        <v>210</v>
      </c>
      <c r="M30" s="403">
        <v>10022545</v>
      </c>
      <c r="N30" s="403" t="s">
        <v>280</v>
      </c>
      <c r="O30" s="403" t="s">
        <v>109</v>
      </c>
      <c r="P30" s="404">
        <v>42864</v>
      </c>
      <c r="Q30" s="404">
        <v>42867</v>
      </c>
      <c r="R30" s="404">
        <v>42935</v>
      </c>
      <c r="S30" s="403">
        <v>3</v>
      </c>
      <c r="T30" s="403">
        <v>3</v>
      </c>
      <c r="U30" s="403">
        <v>3</v>
      </c>
      <c r="V30" s="403">
        <v>2</v>
      </c>
      <c r="W30" s="403">
        <v>3</v>
      </c>
      <c r="X30" s="403" t="s">
        <v>100</v>
      </c>
      <c r="Y30" s="403" t="s">
        <v>2279</v>
      </c>
      <c r="Z30" s="404">
        <v>41757</v>
      </c>
      <c r="AA30" s="404">
        <v>41761</v>
      </c>
      <c r="AB30" s="403" t="s">
        <v>1895</v>
      </c>
      <c r="AC30" s="403" t="s">
        <v>4900</v>
      </c>
      <c r="AD30" s="403">
        <v>2</v>
      </c>
      <c r="AE30" s="403">
        <v>2</v>
      </c>
      <c r="AF30" s="403">
        <v>2</v>
      </c>
      <c r="AG30" s="403" t="s">
        <v>99</v>
      </c>
      <c r="AH30" s="403">
        <v>3</v>
      </c>
      <c r="AI30" s="403" t="s">
        <v>148</v>
      </c>
    </row>
    <row r="31" spans="1:35" x14ac:dyDescent="0.2">
      <c r="A31" s="434" t="str">
        <f>IF(B31&lt;&gt;"",HYPERLINK(CONCATENATE("http://reports.ofsted.gov.uk/inspection-reports/find-inspection-report/provider/ELS/",B31),"Ofsted Webpage"),"")</f>
        <v>Ofsted Webpage</v>
      </c>
      <c r="B31" s="403">
        <v>50178</v>
      </c>
      <c r="C31" s="403">
        <v>110164</v>
      </c>
      <c r="D31" s="403">
        <v>10004733</v>
      </c>
      <c r="E31" s="403" t="s">
        <v>610</v>
      </c>
      <c r="F31" s="403" t="s">
        <v>170</v>
      </c>
      <c r="G31" s="403" t="s">
        <v>15</v>
      </c>
      <c r="H31" s="403" t="s">
        <v>255</v>
      </c>
      <c r="I31" s="403" t="s">
        <v>161</v>
      </c>
      <c r="J31" s="403" t="s">
        <v>161</v>
      </c>
      <c r="K31" s="404">
        <v>42641</v>
      </c>
      <c r="L31" s="403">
        <v>1</v>
      </c>
      <c r="M31" s="403" t="s">
        <v>611</v>
      </c>
      <c r="N31" s="403" t="s">
        <v>152</v>
      </c>
      <c r="O31" s="403" t="s">
        <v>109</v>
      </c>
      <c r="P31" s="404">
        <v>40336</v>
      </c>
      <c r="Q31" s="404">
        <v>40340</v>
      </c>
      <c r="R31" s="404">
        <v>40375</v>
      </c>
      <c r="S31" s="403">
        <v>2</v>
      </c>
      <c r="T31" s="403">
        <v>2</v>
      </c>
      <c r="U31" s="403">
        <v>2</v>
      </c>
      <c r="V31" s="403" t="s">
        <v>99</v>
      </c>
      <c r="W31" s="403">
        <v>2</v>
      </c>
      <c r="X31" s="403" t="s">
        <v>99</v>
      </c>
      <c r="Y31" s="403" t="s">
        <v>4180</v>
      </c>
      <c r="Z31" s="404">
        <v>39195</v>
      </c>
      <c r="AA31" s="404">
        <v>39199</v>
      </c>
      <c r="AB31" s="403" t="s">
        <v>4172</v>
      </c>
      <c r="AC31" s="403" t="s">
        <v>4900</v>
      </c>
      <c r="AD31" s="403">
        <v>3</v>
      </c>
      <c r="AE31" s="403">
        <v>3</v>
      </c>
      <c r="AF31" s="403" t="s">
        <v>99</v>
      </c>
      <c r="AG31" s="403" t="s">
        <v>99</v>
      </c>
      <c r="AH31" s="403" t="s">
        <v>99</v>
      </c>
      <c r="AI31" s="403" t="s">
        <v>127</v>
      </c>
    </row>
    <row r="32" spans="1:35" x14ac:dyDescent="0.2">
      <c r="A32" s="434" t="str">
        <f>IF(B32&lt;&gt;"",HYPERLINK(CONCATENATE("http://reports.ofsted.gov.uk/inspection-reports/find-inspection-report/provider/ELS/",B32),"Ofsted Webpage"),"")</f>
        <v>Ofsted Webpage</v>
      </c>
      <c r="B32" s="403">
        <v>50192</v>
      </c>
      <c r="C32" s="403">
        <v>118102</v>
      </c>
      <c r="D32" s="403">
        <v>10010523</v>
      </c>
      <c r="E32" s="403" t="s">
        <v>750</v>
      </c>
      <c r="F32" s="403" t="s">
        <v>92</v>
      </c>
      <c r="G32" s="403" t="s">
        <v>14</v>
      </c>
      <c r="H32" s="403" t="s">
        <v>409</v>
      </c>
      <c r="I32" s="403" t="s">
        <v>172</v>
      </c>
      <c r="J32" s="403" t="s">
        <v>172</v>
      </c>
      <c r="K32" s="404" t="s">
        <v>210</v>
      </c>
      <c r="L32" s="403" t="s">
        <v>210</v>
      </c>
      <c r="M32" s="403">
        <v>10008481</v>
      </c>
      <c r="N32" s="403" t="s">
        <v>446</v>
      </c>
      <c r="O32" s="403" t="s">
        <v>109</v>
      </c>
      <c r="P32" s="404">
        <v>42395</v>
      </c>
      <c r="Q32" s="404">
        <v>42398</v>
      </c>
      <c r="R32" s="404">
        <v>42424</v>
      </c>
      <c r="S32" s="403">
        <v>2</v>
      </c>
      <c r="T32" s="403">
        <v>2</v>
      </c>
      <c r="U32" s="403">
        <v>2</v>
      </c>
      <c r="V32" s="403">
        <v>2</v>
      </c>
      <c r="W32" s="403">
        <v>2</v>
      </c>
      <c r="X32" s="403" t="s">
        <v>100</v>
      </c>
      <c r="Y32" s="403" t="s">
        <v>1594</v>
      </c>
      <c r="Z32" s="404">
        <v>41904</v>
      </c>
      <c r="AA32" s="404">
        <v>41908</v>
      </c>
      <c r="AB32" s="403" t="s">
        <v>147</v>
      </c>
      <c r="AC32" s="403" t="s">
        <v>4900</v>
      </c>
      <c r="AD32" s="403">
        <v>3</v>
      </c>
      <c r="AE32" s="403">
        <v>3</v>
      </c>
      <c r="AF32" s="403">
        <v>3</v>
      </c>
      <c r="AG32" s="403" t="s">
        <v>99</v>
      </c>
      <c r="AH32" s="403">
        <v>3</v>
      </c>
      <c r="AI32" s="403" t="s">
        <v>127</v>
      </c>
    </row>
    <row r="33" spans="1:35" x14ac:dyDescent="0.2">
      <c r="A33" s="434" t="str">
        <f>IF(B33&lt;&gt;"",HYPERLINK(CONCATENATE("http://reports.ofsted.gov.uk/inspection-reports/find-inspection-report/provider/ELS/",B33),"Ofsted Webpage"),"")</f>
        <v>Ofsted Webpage</v>
      </c>
      <c r="B33" s="403">
        <v>50193</v>
      </c>
      <c r="C33" s="403">
        <v>105498</v>
      </c>
      <c r="D33" s="403">
        <v>10005735</v>
      </c>
      <c r="E33" s="403" t="s">
        <v>2281</v>
      </c>
      <c r="F33" s="403" t="s">
        <v>92</v>
      </c>
      <c r="G33" s="403" t="s">
        <v>14</v>
      </c>
      <c r="H33" s="403" t="s">
        <v>178</v>
      </c>
      <c r="I33" s="403" t="s">
        <v>107</v>
      </c>
      <c r="J33" s="403" t="s">
        <v>107</v>
      </c>
      <c r="K33" s="404">
        <v>42943</v>
      </c>
      <c r="L33" s="403">
        <v>1</v>
      </c>
      <c r="M33" s="403" t="s">
        <v>2282</v>
      </c>
      <c r="N33" s="403" t="s">
        <v>102</v>
      </c>
      <c r="O33" s="403" t="s">
        <v>5556</v>
      </c>
      <c r="P33" s="404">
        <v>41673</v>
      </c>
      <c r="Q33" s="404">
        <v>41677</v>
      </c>
      <c r="R33" s="404">
        <v>41709</v>
      </c>
      <c r="S33" s="403">
        <v>2</v>
      </c>
      <c r="T33" s="403">
        <v>2</v>
      </c>
      <c r="U33" s="403">
        <v>2</v>
      </c>
      <c r="V33" s="403" t="s">
        <v>99</v>
      </c>
      <c r="W33" s="403">
        <v>2</v>
      </c>
      <c r="X33" s="403" t="s">
        <v>100</v>
      </c>
      <c r="Y33" s="403" t="s">
        <v>4002</v>
      </c>
      <c r="Z33" s="404">
        <v>40889</v>
      </c>
      <c r="AA33" s="404">
        <v>40893</v>
      </c>
      <c r="AB33" s="435" t="s">
        <v>102</v>
      </c>
      <c r="AC33" s="435" t="s">
        <v>4900</v>
      </c>
      <c r="AD33" s="403">
        <v>3</v>
      </c>
      <c r="AE33" s="403">
        <v>2</v>
      </c>
      <c r="AF33" s="403">
        <v>3</v>
      </c>
      <c r="AG33" s="403" t="s">
        <v>99</v>
      </c>
      <c r="AH33" s="403">
        <v>3</v>
      </c>
      <c r="AI33" s="403" t="s">
        <v>127</v>
      </c>
    </row>
    <row r="34" spans="1:35" x14ac:dyDescent="0.2">
      <c r="A34" s="434" t="str">
        <f>IF(B34&lt;&gt;"",HYPERLINK(CONCATENATE("http://reports.ofsted.gov.uk/inspection-reports/find-inspection-report/provider/ELS/",B34),"Ofsted Webpage"),"")</f>
        <v>Ofsted Webpage</v>
      </c>
      <c r="B34" s="403">
        <v>50199</v>
      </c>
      <c r="C34" s="403">
        <v>106195</v>
      </c>
      <c r="D34" s="403">
        <v>10006086</v>
      </c>
      <c r="E34" s="403" t="s">
        <v>4003</v>
      </c>
      <c r="F34" s="403" t="s">
        <v>278</v>
      </c>
      <c r="G34" s="403" t="s">
        <v>15</v>
      </c>
      <c r="H34" s="403" t="s">
        <v>503</v>
      </c>
      <c r="I34" s="403" t="s">
        <v>94</v>
      </c>
      <c r="J34" s="403" t="s">
        <v>95</v>
      </c>
      <c r="K34" s="404" t="s">
        <v>210</v>
      </c>
      <c r="L34" s="403" t="s">
        <v>210</v>
      </c>
      <c r="M34" s="403">
        <v>10005153</v>
      </c>
      <c r="N34" s="403" t="s">
        <v>145</v>
      </c>
      <c r="O34" s="403" t="s">
        <v>109</v>
      </c>
      <c r="P34" s="404">
        <v>42430</v>
      </c>
      <c r="Q34" s="404">
        <v>42433</v>
      </c>
      <c r="R34" s="404">
        <v>42459</v>
      </c>
      <c r="S34" s="403">
        <v>2</v>
      </c>
      <c r="T34" s="403">
        <v>2</v>
      </c>
      <c r="U34" s="403">
        <v>2</v>
      </c>
      <c r="V34" s="403">
        <v>2</v>
      </c>
      <c r="W34" s="403">
        <v>2</v>
      </c>
      <c r="X34" s="403" t="s">
        <v>100</v>
      </c>
      <c r="Y34" s="403" t="s">
        <v>4004</v>
      </c>
      <c r="Z34" s="404">
        <v>40959</v>
      </c>
      <c r="AA34" s="404">
        <v>40963</v>
      </c>
      <c r="AB34" s="403" t="s">
        <v>434</v>
      </c>
      <c r="AC34" s="403" t="s">
        <v>4900</v>
      </c>
      <c r="AD34" s="403">
        <v>2</v>
      </c>
      <c r="AE34" s="403">
        <v>2</v>
      </c>
      <c r="AF34" s="403">
        <v>3</v>
      </c>
      <c r="AG34" s="403" t="s">
        <v>99</v>
      </c>
      <c r="AH34" s="403">
        <v>2</v>
      </c>
      <c r="AI34" s="403" t="s">
        <v>111</v>
      </c>
    </row>
    <row r="35" spans="1:35" x14ac:dyDescent="0.2">
      <c r="A35" s="434" t="str">
        <f>IF(B35&lt;&gt;"",HYPERLINK(CONCATENATE("http://reports.ofsted.gov.uk/inspection-reports/find-inspection-report/provider/ELS/",B35),"Ofsted Webpage"),"")</f>
        <v>Ofsted Webpage</v>
      </c>
      <c r="B35" s="403">
        <v>50202</v>
      </c>
      <c r="C35" s="403">
        <v>117170</v>
      </c>
      <c r="D35" s="403">
        <v>10006325</v>
      </c>
      <c r="E35" s="403" t="s">
        <v>1596</v>
      </c>
      <c r="F35" s="403" t="s">
        <v>278</v>
      </c>
      <c r="G35" s="403" t="s">
        <v>15</v>
      </c>
      <c r="H35" s="403" t="s">
        <v>546</v>
      </c>
      <c r="I35" s="403" t="s">
        <v>172</v>
      </c>
      <c r="J35" s="403" t="s">
        <v>172</v>
      </c>
      <c r="K35" s="404" t="s">
        <v>210</v>
      </c>
      <c r="L35" s="403" t="s">
        <v>210</v>
      </c>
      <c r="M35" s="403" t="s">
        <v>1598</v>
      </c>
      <c r="N35" s="403" t="s">
        <v>152</v>
      </c>
      <c r="O35" s="403" t="s">
        <v>109</v>
      </c>
      <c r="P35" s="404">
        <v>42116</v>
      </c>
      <c r="Q35" s="404">
        <v>42118</v>
      </c>
      <c r="R35" s="404">
        <v>42157</v>
      </c>
      <c r="S35" s="403">
        <v>3</v>
      </c>
      <c r="T35" s="403">
        <v>2</v>
      </c>
      <c r="U35" s="403">
        <v>3</v>
      </c>
      <c r="V35" s="403" t="s">
        <v>99</v>
      </c>
      <c r="W35" s="403">
        <v>3</v>
      </c>
      <c r="X35" s="403" t="s">
        <v>99</v>
      </c>
      <c r="Y35" s="403" t="s">
        <v>210</v>
      </c>
      <c r="Z35" s="404" t="s">
        <v>210</v>
      </c>
      <c r="AA35" s="404" t="s">
        <v>210</v>
      </c>
      <c r="AB35" s="403" t="s">
        <v>210</v>
      </c>
      <c r="AC35" s="403" t="s">
        <v>210</v>
      </c>
      <c r="AD35" s="403" t="s">
        <v>210</v>
      </c>
      <c r="AE35" s="403" t="s">
        <v>210</v>
      </c>
      <c r="AF35" s="403" t="s">
        <v>210</v>
      </c>
      <c r="AG35" s="403" t="s">
        <v>210</v>
      </c>
      <c r="AH35" s="403" t="s">
        <v>210</v>
      </c>
      <c r="AI35" s="403" t="s">
        <v>103</v>
      </c>
    </row>
    <row r="36" spans="1:35" x14ac:dyDescent="0.2">
      <c r="A36" s="434" t="str">
        <f>IF(B36&lt;&gt;"",HYPERLINK(CONCATENATE("http://reports.ofsted.gov.uk/inspection-reports/find-inspection-report/provider/ELS/",B36),"Ofsted Webpage"),"")</f>
        <v>Ofsted Webpage</v>
      </c>
      <c r="B36" s="403">
        <v>50208</v>
      </c>
      <c r="C36" s="403">
        <v>107962</v>
      </c>
      <c r="D36" s="403">
        <v>10007432</v>
      </c>
      <c r="E36" s="403" t="s">
        <v>273</v>
      </c>
      <c r="F36" s="403" t="s">
        <v>170</v>
      </c>
      <c r="G36" s="403" t="s">
        <v>15</v>
      </c>
      <c r="H36" s="403" t="s">
        <v>274</v>
      </c>
      <c r="I36" s="403" t="s">
        <v>190</v>
      </c>
      <c r="J36" s="403" t="s">
        <v>190</v>
      </c>
      <c r="K36" s="404" t="s">
        <v>210</v>
      </c>
      <c r="L36" s="403" t="s">
        <v>210</v>
      </c>
      <c r="M36" s="403">
        <v>10022533</v>
      </c>
      <c r="N36" s="403" t="s">
        <v>275</v>
      </c>
      <c r="O36" s="403" t="s">
        <v>109</v>
      </c>
      <c r="P36" s="404">
        <v>42759</v>
      </c>
      <c r="Q36" s="404">
        <v>42762</v>
      </c>
      <c r="R36" s="404">
        <v>42790</v>
      </c>
      <c r="S36" s="403">
        <v>2</v>
      </c>
      <c r="T36" s="403">
        <v>2</v>
      </c>
      <c r="U36" s="403">
        <v>2</v>
      </c>
      <c r="V36" s="403">
        <v>2</v>
      </c>
      <c r="W36" s="403">
        <v>2</v>
      </c>
      <c r="X36" s="403" t="s">
        <v>100</v>
      </c>
      <c r="Y36" s="403">
        <v>10004865</v>
      </c>
      <c r="Z36" s="404">
        <v>42318</v>
      </c>
      <c r="AA36" s="404">
        <v>42321</v>
      </c>
      <c r="AB36" s="403" t="s">
        <v>276</v>
      </c>
      <c r="AC36" s="403" t="s">
        <v>4900</v>
      </c>
      <c r="AD36" s="403">
        <v>4</v>
      </c>
      <c r="AE36" s="403">
        <v>4</v>
      </c>
      <c r="AF36" s="403">
        <v>2</v>
      </c>
      <c r="AG36" s="403">
        <v>2</v>
      </c>
      <c r="AH36" s="403">
        <v>2</v>
      </c>
      <c r="AI36" s="403" t="s">
        <v>127</v>
      </c>
    </row>
    <row r="37" spans="1:35" x14ac:dyDescent="0.2">
      <c r="A37" s="434" t="str">
        <f>IF(B37&lt;&gt;"",HYPERLINK(CONCATENATE("http://reports.ofsted.gov.uk/inspection-reports/find-inspection-report/provider/ELS/",B37),"Ofsted Webpage"),"")</f>
        <v>Ofsted Webpage</v>
      </c>
      <c r="B37" s="403">
        <v>50210</v>
      </c>
      <c r="C37" s="403">
        <v>117035</v>
      </c>
      <c r="D37" s="403">
        <v>10007635</v>
      </c>
      <c r="E37" s="403" t="s">
        <v>3204</v>
      </c>
      <c r="F37" s="403" t="s">
        <v>92</v>
      </c>
      <c r="G37" s="403" t="s">
        <v>14</v>
      </c>
      <c r="H37" s="403" t="s">
        <v>607</v>
      </c>
      <c r="I37" s="403" t="s">
        <v>122</v>
      </c>
      <c r="J37" s="403" t="s">
        <v>122</v>
      </c>
      <c r="K37" s="404" t="s">
        <v>210</v>
      </c>
      <c r="L37" s="403" t="s">
        <v>210</v>
      </c>
      <c r="M37" s="403" t="s">
        <v>3205</v>
      </c>
      <c r="N37" s="403" t="s">
        <v>102</v>
      </c>
      <c r="O37" s="403" t="s">
        <v>109</v>
      </c>
      <c r="P37" s="404">
        <v>41254</v>
      </c>
      <c r="Q37" s="404">
        <v>41257</v>
      </c>
      <c r="R37" s="404">
        <v>41297</v>
      </c>
      <c r="S37" s="403">
        <v>3</v>
      </c>
      <c r="T37" s="403">
        <v>3</v>
      </c>
      <c r="U37" s="403">
        <v>3</v>
      </c>
      <c r="V37" s="403" t="s">
        <v>99</v>
      </c>
      <c r="W37" s="403">
        <v>3</v>
      </c>
      <c r="X37" s="403" t="s">
        <v>99</v>
      </c>
      <c r="Y37" s="403" t="s">
        <v>5028</v>
      </c>
      <c r="Z37" s="404">
        <v>39889</v>
      </c>
      <c r="AA37" s="404">
        <v>39892</v>
      </c>
      <c r="AB37" s="403" t="s">
        <v>434</v>
      </c>
      <c r="AC37" s="403" t="s">
        <v>4900</v>
      </c>
      <c r="AD37" s="403">
        <v>3</v>
      </c>
      <c r="AE37" s="403">
        <v>3</v>
      </c>
      <c r="AF37" s="403">
        <v>3</v>
      </c>
      <c r="AG37" s="403" t="s">
        <v>99</v>
      </c>
      <c r="AH37" s="403">
        <v>3</v>
      </c>
      <c r="AI37" s="403" t="s">
        <v>111</v>
      </c>
    </row>
    <row r="38" spans="1:35" x14ac:dyDescent="0.2">
      <c r="A38" s="434" t="str">
        <f>IF(B38&lt;&gt;"",HYPERLINK(CONCATENATE("http://reports.ofsted.gov.uk/inspection-reports/find-inspection-report/provider/ELS/",B38),"Ofsted Webpage"),"")</f>
        <v>Ofsted Webpage</v>
      </c>
      <c r="B38" s="403">
        <v>50213</v>
      </c>
      <c r="C38" s="403">
        <v>108141</v>
      </c>
      <c r="D38" s="403">
        <v>10000703</v>
      </c>
      <c r="E38" s="403" t="s">
        <v>2284</v>
      </c>
      <c r="F38" s="403" t="s">
        <v>170</v>
      </c>
      <c r="G38" s="403" t="s">
        <v>15</v>
      </c>
      <c r="H38" s="403" t="s">
        <v>186</v>
      </c>
      <c r="I38" s="403" t="s">
        <v>172</v>
      </c>
      <c r="J38" s="403" t="s">
        <v>172</v>
      </c>
      <c r="K38" s="404" t="s">
        <v>210</v>
      </c>
      <c r="L38" s="403" t="s">
        <v>210</v>
      </c>
      <c r="M38" s="403">
        <v>10037350</v>
      </c>
      <c r="N38" s="403" t="s">
        <v>276</v>
      </c>
      <c r="O38" s="403" t="s">
        <v>124</v>
      </c>
      <c r="P38" s="404">
        <v>43004</v>
      </c>
      <c r="Q38" s="404">
        <v>43007</v>
      </c>
      <c r="R38" s="404">
        <v>43042</v>
      </c>
      <c r="S38" s="403">
        <v>3</v>
      </c>
      <c r="T38" s="403">
        <v>3</v>
      </c>
      <c r="U38" s="403">
        <v>3</v>
      </c>
      <c r="V38" s="403">
        <v>2</v>
      </c>
      <c r="W38" s="403">
        <v>3</v>
      </c>
      <c r="X38" s="403" t="s">
        <v>100</v>
      </c>
      <c r="Y38" s="403" t="s">
        <v>2285</v>
      </c>
      <c r="Z38" s="404">
        <v>41694</v>
      </c>
      <c r="AA38" s="404">
        <v>41698</v>
      </c>
      <c r="AB38" s="403" t="s">
        <v>152</v>
      </c>
      <c r="AC38" s="403" t="s">
        <v>4900</v>
      </c>
      <c r="AD38" s="403">
        <v>2</v>
      </c>
      <c r="AE38" s="403">
        <v>2</v>
      </c>
      <c r="AF38" s="403">
        <v>2</v>
      </c>
      <c r="AG38" s="403" t="s">
        <v>99</v>
      </c>
      <c r="AH38" s="403">
        <v>2</v>
      </c>
      <c r="AI38" s="403" t="s">
        <v>148</v>
      </c>
    </row>
    <row r="39" spans="1:35" x14ac:dyDescent="0.2">
      <c r="A39" s="434" t="str">
        <f>IF(B39&lt;&gt;"",HYPERLINK(CONCATENATE("http://reports.ofsted.gov.uk/inspection-reports/find-inspection-report/provider/ELS/",B39),"Ofsted Webpage"),"")</f>
        <v>Ofsted Webpage</v>
      </c>
      <c r="B39" s="403">
        <v>50216</v>
      </c>
      <c r="C39" s="403">
        <v>112617</v>
      </c>
      <c r="D39" s="403">
        <v>10001918</v>
      </c>
      <c r="E39" s="403" t="s">
        <v>755</v>
      </c>
      <c r="F39" s="403" t="s">
        <v>170</v>
      </c>
      <c r="G39" s="403" t="s">
        <v>15</v>
      </c>
      <c r="H39" s="403" t="s">
        <v>325</v>
      </c>
      <c r="I39" s="403" t="s">
        <v>161</v>
      </c>
      <c r="J39" s="403" t="s">
        <v>161</v>
      </c>
      <c r="K39" s="404" t="s">
        <v>210</v>
      </c>
      <c r="L39" s="403" t="s">
        <v>210</v>
      </c>
      <c r="M39" s="403">
        <v>10004866</v>
      </c>
      <c r="N39" s="403" t="s">
        <v>276</v>
      </c>
      <c r="O39" s="403" t="s">
        <v>109</v>
      </c>
      <c r="P39" s="404">
        <v>42381</v>
      </c>
      <c r="Q39" s="404">
        <v>42384</v>
      </c>
      <c r="R39" s="404">
        <v>42412</v>
      </c>
      <c r="S39" s="403">
        <v>2</v>
      </c>
      <c r="T39" s="403">
        <v>2</v>
      </c>
      <c r="U39" s="403">
        <v>2</v>
      </c>
      <c r="V39" s="403">
        <v>2</v>
      </c>
      <c r="W39" s="403">
        <v>2</v>
      </c>
      <c r="X39" s="403" t="s">
        <v>100</v>
      </c>
      <c r="Y39" s="403" t="s">
        <v>4181</v>
      </c>
      <c r="Z39" s="404">
        <v>40581</v>
      </c>
      <c r="AA39" s="404">
        <v>40585</v>
      </c>
      <c r="AB39" s="403" t="s">
        <v>152</v>
      </c>
      <c r="AC39" s="403" t="s">
        <v>4900</v>
      </c>
      <c r="AD39" s="403">
        <v>2</v>
      </c>
      <c r="AE39" s="403">
        <v>2</v>
      </c>
      <c r="AF39" s="403">
        <v>2</v>
      </c>
      <c r="AG39" s="403" t="s">
        <v>99</v>
      </c>
      <c r="AH39" s="403">
        <v>2</v>
      </c>
      <c r="AI39" s="403" t="s">
        <v>111</v>
      </c>
    </row>
    <row r="40" spans="1:35" x14ac:dyDescent="0.2">
      <c r="A40" s="434" t="str">
        <f>IF(B40&lt;&gt;"",HYPERLINK(CONCATENATE("http://reports.ofsted.gov.uk/inspection-reports/find-inspection-report/provider/ELS/",B40),"Ofsted Webpage"),"")</f>
        <v>Ofsted Webpage</v>
      </c>
      <c r="B40" s="403">
        <v>50217</v>
      </c>
      <c r="C40" s="403">
        <v>112616</v>
      </c>
      <c r="D40" s="403">
        <v>10001928</v>
      </c>
      <c r="E40" s="403" t="s">
        <v>4005</v>
      </c>
      <c r="F40" s="403" t="s">
        <v>170</v>
      </c>
      <c r="G40" s="403" t="s">
        <v>15</v>
      </c>
      <c r="H40" s="403" t="s">
        <v>731</v>
      </c>
      <c r="I40" s="403" t="s">
        <v>161</v>
      </c>
      <c r="J40" s="403" t="s">
        <v>161</v>
      </c>
      <c r="K40" s="404">
        <v>42908</v>
      </c>
      <c r="L40" s="403">
        <v>1</v>
      </c>
      <c r="M40" s="403" t="s">
        <v>4006</v>
      </c>
      <c r="N40" s="403" t="s">
        <v>374</v>
      </c>
      <c r="O40" s="403" t="s">
        <v>109</v>
      </c>
      <c r="P40" s="404">
        <v>41050</v>
      </c>
      <c r="Q40" s="404">
        <v>41054</v>
      </c>
      <c r="R40" s="404">
        <v>41093</v>
      </c>
      <c r="S40" s="403">
        <v>2</v>
      </c>
      <c r="T40" s="403">
        <v>2</v>
      </c>
      <c r="U40" s="403">
        <v>2</v>
      </c>
      <c r="V40" s="403" t="s">
        <v>99</v>
      </c>
      <c r="W40" s="403">
        <v>2</v>
      </c>
      <c r="X40" s="403" t="s">
        <v>99</v>
      </c>
      <c r="Y40" s="403" t="s">
        <v>4182</v>
      </c>
      <c r="Z40" s="404">
        <v>39202</v>
      </c>
      <c r="AA40" s="404">
        <v>39206</v>
      </c>
      <c r="AB40" s="403" t="s">
        <v>152</v>
      </c>
      <c r="AC40" s="403" t="s">
        <v>4900</v>
      </c>
      <c r="AD40" s="403">
        <v>2</v>
      </c>
      <c r="AE40" s="403">
        <v>2</v>
      </c>
      <c r="AF40" s="403">
        <v>2</v>
      </c>
      <c r="AG40" s="403" t="s">
        <v>99</v>
      </c>
      <c r="AH40" s="403">
        <v>2</v>
      </c>
      <c r="AI40" s="403" t="s">
        <v>111</v>
      </c>
    </row>
    <row r="41" spans="1:35" x14ac:dyDescent="0.2">
      <c r="A41" s="434" t="str">
        <f>IF(B41&lt;&gt;"",HYPERLINK(CONCATENATE("http://reports.ofsted.gov.uk/inspection-reports/find-inspection-report/provider/ELS/",B41),"Ofsted Webpage"),"")</f>
        <v>Ofsted Webpage</v>
      </c>
      <c r="B41" s="403">
        <v>50218</v>
      </c>
      <c r="C41" s="403">
        <v>111333</v>
      </c>
      <c r="D41" s="403">
        <v>10002054</v>
      </c>
      <c r="E41" s="403" t="s">
        <v>757</v>
      </c>
      <c r="F41" s="403" t="s">
        <v>170</v>
      </c>
      <c r="G41" s="403" t="s">
        <v>15</v>
      </c>
      <c r="H41" s="403" t="s">
        <v>758</v>
      </c>
      <c r="I41" s="403" t="s">
        <v>172</v>
      </c>
      <c r="J41" s="403" t="s">
        <v>172</v>
      </c>
      <c r="K41" s="404">
        <v>42439</v>
      </c>
      <c r="L41" s="403">
        <v>1</v>
      </c>
      <c r="M41" s="403" t="s">
        <v>4007</v>
      </c>
      <c r="N41" s="403" t="s">
        <v>152</v>
      </c>
      <c r="O41" s="403" t="s">
        <v>109</v>
      </c>
      <c r="P41" s="404">
        <v>40973</v>
      </c>
      <c r="Q41" s="404">
        <v>40977</v>
      </c>
      <c r="R41" s="404">
        <v>41016</v>
      </c>
      <c r="S41" s="403">
        <v>2</v>
      </c>
      <c r="T41" s="403">
        <v>2</v>
      </c>
      <c r="U41" s="403">
        <v>2</v>
      </c>
      <c r="V41" s="403" t="s">
        <v>99</v>
      </c>
      <c r="W41" s="403">
        <v>2</v>
      </c>
      <c r="X41" s="403" t="s">
        <v>99</v>
      </c>
      <c r="Y41" s="403" t="s">
        <v>4183</v>
      </c>
      <c r="Z41" s="404">
        <v>39398</v>
      </c>
      <c r="AA41" s="404">
        <v>39402</v>
      </c>
      <c r="AB41" s="403" t="s">
        <v>152</v>
      </c>
      <c r="AC41" s="403" t="s">
        <v>4900</v>
      </c>
      <c r="AD41" s="403">
        <v>3</v>
      </c>
      <c r="AE41" s="403">
        <v>3</v>
      </c>
      <c r="AF41" s="403">
        <v>3</v>
      </c>
      <c r="AG41" s="403" t="s">
        <v>99</v>
      </c>
      <c r="AH41" s="403">
        <v>2</v>
      </c>
      <c r="AI41" s="403" t="s">
        <v>127</v>
      </c>
    </row>
    <row r="42" spans="1:35" x14ac:dyDescent="0.2">
      <c r="A42" s="434" t="str">
        <f>IF(B42&lt;&gt;"",HYPERLINK(CONCATENATE("http://reports.ofsted.gov.uk/inspection-reports/find-inspection-report/provider/ELS/",B42),"Ofsted Webpage"),"")</f>
        <v>Ofsted Webpage</v>
      </c>
      <c r="B42" s="403">
        <v>50219</v>
      </c>
      <c r="C42" s="403">
        <v>108668</v>
      </c>
      <c r="D42" s="403">
        <v>10002064</v>
      </c>
      <c r="E42" s="403" t="s">
        <v>1600</v>
      </c>
      <c r="F42" s="403" t="s">
        <v>170</v>
      </c>
      <c r="G42" s="403" t="s">
        <v>15</v>
      </c>
      <c r="H42" s="403" t="s">
        <v>475</v>
      </c>
      <c r="I42" s="403" t="s">
        <v>94</v>
      </c>
      <c r="J42" s="403" t="s">
        <v>95</v>
      </c>
      <c r="K42" s="404" t="s">
        <v>210</v>
      </c>
      <c r="L42" s="403" t="s">
        <v>210</v>
      </c>
      <c r="M42" s="403" t="s">
        <v>1601</v>
      </c>
      <c r="N42" s="403" t="s">
        <v>302</v>
      </c>
      <c r="O42" s="403" t="s">
        <v>109</v>
      </c>
      <c r="P42" s="404">
        <v>42023</v>
      </c>
      <c r="Q42" s="404">
        <v>42027</v>
      </c>
      <c r="R42" s="404">
        <v>42069</v>
      </c>
      <c r="S42" s="403">
        <v>2</v>
      </c>
      <c r="T42" s="403">
        <v>2</v>
      </c>
      <c r="U42" s="403">
        <v>2</v>
      </c>
      <c r="V42" s="403" t="s">
        <v>99</v>
      </c>
      <c r="W42" s="403">
        <v>2</v>
      </c>
      <c r="X42" s="403" t="s">
        <v>99</v>
      </c>
      <c r="Y42" s="403" t="s">
        <v>2290</v>
      </c>
      <c r="Z42" s="404">
        <v>41554</v>
      </c>
      <c r="AA42" s="404">
        <v>41558</v>
      </c>
      <c r="AB42" s="403" t="s">
        <v>152</v>
      </c>
      <c r="AC42" s="403" t="s">
        <v>4900</v>
      </c>
      <c r="AD42" s="403">
        <v>3</v>
      </c>
      <c r="AE42" s="403">
        <v>3</v>
      </c>
      <c r="AF42" s="403">
        <v>3</v>
      </c>
      <c r="AG42" s="403" t="s">
        <v>99</v>
      </c>
      <c r="AH42" s="403">
        <v>2</v>
      </c>
      <c r="AI42" s="403" t="s">
        <v>127</v>
      </c>
    </row>
    <row r="43" spans="1:35" x14ac:dyDescent="0.2">
      <c r="A43" s="434" t="str">
        <f>IF(B43&lt;&gt;"",HYPERLINK(CONCATENATE("http://reports.ofsted.gov.uk/inspection-reports/find-inspection-report/provider/ELS/",B43),"Ofsted Webpage"),"")</f>
        <v>Ofsted Webpage</v>
      </c>
      <c r="B43" s="403">
        <v>50221</v>
      </c>
      <c r="C43" s="403">
        <v>110153</v>
      </c>
      <c r="D43" s="403">
        <v>10003025</v>
      </c>
      <c r="E43" s="403" t="s">
        <v>760</v>
      </c>
      <c r="F43" s="403" t="s">
        <v>170</v>
      </c>
      <c r="G43" s="403" t="s">
        <v>15</v>
      </c>
      <c r="H43" s="403" t="s">
        <v>761</v>
      </c>
      <c r="I43" s="403" t="s">
        <v>172</v>
      </c>
      <c r="J43" s="403" t="s">
        <v>172</v>
      </c>
      <c r="K43" s="404" t="s">
        <v>210</v>
      </c>
      <c r="L43" s="403" t="s">
        <v>210</v>
      </c>
      <c r="M43" s="403">
        <v>10004868</v>
      </c>
      <c r="N43" s="403" t="s">
        <v>276</v>
      </c>
      <c r="O43" s="403" t="s">
        <v>109</v>
      </c>
      <c r="P43" s="404">
        <v>42387</v>
      </c>
      <c r="Q43" s="404">
        <v>42390</v>
      </c>
      <c r="R43" s="404">
        <v>42425</v>
      </c>
      <c r="S43" s="403">
        <v>2</v>
      </c>
      <c r="T43" s="403">
        <v>2</v>
      </c>
      <c r="U43" s="403">
        <v>2</v>
      </c>
      <c r="V43" s="403">
        <v>2</v>
      </c>
      <c r="W43" s="403">
        <v>2</v>
      </c>
      <c r="X43" s="403" t="s">
        <v>100</v>
      </c>
      <c r="Y43" s="403" t="s">
        <v>4008</v>
      </c>
      <c r="Z43" s="404">
        <v>41071</v>
      </c>
      <c r="AA43" s="404">
        <v>41075</v>
      </c>
      <c r="AB43" s="403" t="s">
        <v>152</v>
      </c>
      <c r="AC43" s="403" t="s">
        <v>4900</v>
      </c>
      <c r="AD43" s="403">
        <v>2</v>
      </c>
      <c r="AE43" s="403">
        <v>2</v>
      </c>
      <c r="AF43" s="403">
        <v>2</v>
      </c>
      <c r="AG43" s="403" t="s">
        <v>99</v>
      </c>
      <c r="AH43" s="403">
        <v>2</v>
      </c>
      <c r="AI43" s="403" t="s">
        <v>111</v>
      </c>
    </row>
    <row r="44" spans="1:35" x14ac:dyDescent="0.2">
      <c r="A44" s="434" t="str">
        <f>IF(B44&lt;&gt;"",HYPERLINK(CONCATENATE("http://reports.ofsted.gov.uk/inspection-reports/find-inspection-report/provider/ELS/",B44),"Ofsted Webpage"),"")</f>
        <v>Ofsted Webpage</v>
      </c>
      <c r="B44" s="403">
        <v>50227</v>
      </c>
      <c r="C44" s="403">
        <v>115318</v>
      </c>
      <c r="D44" s="403">
        <v>10002910</v>
      </c>
      <c r="E44" s="403" t="s">
        <v>2292</v>
      </c>
      <c r="F44" s="403" t="s">
        <v>170</v>
      </c>
      <c r="G44" s="403" t="s">
        <v>15</v>
      </c>
      <c r="H44" s="403" t="s">
        <v>231</v>
      </c>
      <c r="I44" s="403" t="s">
        <v>122</v>
      </c>
      <c r="J44" s="403" t="s">
        <v>122</v>
      </c>
      <c r="K44" s="404">
        <v>43006</v>
      </c>
      <c r="L44" s="403">
        <v>1</v>
      </c>
      <c r="M44" s="403" t="s">
        <v>2293</v>
      </c>
      <c r="N44" s="403" t="s">
        <v>152</v>
      </c>
      <c r="O44" s="403" t="s">
        <v>109</v>
      </c>
      <c r="P44" s="404">
        <v>41562</v>
      </c>
      <c r="Q44" s="404">
        <v>41565</v>
      </c>
      <c r="R44" s="404">
        <v>41600</v>
      </c>
      <c r="S44" s="403">
        <v>2</v>
      </c>
      <c r="T44" s="403">
        <v>2</v>
      </c>
      <c r="U44" s="403">
        <v>2</v>
      </c>
      <c r="V44" s="403" t="s">
        <v>99</v>
      </c>
      <c r="W44" s="403">
        <v>2</v>
      </c>
      <c r="X44" s="403" t="s">
        <v>99</v>
      </c>
      <c r="Y44" s="403" t="s">
        <v>4184</v>
      </c>
      <c r="Z44" s="404">
        <v>39384</v>
      </c>
      <c r="AA44" s="404">
        <v>39388</v>
      </c>
      <c r="AB44" s="403" t="s">
        <v>152</v>
      </c>
      <c r="AC44" s="403" t="s">
        <v>4900</v>
      </c>
      <c r="AD44" s="403">
        <v>2</v>
      </c>
      <c r="AE44" s="403">
        <v>2</v>
      </c>
      <c r="AF44" s="403">
        <v>3</v>
      </c>
      <c r="AG44" s="403" t="s">
        <v>99</v>
      </c>
      <c r="AH44" s="403">
        <v>2</v>
      </c>
      <c r="AI44" s="403" t="s">
        <v>111</v>
      </c>
    </row>
    <row r="45" spans="1:35" x14ac:dyDescent="0.2">
      <c r="A45" s="434" t="str">
        <f>IF(B45&lt;&gt;"",HYPERLINK(CONCATENATE("http://reports.ofsted.gov.uk/inspection-reports/find-inspection-report/provider/ELS/",B45),"Ofsted Webpage"),"")</f>
        <v>Ofsted Webpage</v>
      </c>
      <c r="B45" s="403">
        <v>50229</v>
      </c>
      <c r="C45" s="403">
        <v>108029</v>
      </c>
      <c r="D45" s="403">
        <v>10004727</v>
      </c>
      <c r="E45" s="403" t="s">
        <v>1603</v>
      </c>
      <c r="F45" s="403" t="s">
        <v>170</v>
      </c>
      <c r="G45" s="403" t="s">
        <v>15</v>
      </c>
      <c r="H45" s="403" t="s">
        <v>602</v>
      </c>
      <c r="I45" s="403" t="s">
        <v>199</v>
      </c>
      <c r="J45" s="403" t="s">
        <v>95</v>
      </c>
      <c r="K45" s="404" t="s">
        <v>210</v>
      </c>
      <c r="L45" s="403" t="s">
        <v>210</v>
      </c>
      <c r="M45" s="403">
        <v>10022479</v>
      </c>
      <c r="N45" s="403" t="s">
        <v>276</v>
      </c>
      <c r="O45" s="403" t="s">
        <v>109</v>
      </c>
      <c r="P45" s="404">
        <v>42892</v>
      </c>
      <c r="Q45" s="404">
        <v>42895</v>
      </c>
      <c r="R45" s="404">
        <v>42928</v>
      </c>
      <c r="S45" s="403">
        <v>3</v>
      </c>
      <c r="T45" s="403">
        <v>3</v>
      </c>
      <c r="U45" s="403">
        <v>3</v>
      </c>
      <c r="V45" s="403">
        <v>3</v>
      </c>
      <c r="W45" s="403">
        <v>3</v>
      </c>
      <c r="X45" s="403" t="s">
        <v>100</v>
      </c>
      <c r="Y45" s="403" t="s">
        <v>1604</v>
      </c>
      <c r="Z45" s="404">
        <v>41946</v>
      </c>
      <c r="AA45" s="404">
        <v>41950</v>
      </c>
      <c r="AB45" s="403" t="s">
        <v>302</v>
      </c>
      <c r="AC45" s="403" t="s">
        <v>4900</v>
      </c>
      <c r="AD45" s="403">
        <v>2</v>
      </c>
      <c r="AE45" s="403">
        <v>2</v>
      </c>
      <c r="AF45" s="403">
        <v>2</v>
      </c>
      <c r="AG45" s="403" t="s">
        <v>99</v>
      </c>
      <c r="AH45" s="403">
        <v>2</v>
      </c>
      <c r="AI45" s="403" t="s">
        <v>148</v>
      </c>
    </row>
    <row r="46" spans="1:35" x14ac:dyDescent="0.2">
      <c r="A46" s="434" t="str">
        <f>IF(B46&lt;&gt;"",HYPERLINK(CONCATENATE("http://reports.ofsted.gov.uk/inspection-reports/find-inspection-report/provider/ELS/",B46),"Ofsted Webpage"),"")</f>
        <v>Ofsted Webpage</v>
      </c>
      <c r="B46" s="403">
        <v>50230</v>
      </c>
      <c r="C46" s="403">
        <v>108012</v>
      </c>
      <c r="D46" s="403">
        <v>10000239</v>
      </c>
      <c r="E46" s="403" t="s">
        <v>624</v>
      </c>
      <c r="F46" s="403" t="s">
        <v>278</v>
      </c>
      <c r="G46" s="403" t="s">
        <v>15</v>
      </c>
      <c r="H46" s="403" t="s">
        <v>150</v>
      </c>
      <c r="I46" s="403" t="s">
        <v>122</v>
      </c>
      <c r="J46" s="403" t="s">
        <v>122</v>
      </c>
      <c r="K46" s="404">
        <v>42634</v>
      </c>
      <c r="L46" s="403">
        <v>1</v>
      </c>
      <c r="M46" s="403" t="s">
        <v>625</v>
      </c>
      <c r="N46" s="403" t="s">
        <v>374</v>
      </c>
      <c r="O46" s="403" t="s">
        <v>109</v>
      </c>
      <c r="P46" s="404">
        <v>41058</v>
      </c>
      <c r="Q46" s="404">
        <v>41061</v>
      </c>
      <c r="R46" s="404">
        <v>41100</v>
      </c>
      <c r="S46" s="403">
        <v>2</v>
      </c>
      <c r="T46" s="403">
        <v>2</v>
      </c>
      <c r="U46" s="403">
        <v>2</v>
      </c>
      <c r="V46" s="403" t="s">
        <v>99</v>
      </c>
      <c r="W46" s="403">
        <v>2</v>
      </c>
      <c r="X46" s="403" t="s">
        <v>99</v>
      </c>
      <c r="Y46" s="403" t="s">
        <v>4185</v>
      </c>
      <c r="Z46" s="404">
        <v>39258</v>
      </c>
      <c r="AA46" s="404">
        <v>39262</v>
      </c>
      <c r="AB46" s="403" t="s">
        <v>152</v>
      </c>
      <c r="AC46" s="403" t="s">
        <v>4900</v>
      </c>
      <c r="AD46" s="403">
        <v>2</v>
      </c>
      <c r="AE46" s="403">
        <v>2</v>
      </c>
      <c r="AF46" s="403">
        <v>2</v>
      </c>
      <c r="AG46" s="403" t="s">
        <v>99</v>
      </c>
      <c r="AH46" s="403">
        <v>2</v>
      </c>
      <c r="AI46" s="403" t="s">
        <v>111</v>
      </c>
    </row>
    <row r="47" spans="1:35" x14ac:dyDescent="0.2">
      <c r="A47" s="434" t="str">
        <f>IF(B47&lt;&gt;"",HYPERLINK(CONCATENATE("http://reports.ofsted.gov.uk/inspection-reports/find-inspection-report/provider/ELS/",B47),"Ofsted Webpage"),"")</f>
        <v>Ofsted Webpage</v>
      </c>
      <c r="B47" s="403">
        <v>50237</v>
      </c>
      <c r="C47" s="403">
        <v>107988</v>
      </c>
      <c r="D47" s="403">
        <v>10006335</v>
      </c>
      <c r="E47" s="403" t="s">
        <v>763</v>
      </c>
      <c r="F47" s="403" t="s">
        <v>170</v>
      </c>
      <c r="G47" s="403" t="s">
        <v>15</v>
      </c>
      <c r="H47" s="403" t="s">
        <v>320</v>
      </c>
      <c r="I47" s="403" t="s">
        <v>140</v>
      </c>
      <c r="J47" s="403" t="s">
        <v>140</v>
      </c>
      <c r="K47" s="404" t="s">
        <v>210</v>
      </c>
      <c r="L47" s="403" t="s">
        <v>210</v>
      </c>
      <c r="M47" s="403">
        <v>10011466</v>
      </c>
      <c r="N47" s="403" t="s">
        <v>276</v>
      </c>
      <c r="O47" s="403" t="s">
        <v>109</v>
      </c>
      <c r="P47" s="404">
        <v>42493</v>
      </c>
      <c r="Q47" s="404">
        <v>42496</v>
      </c>
      <c r="R47" s="404">
        <v>42521</v>
      </c>
      <c r="S47" s="403">
        <v>3</v>
      </c>
      <c r="T47" s="403">
        <v>3</v>
      </c>
      <c r="U47" s="403">
        <v>3</v>
      </c>
      <c r="V47" s="403">
        <v>3</v>
      </c>
      <c r="W47" s="403">
        <v>3</v>
      </c>
      <c r="X47" s="403" t="s">
        <v>100</v>
      </c>
      <c r="Y47" s="403" t="s">
        <v>4186</v>
      </c>
      <c r="Z47" s="404">
        <v>40707</v>
      </c>
      <c r="AA47" s="404">
        <v>40711</v>
      </c>
      <c r="AB47" s="403" t="s">
        <v>152</v>
      </c>
      <c r="AC47" s="403" t="s">
        <v>4900</v>
      </c>
      <c r="AD47" s="403">
        <v>2</v>
      </c>
      <c r="AE47" s="403">
        <v>2</v>
      </c>
      <c r="AF47" s="403">
        <v>2</v>
      </c>
      <c r="AG47" s="403" t="s">
        <v>99</v>
      </c>
      <c r="AH47" s="403">
        <v>2</v>
      </c>
      <c r="AI47" s="403" t="s">
        <v>148</v>
      </c>
    </row>
    <row r="48" spans="1:35" x14ac:dyDescent="0.2">
      <c r="A48" s="434" t="str">
        <f>IF(B48&lt;&gt;"",HYPERLINK(CONCATENATE("http://reports.ofsted.gov.uk/inspection-reports/find-inspection-report/provider/ELS/",B48),"Ofsted Webpage"),"")</f>
        <v>Ofsted Webpage</v>
      </c>
      <c r="B48" s="403">
        <v>50243</v>
      </c>
      <c r="C48" s="403">
        <v>105809</v>
      </c>
      <c r="D48" s="403">
        <v>10007002</v>
      </c>
      <c r="E48" s="403" t="s">
        <v>765</v>
      </c>
      <c r="F48" s="403" t="s">
        <v>92</v>
      </c>
      <c r="G48" s="403" t="s">
        <v>14</v>
      </c>
      <c r="H48" s="403" t="s">
        <v>202</v>
      </c>
      <c r="I48" s="403" t="s">
        <v>140</v>
      </c>
      <c r="J48" s="403" t="s">
        <v>140</v>
      </c>
      <c r="K48" s="404" t="s">
        <v>210</v>
      </c>
      <c r="L48" s="403" t="s">
        <v>210</v>
      </c>
      <c r="M48" s="403">
        <v>10019113</v>
      </c>
      <c r="N48" s="403" t="s">
        <v>130</v>
      </c>
      <c r="O48" s="403" t="s">
        <v>109</v>
      </c>
      <c r="P48" s="404">
        <v>42555</v>
      </c>
      <c r="Q48" s="404">
        <v>42558</v>
      </c>
      <c r="R48" s="404">
        <v>42585</v>
      </c>
      <c r="S48" s="403">
        <v>2</v>
      </c>
      <c r="T48" s="403">
        <v>2</v>
      </c>
      <c r="U48" s="403">
        <v>2</v>
      </c>
      <c r="V48" s="403">
        <v>2</v>
      </c>
      <c r="W48" s="403">
        <v>2</v>
      </c>
      <c r="X48" s="403" t="s">
        <v>100</v>
      </c>
      <c r="Y48" s="403" t="s">
        <v>2301</v>
      </c>
      <c r="Z48" s="404">
        <v>41771</v>
      </c>
      <c r="AA48" s="404">
        <v>41775</v>
      </c>
      <c r="AB48" s="403" t="s">
        <v>147</v>
      </c>
      <c r="AC48" s="403" t="s">
        <v>4900</v>
      </c>
      <c r="AD48" s="403">
        <v>2</v>
      </c>
      <c r="AE48" s="403">
        <v>2</v>
      </c>
      <c r="AF48" s="403">
        <v>2</v>
      </c>
      <c r="AG48" s="403" t="s">
        <v>99</v>
      </c>
      <c r="AH48" s="403">
        <v>2</v>
      </c>
      <c r="AI48" s="403" t="s">
        <v>111</v>
      </c>
    </row>
    <row r="49" spans="1:35" x14ac:dyDescent="0.2">
      <c r="A49" s="434" t="str">
        <f>IF(B49&lt;&gt;"",HYPERLINK(CONCATENATE("http://reports.ofsted.gov.uk/inspection-reports/find-inspection-report/provider/ELS/",B49),"Ofsted Webpage"),"")</f>
        <v>Ofsted Webpage</v>
      </c>
      <c r="B49" s="403">
        <v>50244</v>
      </c>
      <c r="C49" s="403">
        <v>105913</v>
      </c>
      <c r="D49" s="403">
        <v>10007013</v>
      </c>
      <c r="E49" s="403" t="s">
        <v>767</v>
      </c>
      <c r="F49" s="403" t="s">
        <v>92</v>
      </c>
      <c r="G49" s="403" t="s">
        <v>14</v>
      </c>
      <c r="H49" s="403" t="s">
        <v>139</v>
      </c>
      <c r="I49" s="403" t="s">
        <v>140</v>
      </c>
      <c r="J49" s="403" t="s">
        <v>140</v>
      </c>
      <c r="K49" s="404">
        <v>42531</v>
      </c>
      <c r="L49" s="403">
        <v>1</v>
      </c>
      <c r="M49" s="403" t="s">
        <v>4009</v>
      </c>
      <c r="N49" s="403" t="s">
        <v>434</v>
      </c>
      <c r="O49" s="403" t="s">
        <v>109</v>
      </c>
      <c r="P49" s="404">
        <v>40882</v>
      </c>
      <c r="Q49" s="404">
        <v>40886</v>
      </c>
      <c r="R49" s="404">
        <v>40929</v>
      </c>
      <c r="S49" s="403">
        <v>2</v>
      </c>
      <c r="T49" s="403">
        <v>2</v>
      </c>
      <c r="U49" s="403">
        <v>2</v>
      </c>
      <c r="V49" s="403" t="s">
        <v>99</v>
      </c>
      <c r="W49" s="403">
        <v>2</v>
      </c>
      <c r="X49" s="403" t="s">
        <v>99</v>
      </c>
      <c r="Y49" s="403" t="s">
        <v>4187</v>
      </c>
      <c r="Z49" s="404">
        <v>39293</v>
      </c>
      <c r="AA49" s="404">
        <v>39296</v>
      </c>
      <c r="AB49" s="403" t="s">
        <v>434</v>
      </c>
      <c r="AC49" s="403" t="s">
        <v>4900</v>
      </c>
      <c r="AD49" s="403">
        <v>2</v>
      </c>
      <c r="AE49" s="403">
        <v>2</v>
      </c>
      <c r="AF49" s="403">
        <v>2</v>
      </c>
      <c r="AG49" s="403" t="s">
        <v>99</v>
      </c>
      <c r="AH49" s="403">
        <v>2</v>
      </c>
      <c r="AI49" s="403" t="s">
        <v>111</v>
      </c>
    </row>
    <row r="50" spans="1:35" x14ac:dyDescent="0.2">
      <c r="A50" s="434" t="str">
        <f>IF(B50&lt;&gt;"",HYPERLINK(CONCATENATE("http://reports.ofsted.gov.uk/inspection-reports/find-inspection-report/provider/ELS/",B50),"Ofsted Webpage"),"")</f>
        <v>Ofsted Webpage</v>
      </c>
      <c r="B50" s="403">
        <v>50245</v>
      </c>
      <c r="C50" s="403">
        <v>110145</v>
      </c>
      <c r="D50" s="403">
        <v>10007528</v>
      </c>
      <c r="E50" s="403" t="s">
        <v>344</v>
      </c>
      <c r="F50" s="403" t="s">
        <v>170</v>
      </c>
      <c r="G50" s="403" t="s">
        <v>15</v>
      </c>
      <c r="H50" s="403" t="s">
        <v>209</v>
      </c>
      <c r="I50" s="403" t="s">
        <v>166</v>
      </c>
      <c r="J50" s="403" t="s">
        <v>166</v>
      </c>
      <c r="K50" s="404" t="s">
        <v>210</v>
      </c>
      <c r="L50" s="403" t="s">
        <v>210</v>
      </c>
      <c r="M50" s="403">
        <v>10037392</v>
      </c>
      <c r="N50" s="403" t="s">
        <v>275</v>
      </c>
      <c r="O50" s="403" t="s">
        <v>109</v>
      </c>
      <c r="P50" s="404">
        <v>43074</v>
      </c>
      <c r="Q50" s="404">
        <v>43076</v>
      </c>
      <c r="R50" s="404">
        <v>43110</v>
      </c>
      <c r="S50" s="403">
        <v>3</v>
      </c>
      <c r="T50" s="403">
        <v>3</v>
      </c>
      <c r="U50" s="403">
        <v>3</v>
      </c>
      <c r="V50" s="403">
        <v>2</v>
      </c>
      <c r="W50" s="403">
        <v>3</v>
      </c>
      <c r="X50" s="403" t="s">
        <v>100</v>
      </c>
      <c r="Y50" s="403">
        <v>10020100</v>
      </c>
      <c r="Z50" s="404">
        <v>42661</v>
      </c>
      <c r="AA50" s="404">
        <v>42664</v>
      </c>
      <c r="AB50" s="403" t="s">
        <v>276</v>
      </c>
      <c r="AC50" s="403" t="s">
        <v>4900</v>
      </c>
      <c r="AD50" s="403">
        <v>4</v>
      </c>
      <c r="AE50" s="403">
        <v>4</v>
      </c>
      <c r="AF50" s="403">
        <v>4</v>
      </c>
      <c r="AG50" s="403">
        <v>3</v>
      </c>
      <c r="AH50" s="403">
        <v>4</v>
      </c>
      <c r="AI50" s="403" t="s">
        <v>127</v>
      </c>
    </row>
    <row r="51" spans="1:35" x14ac:dyDescent="0.2">
      <c r="A51" s="434" t="str">
        <f>IF(B51&lt;&gt;"",HYPERLINK(CONCATENATE("http://reports.ofsted.gov.uk/inspection-reports/find-inspection-report/provider/ELS/",B51),"Ofsted Webpage"),"")</f>
        <v>Ofsted Webpage</v>
      </c>
      <c r="B51" s="403">
        <v>50246</v>
      </c>
      <c r="C51" s="403">
        <v>112016</v>
      </c>
      <c r="D51" s="403">
        <v>10007567</v>
      </c>
      <c r="E51" s="403" t="s">
        <v>769</v>
      </c>
      <c r="F51" s="403" t="s">
        <v>170</v>
      </c>
      <c r="G51" s="403" t="s">
        <v>15</v>
      </c>
      <c r="H51" s="403" t="s">
        <v>770</v>
      </c>
      <c r="I51" s="403" t="s">
        <v>190</v>
      </c>
      <c r="J51" s="403" t="s">
        <v>190</v>
      </c>
      <c r="K51" s="404" t="s">
        <v>210</v>
      </c>
      <c r="L51" s="403" t="s">
        <v>210</v>
      </c>
      <c r="M51" s="403">
        <v>10011468</v>
      </c>
      <c r="N51" s="403" t="s">
        <v>212</v>
      </c>
      <c r="O51" s="403" t="s">
        <v>109</v>
      </c>
      <c r="P51" s="404">
        <v>42556</v>
      </c>
      <c r="Q51" s="404">
        <v>42559</v>
      </c>
      <c r="R51" s="404">
        <v>42590</v>
      </c>
      <c r="S51" s="403">
        <v>2</v>
      </c>
      <c r="T51" s="403">
        <v>2</v>
      </c>
      <c r="U51" s="403">
        <v>2</v>
      </c>
      <c r="V51" s="403">
        <v>2</v>
      </c>
      <c r="W51" s="403">
        <v>2</v>
      </c>
      <c r="X51" s="403" t="s">
        <v>100</v>
      </c>
      <c r="Y51" s="403" t="s">
        <v>1606</v>
      </c>
      <c r="Z51" s="404">
        <v>41954</v>
      </c>
      <c r="AA51" s="404">
        <v>41956</v>
      </c>
      <c r="AB51" s="403" t="s">
        <v>152</v>
      </c>
      <c r="AC51" s="403" t="s">
        <v>4900</v>
      </c>
      <c r="AD51" s="403">
        <v>3</v>
      </c>
      <c r="AE51" s="403">
        <v>3</v>
      </c>
      <c r="AF51" s="403">
        <v>2</v>
      </c>
      <c r="AG51" s="403" t="s">
        <v>99</v>
      </c>
      <c r="AH51" s="403">
        <v>3</v>
      </c>
      <c r="AI51" s="403" t="s">
        <v>127</v>
      </c>
    </row>
    <row r="52" spans="1:35" x14ac:dyDescent="0.2">
      <c r="A52" s="434" t="str">
        <f>IF(B52&lt;&gt;"",HYPERLINK(CONCATENATE("http://reports.ofsted.gov.uk/inspection-reports/find-inspection-report/provider/ELS/",B52),"Ofsted Webpage"),"")</f>
        <v>Ofsted Webpage</v>
      </c>
      <c r="B52" s="403">
        <v>50257</v>
      </c>
      <c r="C52" s="403">
        <v>108801</v>
      </c>
      <c r="D52" s="403">
        <v>10000020</v>
      </c>
      <c r="E52" s="403" t="s">
        <v>2303</v>
      </c>
      <c r="F52" s="403" t="s">
        <v>92</v>
      </c>
      <c r="G52" s="403" t="s">
        <v>14</v>
      </c>
      <c r="H52" s="403" t="s">
        <v>517</v>
      </c>
      <c r="I52" s="403" t="s">
        <v>122</v>
      </c>
      <c r="J52" s="403" t="s">
        <v>122</v>
      </c>
      <c r="K52" s="404">
        <v>43042</v>
      </c>
      <c r="L52" s="403">
        <v>1</v>
      </c>
      <c r="M52" s="403" t="s">
        <v>2304</v>
      </c>
      <c r="N52" s="403" t="s">
        <v>102</v>
      </c>
      <c r="O52" s="403" t="s">
        <v>109</v>
      </c>
      <c r="P52" s="404">
        <v>41855</v>
      </c>
      <c r="Q52" s="404">
        <v>41859</v>
      </c>
      <c r="R52" s="404">
        <v>41911</v>
      </c>
      <c r="S52" s="403">
        <v>2</v>
      </c>
      <c r="T52" s="403">
        <v>2</v>
      </c>
      <c r="U52" s="403">
        <v>2</v>
      </c>
      <c r="V52" s="403" t="s">
        <v>99</v>
      </c>
      <c r="W52" s="403">
        <v>2</v>
      </c>
      <c r="X52" s="403" t="s">
        <v>99</v>
      </c>
      <c r="Y52" s="403" t="s">
        <v>4188</v>
      </c>
      <c r="Z52" s="404">
        <v>39707</v>
      </c>
      <c r="AA52" s="404">
        <v>39710</v>
      </c>
      <c r="AB52" s="403" t="s">
        <v>434</v>
      </c>
      <c r="AC52" s="403" t="s">
        <v>4900</v>
      </c>
      <c r="AD52" s="403">
        <v>1</v>
      </c>
      <c r="AE52" s="403">
        <v>1</v>
      </c>
      <c r="AF52" s="403">
        <v>2</v>
      </c>
      <c r="AG52" s="403" t="s">
        <v>99</v>
      </c>
      <c r="AH52" s="403">
        <v>1</v>
      </c>
      <c r="AI52" s="403" t="s">
        <v>148</v>
      </c>
    </row>
    <row r="53" spans="1:35" x14ac:dyDescent="0.2">
      <c r="A53" s="434" t="str">
        <f>IF(B53&lt;&gt;"",HYPERLINK(CONCATENATE("http://reports.ofsted.gov.uk/inspection-reports/find-inspection-report/provider/ELS/",B53),"Ofsted Webpage"),"")</f>
        <v>Ofsted Webpage</v>
      </c>
      <c r="B53" s="403">
        <v>50262</v>
      </c>
      <c r="C53" s="403">
        <v>108702</v>
      </c>
      <c r="D53" s="403">
        <v>10000028</v>
      </c>
      <c r="E53" s="403" t="s">
        <v>1608</v>
      </c>
      <c r="F53" s="403" t="s">
        <v>92</v>
      </c>
      <c r="G53" s="403" t="s">
        <v>14</v>
      </c>
      <c r="H53" s="403" t="s">
        <v>867</v>
      </c>
      <c r="I53" s="403" t="s">
        <v>199</v>
      </c>
      <c r="J53" s="403" t="s">
        <v>95</v>
      </c>
      <c r="K53" s="404" t="s">
        <v>210</v>
      </c>
      <c r="L53" s="403" t="s">
        <v>210</v>
      </c>
      <c r="M53" s="403">
        <v>10040419</v>
      </c>
      <c r="N53" s="403" t="s">
        <v>145</v>
      </c>
      <c r="O53" s="403" t="s">
        <v>109</v>
      </c>
      <c r="P53" s="404">
        <v>42968</v>
      </c>
      <c r="Q53" s="404">
        <v>42971</v>
      </c>
      <c r="R53" s="404">
        <v>43000</v>
      </c>
      <c r="S53" s="403">
        <v>3</v>
      </c>
      <c r="T53" s="403">
        <v>3</v>
      </c>
      <c r="U53" s="403">
        <v>3</v>
      </c>
      <c r="V53" s="403">
        <v>3</v>
      </c>
      <c r="W53" s="403">
        <v>3</v>
      </c>
      <c r="X53" s="403" t="s">
        <v>100</v>
      </c>
      <c r="Y53" s="403" t="s">
        <v>1609</v>
      </c>
      <c r="Z53" s="404">
        <v>41925</v>
      </c>
      <c r="AA53" s="404">
        <v>41929</v>
      </c>
      <c r="AB53" s="403" t="s">
        <v>147</v>
      </c>
      <c r="AC53" s="403" t="s">
        <v>4900</v>
      </c>
      <c r="AD53" s="403">
        <v>2</v>
      </c>
      <c r="AE53" s="403">
        <v>2</v>
      </c>
      <c r="AF53" s="403">
        <v>2</v>
      </c>
      <c r="AG53" s="403" t="s">
        <v>99</v>
      </c>
      <c r="AH53" s="403">
        <v>2</v>
      </c>
      <c r="AI53" s="403" t="s">
        <v>148</v>
      </c>
    </row>
    <row r="54" spans="1:35" x14ac:dyDescent="0.2">
      <c r="A54" s="434" t="str">
        <f>IF(B54&lt;&gt;"",HYPERLINK(CONCATENATE("http://reports.ofsted.gov.uk/inspection-reports/find-inspection-report/provider/ELS/",B54),"Ofsted Webpage"),"")</f>
        <v>Ofsted Webpage</v>
      </c>
      <c r="B54" s="403">
        <v>50303</v>
      </c>
      <c r="C54" s="403">
        <v>106486</v>
      </c>
      <c r="D54" s="403">
        <v>10000060</v>
      </c>
      <c r="E54" s="403" t="s">
        <v>2306</v>
      </c>
      <c r="F54" s="403" t="s">
        <v>92</v>
      </c>
      <c r="G54" s="403" t="s">
        <v>14</v>
      </c>
      <c r="H54" s="403" t="s">
        <v>780</v>
      </c>
      <c r="I54" s="403" t="s">
        <v>166</v>
      </c>
      <c r="J54" s="403" t="s">
        <v>166</v>
      </c>
      <c r="K54" s="404" t="s">
        <v>210</v>
      </c>
      <c r="L54" s="403" t="s">
        <v>210</v>
      </c>
      <c r="M54" s="403" t="s">
        <v>2307</v>
      </c>
      <c r="N54" s="403" t="s">
        <v>132</v>
      </c>
      <c r="O54" s="403" t="s">
        <v>109</v>
      </c>
      <c r="P54" s="404">
        <v>41813</v>
      </c>
      <c r="Q54" s="404">
        <v>41817</v>
      </c>
      <c r="R54" s="404">
        <v>41864</v>
      </c>
      <c r="S54" s="403">
        <v>2</v>
      </c>
      <c r="T54" s="403">
        <v>2</v>
      </c>
      <c r="U54" s="403">
        <v>2</v>
      </c>
      <c r="V54" s="403" t="s">
        <v>99</v>
      </c>
      <c r="W54" s="403">
        <v>2</v>
      </c>
      <c r="X54" s="403" t="s">
        <v>99</v>
      </c>
      <c r="Y54" s="403" t="s">
        <v>4189</v>
      </c>
      <c r="Z54" s="404">
        <v>40770</v>
      </c>
      <c r="AA54" s="404">
        <v>40774</v>
      </c>
      <c r="AB54" s="403" t="s">
        <v>434</v>
      </c>
      <c r="AC54" s="403" t="s">
        <v>4900</v>
      </c>
      <c r="AD54" s="403">
        <v>2</v>
      </c>
      <c r="AE54" s="403">
        <v>2</v>
      </c>
      <c r="AF54" s="403">
        <v>2</v>
      </c>
      <c r="AG54" s="403" t="s">
        <v>99</v>
      </c>
      <c r="AH54" s="403">
        <v>2</v>
      </c>
      <c r="AI54" s="403" t="s">
        <v>111</v>
      </c>
    </row>
    <row r="55" spans="1:35" x14ac:dyDescent="0.2">
      <c r="A55" s="434" t="str">
        <f>IF(B55&lt;&gt;"",HYPERLINK(CONCATENATE("http://reports.ofsted.gov.uk/inspection-reports/find-inspection-report/provider/ELS/",B55),"Ofsted Webpage"),"")</f>
        <v>Ofsted Webpage</v>
      </c>
      <c r="B55" s="403">
        <v>50304</v>
      </c>
      <c r="C55" s="403">
        <v>115906</v>
      </c>
      <c r="D55" s="403">
        <v>10000061</v>
      </c>
      <c r="E55" s="403" t="s">
        <v>772</v>
      </c>
      <c r="F55" s="403" t="s">
        <v>92</v>
      </c>
      <c r="G55" s="403" t="s">
        <v>14</v>
      </c>
      <c r="H55" s="403" t="s">
        <v>585</v>
      </c>
      <c r="I55" s="403" t="s">
        <v>172</v>
      </c>
      <c r="J55" s="403" t="s">
        <v>172</v>
      </c>
      <c r="K55" s="404" t="s">
        <v>210</v>
      </c>
      <c r="L55" s="403" t="s">
        <v>210</v>
      </c>
      <c r="M55" s="403">
        <v>10004873</v>
      </c>
      <c r="N55" s="403" t="s">
        <v>446</v>
      </c>
      <c r="O55" s="403" t="s">
        <v>109</v>
      </c>
      <c r="P55" s="404">
        <v>42388</v>
      </c>
      <c r="Q55" s="404">
        <v>42391</v>
      </c>
      <c r="R55" s="404">
        <v>42416</v>
      </c>
      <c r="S55" s="403">
        <v>2</v>
      </c>
      <c r="T55" s="403">
        <v>2</v>
      </c>
      <c r="U55" s="403">
        <v>2</v>
      </c>
      <c r="V55" s="403">
        <v>2</v>
      </c>
      <c r="W55" s="403">
        <v>2</v>
      </c>
      <c r="X55" s="403" t="s">
        <v>100</v>
      </c>
      <c r="Y55" s="403" t="s">
        <v>1611</v>
      </c>
      <c r="Z55" s="404">
        <v>41911</v>
      </c>
      <c r="AA55" s="404">
        <v>41915</v>
      </c>
      <c r="AB55" s="403" t="s">
        <v>147</v>
      </c>
      <c r="AC55" s="403" t="s">
        <v>4900</v>
      </c>
      <c r="AD55" s="403">
        <v>3</v>
      </c>
      <c r="AE55" s="403">
        <v>3</v>
      </c>
      <c r="AF55" s="403">
        <v>3</v>
      </c>
      <c r="AG55" s="403" t="s">
        <v>99</v>
      </c>
      <c r="AH55" s="403">
        <v>3</v>
      </c>
      <c r="AI55" s="403" t="s">
        <v>127</v>
      </c>
    </row>
    <row r="56" spans="1:35" x14ac:dyDescent="0.2">
      <c r="A56" s="434" t="str">
        <f>IF(B56&lt;&gt;"",HYPERLINK(CONCATENATE("http://reports.ofsted.gov.uk/inspection-reports/find-inspection-report/provider/ELS/",B56),"Ofsted Webpage"),"")</f>
        <v>Ofsted Webpage</v>
      </c>
      <c r="B56" s="403">
        <v>50305</v>
      </c>
      <c r="C56" s="403">
        <v>109348</v>
      </c>
      <c r="D56" s="403">
        <v>10000191</v>
      </c>
      <c r="E56" s="403" t="s">
        <v>2309</v>
      </c>
      <c r="F56" s="403" t="s">
        <v>92</v>
      </c>
      <c r="G56" s="403" t="s">
        <v>14</v>
      </c>
      <c r="H56" s="403" t="s">
        <v>388</v>
      </c>
      <c r="I56" s="403" t="s">
        <v>122</v>
      </c>
      <c r="J56" s="403" t="s">
        <v>122</v>
      </c>
      <c r="K56" s="404" t="s">
        <v>210</v>
      </c>
      <c r="L56" s="403" t="s">
        <v>210</v>
      </c>
      <c r="M56" s="403" t="s">
        <v>2310</v>
      </c>
      <c r="N56" s="403" t="s">
        <v>147</v>
      </c>
      <c r="O56" s="403" t="s">
        <v>109</v>
      </c>
      <c r="P56" s="404">
        <v>41849</v>
      </c>
      <c r="Q56" s="404">
        <v>41852</v>
      </c>
      <c r="R56" s="404">
        <v>41899</v>
      </c>
      <c r="S56" s="403">
        <v>2</v>
      </c>
      <c r="T56" s="403">
        <v>2</v>
      </c>
      <c r="U56" s="403">
        <v>2</v>
      </c>
      <c r="V56" s="403" t="s">
        <v>99</v>
      </c>
      <c r="W56" s="403">
        <v>2</v>
      </c>
      <c r="X56" s="403" t="s">
        <v>99</v>
      </c>
      <c r="Y56" s="403" t="s">
        <v>3220</v>
      </c>
      <c r="Z56" s="404">
        <v>41310</v>
      </c>
      <c r="AA56" s="404">
        <v>41313</v>
      </c>
      <c r="AB56" s="403" t="s">
        <v>102</v>
      </c>
      <c r="AC56" s="403" t="s">
        <v>4900</v>
      </c>
      <c r="AD56" s="403">
        <v>3</v>
      </c>
      <c r="AE56" s="403">
        <v>3</v>
      </c>
      <c r="AF56" s="403">
        <v>3</v>
      </c>
      <c r="AG56" s="403" t="s">
        <v>99</v>
      </c>
      <c r="AH56" s="403">
        <v>3</v>
      </c>
      <c r="AI56" s="403" t="s">
        <v>127</v>
      </c>
    </row>
    <row r="57" spans="1:35" x14ac:dyDescent="0.2">
      <c r="A57" s="434" t="str">
        <f>IF(B57&lt;&gt;"",HYPERLINK(CONCATENATE("http://reports.ofsted.gov.uk/inspection-reports/find-inspection-report/provider/ELS/",B57),"Ofsted Webpage"),"")</f>
        <v>Ofsted Webpage</v>
      </c>
      <c r="B57" s="403">
        <v>50308</v>
      </c>
      <c r="C57" s="403">
        <v>108307</v>
      </c>
      <c r="D57" s="403">
        <v>10000248</v>
      </c>
      <c r="E57" s="403" t="s">
        <v>774</v>
      </c>
      <c r="F57" s="403" t="s">
        <v>683</v>
      </c>
      <c r="G57" s="403" t="s">
        <v>17</v>
      </c>
      <c r="H57" s="403" t="s">
        <v>775</v>
      </c>
      <c r="I57" s="403" t="s">
        <v>122</v>
      </c>
      <c r="J57" s="403" t="s">
        <v>122</v>
      </c>
      <c r="K57" s="404" t="s">
        <v>210</v>
      </c>
      <c r="L57" s="403" t="s">
        <v>210</v>
      </c>
      <c r="M57" s="403">
        <v>10004874</v>
      </c>
      <c r="N57" s="403" t="s">
        <v>711</v>
      </c>
      <c r="O57" s="403" t="s">
        <v>109</v>
      </c>
      <c r="P57" s="404">
        <v>42298</v>
      </c>
      <c r="Q57" s="404">
        <v>42299</v>
      </c>
      <c r="R57" s="404">
        <v>42325</v>
      </c>
      <c r="S57" s="403">
        <v>2</v>
      </c>
      <c r="T57" s="403">
        <v>2</v>
      </c>
      <c r="U57" s="403">
        <v>2</v>
      </c>
      <c r="V57" s="403">
        <v>2</v>
      </c>
      <c r="W57" s="403">
        <v>2</v>
      </c>
      <c r="X57" s="403" t="s">
        <v>100</v>
      </c>
      <c r="Y57" s="403" t="s">
        <v>4010</v>
      </c>
      <c r="Z57" s="404">
        <v>40938</v>
      </c>
      <c r="AA57" s="404">
        <v>40939</v>
      </c>
      <c r="AB57" s="403" t="s">
        <v>711</v>
      </c>
      <c r="AC57" s="403" t="s">
        <v>4900</v>
      </c>
      <c r="AD57" s="403" t="s">
        <v>99</v>
      </c>
      <c r="AE57" s="403" t="s">
        <v>99</v>
      </c>
      <c r="AF57" s="403" t="s">
        <v>99</v>
      </c>
      <c r="AG57" s="403" t="s">
        <v>99</v>
      </c>
      <c r="AH57" s="403" t="s">
        <v>99</v>
      </c>
      <c r="AI57" s="403" t="s">
        <v>103</v>
      </c>
    </row>
    <row r="58" spans="1:35" x14ac:dyDescent="0.2">
      <c r="A58" s="434" t="str">
        <f>IF(B58&lt;&gt;"",HYPERLINK(CONCATENATE("http://reports.ofsted.gov.uk/inspection-reports/find-inspection-report/provider/ELS/",B58),"Ofsted Webpage"),"")</f>
        <v>Ofsted Webpage</v>
      </c>
      <c r="B58" s="403">
        <v>50313</v>
      </c>
      <c r="C58" s="403">
        <v>113004</v>
      </c>
      <c r="D58" s="403">
        <v>10000080</v>
      </c>
      <c r="E58" s="403" t="s">
        <v>777</v>
      </c>
      <c r="F58" s="403" t="s">
        <v>92</v>
      </c>
      <c r="G58" s="403" t="s">
        <v>14</v>
      </c>
      <c r="H58" s="403" t="s">
        <v>186</v>
      </c>
      <c r="I58" s="403" t="s">
        <v>172</v>
      </c>
      <c r="J58" s="403" t="s">
        <v>172</v>
      </c>
      <c r="K58" s="404" t="s">
        <v>210</v>
      </c>
      <c r="L58" s="403" t="s">
        <v>210</v>
      </c>
      <c r="M58" s="403">
        <v>10004875</v>
      </c>
      <c r="N58" s="403" t="s">
        <v>145</v>
      </c>
      <c r="O58" s="403" t="s">
        <v>109</v>
      </c>
      <c r="P58" s="404">
        <v>42507</v>
      </c>
      <c r="Q58" s="404">
        <v>42510</v>
      </c>
      <c r="R58" s="404">
        <v>42542</v>
      </c>
      <c r="S58" s="403">
        <v>2</v>
      </c>
      <c r="T58" s="403">
        <v>2</v>
      </c>
      <c r="U58" s="403">
        <v>2</v>
      </c>
      <c r="V58" s="403">
        <v>2</v>
      </c>
      <c r="W58" s="403">
        <v>2</v>
      </c>
      <c r="X58" s="403" t="s">
        <v>100</v>
      </c>
      <c r="Y58" s="403" t="s">
        <v>3222</v>
      </c>
      <c r="Z58" s="404">
        <v>41337</v>
      </c>
      <c r="AA58" s="404">
        <v>41341</v>
      </c>
      <c r="AB58" s="403" t="s">
        <v>102</v>
      </c>
      <c r="AC58" s="403" t="s">
        <v>4900</v>
      </c>
      <c r="AD58" s="403">
        <v>2</v>
      </c>
      <c r="AE58" s="403">
        <v>2</v>
      </c>
      <c r="AF58" s="403">
        <v>2</v>
      </c>
      <c r="AG58" s="403" t="s">
        <v>99</v>
      </c>
      <c r="AH58" s="403">
        <v>2</v>
      </c>
      <c r="AI58" s="403" t="s">
        <v>111</v>
      </c>
    </row>
    <row r="59" spans="1:35" x14ac:dyDescent="0.2">
      <c r="A59" s="434" t="str">
        <f>IF(B59&lt;&gt;"",HYPERLINK(CONCATENATE("http://reports.ofsted.gov.uk/inspection-reports/find-inspection-report/provider/ELS/",B59),"Ofsted Webpage"),"")</f>
        <v>Ofsted Webpage</v>
      </c>
      <c r="B59" s="403">
        <v>50314</v>
      </c>
      <c r="C59" s="403">
        <v>107088</v>
      </c>
      <c r="D59" s="403">
        <v>10009059</v>
      </c>
      <c r="E59" s="403" t="s">
        <v>1613</v>
      </c>
      <c r="F59" s="403" t="s">
        <v>92</v>
      </c>
      <c r="G59" s="403" t="s">
        <v>14</v>
      </c>
      <c r="H59" s="403" t="s">
        <v>93</v>
      </c>
      <c r="I59" s="403" t="s">
        <v>94</v>
      </c>
      <c r="J59" s="403" t="s">
        <v>95</v>
      </c>
      <c r="K59" s="404" t="s">
        <v>210</v>
      </c>
      <c r="L59" s="403" t="s">
        <v>210</v>
      </c>
      <c r="M59" s="403" t="s">
        <v>1614</v>
      </c>
      <c r="N59" s="403" t="s">
        <v>132</v>
      </c>
      <c r="O59" s="403" t="s">
        <v>109</v>
      </c>
      <c r="P59" s="404">
        <v>42177</v>
      </c>
      <c r="Q59" s="404">
        <v>42181</v>
      </c>
      <c r="R59" s="404">
        <v>42207</v>
      </c>
      <c r="S59" s="403">
        <v>2</v>
      </c>
      <c r="T59" s="403">
        <v>2</v>
      </c>
      <c r="U59" s="403">
        <v>2</v>
      </c>
      <c r="V59" s="403" t="s">
        <v>99</v>
      </c>
      <c r="W59" s="403">
        <v>2</v>
      </c>
      <c r="X59" s="403" t="s">
        <v>99</v>
      </c>
      <c r="Y59" s="403" t="s">
        <v>4011</v>
      </c>
      <c r="Z59" s="404">
        <v>40938</v>
      </c>
      <c r="AA59" s="404">
        <v>40942</v>
      </c>
      <c r="AB59" s="403" t="s">
        <v>434</v>
      </c>
      <c r="AC59" s="403" t="s">
        <v>4900</v>
      </c>
      <c r="AD59" s="403">
        <v>2</v>
      </c>
      <c r="AE59" s="403">
        <v>2</v>
      </c>
      <c r="AF59" s="403">
        <v>2</v>
      </c>
      <c r="AG59" s="403" t="s">
        <v>99</v>
      </c>
      <c r="AH59" s="403">
        <v>2</v>
      </c>
      <c r="AI59" s="403" t="s">
        <v>111</v>
      </c>
    </row>
    <row r="60" spans="1:35" x14ac:dyDescent="0.2">
      <c r="A60" s="434" t="str">
        <f>IF(B60&lt;&gt;"",HYPERLINK(CONCATENATE("http://reports.ofsted.gov.uk/inspection-reports/find-inspection-report/provider/ELS/",B60),"Ofsted Webpage"),"")</f>
        <v>Ofsted Webpage</v>
      </c>
      <c r="B60" s="403">
        <v>50315</v>
      </c>
      <c r="C60" s="403">
        <v>115666</v>
      </c>
      <c r="D60" s="403">
        <v>10000082</v>
      </c>
      <c r="E60" s="403" t="s">
        <v>91</v>
      </c>
      <c r="F60" s="403" t="s">
        <v>92</v>
      </c>
      <c r="G60" s="403" t="s">
        <v>14</v>
      </c>
      <c r="H60" s="403" t="s">
        <v>93</v>
      </c>
      <c r="I60" s="403" t="s">
        <v>94</v>
      </c>
      <c r="J60" s="403" t="s">
        <v>95</v>
      </c>
      <c r="K60" s="404">
        <v>42788</v>
      </c>
      <c r="L60" s="403">
        <v>1</v>
      </c>
      <c r="M60" s="403" t="s">
        <v>101</v>
      </c>
      <c r="N60" s="403" t="s">
        <v>102</v>
      </c>
      <c r="O60" s="403" t="s">
        <v>109</v>
      </c>
      <c r="P60" s="404">
        <v>41407</v>
      </c>
      <c r="Q60" s="404">
        <v>41411</v>
      </c>
      <c r="R60" s="404">
        <v>41445</v>
      </c>
      <c r="S60" s="403">
        <v>2</v>
      </c>
      <c r="T60" s="403">
        <v>2</v>
      </c>
      <c r="U60" s="403">
        <v>2</v>
      </c>
      <c r="V60" s="403" t="s">
        <v>99</v>
      </c>
      <c r="W60" s="403">
        <v>2</v>
      </c>
      <c r="X60" s="403" t="s">
        <v>99</v>
      </c>
      <c r="Y60" s="403" t="s">
        <v>4190</v>
      </c>
      <c r="Z60" s="404">
        <v>39895</v>
      </c>
      <c r="AA60" s="404">
        <v>39898</v>
      </c>
      <c r="AB60" s="403" t="s">
        <v>434</v>
      </c>
      <c r="AC60" s="403" t="s">
        <v>4900</v>
      </c>
      <c r="AD60" s="403">
        <v>2</v>
      </c>
      <c r="AE60" s="403">
        <v>2</v>
      </c>
      <c r="AF60" s="403">
        <v>2</v>
      </c>
      <c r="AG60" s="403" t="s">
        <v>99</v>
      </c>
      <c r="AH60" s="403">
        <v>2</v>
      </c>
      <c r="AI60" s="403" t="s">
        <v>111</v>
      </c>
    </row>
    <row r="61" spans="1:35" x14ac:dyDescent="0.2">
      <c r="A61" s="434" t="str">
        <f>IF(B61&lt;&gt;"",HYPERLINK(CONCATENATE("http://reports.ofsted.gov.uk/inspection-reports/find-inspection-report/provider/ELS/",B61),"Ofsted Webpage"),"")</f>
        <v>Ofsted Webpage</v>
      </c>
      <c r="B61" s="403">
        <v>50322</v>
      </c>
      <c r="C61" s="403">
        <v>109848</v>
      </c>
      <c r="D61" s="403">
        <v>10000099</v>
      </c>
      <c r="E61" s="403" t="s">
        <v>779</v>
      </c>
      <c r="F61" s="403" t="s">
        <v>92</v>
      </c>
      <c r="G61" s="403" t="s">
        <v>14</v>
      </c>
      <c r="H61" s="403" t="s">
        <v>780</v>
      </c>
      <c r="I61" s="403" t="s">
        <v>166</v>
      </c>
      <c r="J61" s="403" t="s">
        <v>166</v>
      </c>
      <c r="K61" s="404">
        <v>42390</v>
      </c>
      <c r="L61" s="403">
        <v>1</v>
      </c>
      <c r="M61" s="403" t="s">
        <v>4191</v>
      </c>
      <c r="N61" s="403" t="s">
        <v>434</v>
      </c>
      <c r="O61" s="403" t="s">
        <v>109</v>
      </c>
      <c r="P61" s="404">
        <v>40728</v>
      </c>
      <c r="Q61" s="404">
        <v>40732</v>
      </c>
      <c r="R61" s="404">
        <v>40765</v>
      </c>
      <c r="S61" s="403">
        <v>2</v>
      </c>
      <c r="T61" s="403">
        <v>2</v>
      </c>
      <c r="U61" s="403">
        <v>2</v>
      </c>
      <c r="V61" s="403" t="s">
        <v>99</v>
      </c>
      <c r="W61" s="403">
        <v>2</v>
      </c>
      <c r="X61" s="403" t="s">
        <v>99</v>
      </c>
      <c r="Y61" s="403" t="s">
        <v>210</v>
      </c>
      <c r="Z61" s="404" t="s">
        <v>210</v>
      </c>
      <c r="AA61" s="404" t="s">
        <v>210</v>
      </c>
      <c r="AB61" s="403" t="s">
        <v>210</v>
      </c>
      <c r="AC61" s="403" t="s">
        <v>210</v>
      </c>
      <c r="AD61" s="403" t="s">
        <v>210</v>
      </c>
      <c r="AE61" s="403" t="s">
        <v>210</v>
      </c>
      <c r="AF61" s="403" t="s">
        <v>210</v>
      </c>
      <c r="AG61" s="403" t="s">
        <v>210</v>
      </c>
      <c r="AH61" s="403" t="s">
        <v>210</v>
      </c>
      <c r="AI61" s="403" t="s">
        <v>103</v>
      </c>
    </row>
    <row r="62" spans="1:35" x14ac:dyDescent="0.2">
      <c r="A62" s="434" t="str">
        <f>IF(B62&lt;&gt;"",HYPERLINK(CONCATENATE("http://reports.ofsted.gov.uk/inspection-reports/find-inspection-report/provider/ELS/",B62),"Ofsted Webpage"),"")</f>
        <v>Ofsted Webpage</v>
      </c>
      <c r="B62" s="403">
        <v>50349</v>
      </c>
      <c r="C62" s="403">
        <v>107975</v>
      </c>
      <c r="D62" s="403">
        <v>10007111</v>
      </c>
      <c r="E62" s="403" t="s">
        <v>2312</v>
      </c>
      <c r="F62" s="403" t="s">
        <v>92</v>
      </c>
      <c r="G62" s="403" t="s">
        <v>14</v>
      </c>
      <c r="H62" s="403" t="s">
        <v>1410</v>
      </c>
      <c r="I62" s="403" t="s">
        <v>190</v>
      </c>
      <c r="J62" s="403" t="s">
        <v>190</v>
      </c>
      <c r="K62" s="404">
        <v>43061</v>
      </c>
      <c r="L62" s="403">
        <v>1</v>
      </c>
      <c r="M62" s="403" t="s">
        <v>2313</v>
      </c>
      <c r="N62" s="403" t="s">
        <v>302</v>
      </c>
      <c r="O62" s="403" t="s">
        <v>109</v>
      </c>
      <c r="P62" s="404">
        <v>41772</v>
      </c>
      <c r="Q62" s="404">
        <v>41774</v>
      </c>
      <c r="R62" s="404">
        <v>41810</v>
      </c>
      <c r="S62" s="403">
        <v>2</v>
      </c>
      <c r="T62" s="403">
        <v>2</v>
      </c>
      <c r="U62" s="403">
        <v>2</v>
      </c>
      <c r="V62" s="403" t="s">
        <v>99</v>
      </c>
      <c r="W62" s="403">
        <v>2</v>
      </c>
      <c r="X62" s="403" t="s">
        <v>99</v>
      </c>
      <c r="Y62" s="403" t="s">
        <v>3228</v>
      </c>
      <c r="Z62" s="404">
        <v>41310</v>
      </c>
      <c r="AA62" s="404">
        <v>41313</v>
      </c>
      <c r="AB62" s="403" t="s">
        <v>152</v>
      </c>
      <c r="AC62" s="403" t="s">
        <v>4900</v>
      </c>
      <c r="AD62" s="403">
        <v>3</v>
      </c>
      <c r="AE62" s="403">
        <v>3</v>
      </c>
      <c r="AF62" s="403">
        <v>3</v>
      </c>
      <c r="AG62" s="403" t="s">
        <v>99</v>
      </c>
      <c r="AH62" s="403">
        <v>3</v>
      </c>
      <c r="AI62" s="403" t="s">
        <v>127</v>
      </c>
    </row>
    <row r="63" spans="1:35" x14ac:dyDescent="0.2">
      <c r="A63" s="434" t="str">
        <f>IF(B63&lt;&gt;"",HYPERLINK(CONCATENATE("http://reports.ofsted.gov.uk/inspection-reports/find-inspection-report/provider/ELS/",B63),"Ofsted Webpage"),"")</f>
        <v>Ofsted Webpage</v>
      </c>
      <c r="B63" s="403">
        <v>50376</v>
      </c>
      <c r="C63" s="403">
        <v>106879</v>
      </c>
      <c r="D63" s="403">
        <v>10000201</v>
      </c>
      <c r="E63" s="403" t="s">
        <v>782</v>
      </c>
      <c r="F63" s="403" t="s">
        <v>92</v>
      </c>
      <c r="G63" s="403" t="s">
        <v>14</v>
      </c>
      <c r="H63" s="403" t="s">
        <v>139</v>
      </c>
      <c r="I63" s="403" t="s">
        <v>140</v>
      </c>
      <c r="J63" s="403" t="s">
        <v>140</v>
      </c>
      <c r="K63" s="404">
        <v>42411</v>
      </c>
      <c r="L63" s="403">
        <v>1</v>
      </c>
      <c r="M63" s="403" t="s">
        <v>4192</v>
      </c>
      <c r="N63" s="403" t="s">
        <v>434</v>
      </c>
      <c r="O63" s="403" t="s">
        <v>109</v>
      </c>
      <c r="P63" s="404">
        <v>40518</v>
      </c>
      <c r="Q63" s="404">
        <v>40522</v>
      </c>
      <c r="R63" s="404">
        <v>40562</v>
      </c>
      <c r="S63" s="403">
        <v>2</v>
      </c>
      <c r="T63" s="403">
        <v>2</v>
      </c>
      <c r="U63" s="403">
        <v>2</v>
      </c>
      <c r="V63" s="403" t="s">
        <v>99</v>
      </c>
      <c r="W63" s="403">
        <v>2</v>
      </c>
      <c r="X63" s="403" t="s">
        <v>99</v>
      </c>
      <c r="Y63" s="403" t="s">
        <v>210</v>
      </c>
      <c r="Z63" s="404" t="s">
        <v>210</v>
      </c>
      <c r="AA63" s="404" t="s">
        <v>210</v>
      </c>
      <c r="AB63" s="403" t="s">
        <v>210</v>
      </c>
      <c r="AC63" s="403" t="s">
        <v>210</v>
      </c>
      <c r="AD63" s="403" t="s">
        <v>210</v>
      </c>
      <c r="AE63" s="403" t="s">
        <v>210</v>
      </c>
      <c r="AF63" s="403" t="s">
        <v>210</v>
      </c>
      <c r="AG63" s="403" t="s">
        <v>210</v>
      </c>
      <c r="AH63" s="403" t="s">
        <v>210</v>
      </c>
      <c r="AI63" s="403" t="s">
        <v>103</v>
      </c>
    </row>
    <row r="64" spans="1:35" x14ac:dyDescent="0.2">
      <c r="A64" s="434" t="str">
        <f>IF(B64&lt;&gt;"",HYPERLINK(CONCATENATE("http://reports.ofsted.gov.uk/inspection-reports/find-inspection-report/provider/ELS/",B64),"Ofsted Webpage"),"")</f>
        <v>Ofsted Webpage</v>
      </c>
      <c r="B64" s="403">
        <v>50387</v>
      </c>
      <c r="C64" s="403">
        <v>105765</v>
      </c>
      <c r="D64" s="403">
        <v>10000238</v>
      </c>
      <c r="E64" s="403" t="s">
        <v>3230</v>
      </c>
      <c r="F64" s="403" t="s">
        <v>278</v>
      </c>
      <c r="G64" s="403" t="s">
        <v>15</v>
      </c>
      <c r="H64" s="403" t="s">
        <v>202</v>
      </c>
      <c r="I64" s="403" t="s">
        <v>140</v>
      </c>
      <c r="J64" s="403" t="s">
        <v>140</v>
      </c>
      <c r="K64" s="404">
        <v>42879</v>
      </c>
      <c r="L64" s="403">
        <v>1</v>
      </c>
      <c r="M64" s="403" t="s">
        <v>3231</v>
      </c>
      <c r="N64" s="403" t="s">
        <v>102</v>
      </c>
      <c r="O64" s="403" t="s">
        <v>109</v>
      </c>
      <c r="P64" s="404">
        <v>41456</v>
      </c>
      <c r="Q64" s="404">
        <v>41460</v>
      </c>
      <c r="R64" s="404">
        <v>41495</v>
      </c>
      <c r="S64" s="403">
        <v>2</v>
      </c>
      <c r="T64" s="403">
        <v>2</v>
      </c>
      <c r="U64" s="403">
        <v>2</v>
      </c>
      <c r="V64" s="403" t="s">
        <v>99</v>
      </c>
      <c r="W64" s="403">
        <v>2</v>
      </c>
      <c r="X64" s="403" t="s">
        <v>99</v>
      </c>
      <c r="Y64" s="403" t="s">
        <v>4193</v>
      </c>
      <c r="Z64" s="404">
        <v>40399</v>
      </c>
      <c r="AA64" s="404">
        <v>40403</v>
      </c>
      <c r="AB64" s="403" t="s">
        <v>434</v>
      </c>
      <c r="AC64" s="403" t="s">
        <v>4900</v>
      </c>
      <c r="AD64" s="403">
        <v>3</v>
      </c>
      <c r="AE64" s="403">
        <v>3</v>
      </c>
      <c r="AF64" s="403">
        <v>3</v>
      </c>
      <c r="AG64" s="403" t="s">
        <v>99</v>
      </c>
      <c r="AH64" s="403">
        <v>3</v>
      </c>
      <c r="AI64" s="403" t="s">
        <v>127</v>
      </c>
    </row>
    <row r="65" spans="1:35" x14ac:dyDescent="0.2">
      <c r="A65" s="434" t="str">
        <f>IF(B65&lt;&gt;"",HYPERLINK(CONCATENATE("http://reports.ofsted.gov.uk/inspection-reports/find-inspection-report/provider/ELS/",B65),"Ofsted Webpage"),"")</f>
        <v>Ofsted Webpage</v>
      </c>
      <c r="B65" s="403">
        <v>50410</v>
      </c>
      <c r="C65" s="403">
        <v>118821</v>
      </c>
      <c r="D65" s="403">
        <v>10023918</v>
      </c>
      <c r="E65" s="403" t="s">
        <v>288</v>
      </c>
      <c r="F65" s="403" t="s">
        <v>92</v>
      </c>
      <c r="G65" s="403" t="s">
        <v>14</v>
      </c>
      <c r="H65" s="403" t="s">
        <v>255</v>
      </c>
      <c r="I65" s="403" t="s">
        <v>161</v>
      </c>
      <c r="J65" s="403" t="s">
        <v>161</v>
      </c>
      <c r="K65" s="404" t="s">
        <v>210</v>
      </c>
      <c r="L65" s="403" t="s">
        <v>210</v>
      </c>
      <c r="M65" s="403">
        <v>10011469</v>
      </c>
      <c r="N65" s="403" t="s">
        <v>141</v>
      </c>
      <c r="O65" s="403" t="s">
        <v>109</v>
      </c>
      <c r="P65" s="404">
        <v>42759</v>
      </c>
      <c r="Q65" s="404">
        <v>42762</v>
      </c>
      <c r="R65" s="404">
        <v>42788</v>
      </c>
      <c r="S65" s="403">
        <v>2</v>
      </c>
      <c r="T65" s="403">
        <v>2</v>
      </c>
      <c r="U65" s="403">
        <v>2</v>
      </c>
      <c r="V65" s="403">
        <v>2</v>
      </c>
      <c r="W65" s="403">
        <v>3</v>
      </c>
      <c r="X65" s="403" t="s">
        <v>100</v>
      </c>
      <c r="Y65" s="403" t="s">
        <v>289</v>
      </c>
      <c r="Z65" s="404">
        <v>42038</v>
      </c>
      <c r="AA65" s="404">
        <v>42040</v>
      </c>
      <c r="AB65" s="403" t="s">
        <v>102</v>
      </c>
      <c r="AC65" s="403" t="s">
        <v>4900</v>
      </c>
      <c r="AD65" s="403">
        <v>3</v>
      </c>
      <c r="AE65" s="403">
        <v>3</v>
      </c>
      <c r="AF65" s="403">
        <v>3</v>
      </c>
      <c r="AG65" s="403" t="s">
        <v>99</v>
      </c>
      <c r="AH65" s="403">
        <v>3</v>
      </c>
      <c r="AI65" s="403" t="s">
        <v>127</v>
      </c>
    </row>
    <row r="66" spans="1:35" x14ac:dyDescent="0.2">
      <c r="A66" s="434" t="str">
        <f>IF(B66&lt;&gt;"",HYPERLINK(CONCATENATE("http://reports.ofsted.gov.uk/inspection-reports/find-inspection-report/provider/ELS/",B66),"Ofsted Webpage"),"")</f>
        <v>Ofsted Webpage</v>
      </c>
      <c r="B66" s="403">
        <v>50411</v>
      </c>
      <c r="C66" s="403">
        <v>105859</v>
      </c>
      <c r="D66" s="403">
        <v>10000285</v>
      </c>
      <c r="E66" s="403" t="s">
        <v>4194</v>
      </c>
      <c r="F66" s="403" t="s">
        <v>92</v>
      </c>
      <c r="G66" s="403" t="s">
        <v>14</v>
      </c>
      <c r="H66" s="403" t="s">
        <v>139</v>
      </c>
      <c r="I66" s="403" t="s">
        <v>140</v>
      </c>
      <c r="J66" s="403" t="s">
        <v>140</v>
      </c>
      <c r="K66" s="404" t="s">
        <v>210</v>
      </c>
      <c r="L66" s="403" t="s">
        <v>210</v>
      </c>
      <c r="M66" s="403">
        <v>10030789</v>
      </c>
      <c r="N66" s="403" t="s">
        <v>130</v>
      </c>
      <c r="O66" s="403" t="s">
        <v>109</v>
      </c>
      <c r="P66" s="404">
        <v>42906</v>
      </c>
      <c r="Q66" s="404">
        <v>42909</v>
      </c>
      <c r="R66" s="404">
        <v>42940</v>
      </c>
      <c r="S66" s="403">
        <v>2</v>
      </c>
      <c r="T66" s="403">
        <v>2</v>
      </c>
      <c r="U66" s="403">
        <v>2</v>
      </c>
      <c r="V66" s="403">
        <v>1</v>
      </c>
      <c r="W66" s="403">
        <v>2</v>
      </c>
      <c r="X66" s="403" t="s">
        <v>100</v>
      </c>
      <c r="Y66" s="403" t="s">
        <v>4195</v>
      </c>
      <c r="Z66" s="404">
        <v>39336</v>
      </c>
      <c r="AA66" s="404">
        <v>39339</v>
      </c>
      <c r="AB66" s="403" t="s">
        <v>434</v>
      </c>
      <c r="AC66" s="403" t="s">
        <v>4900</v>
      </c>
      <c r="AD66" s="403">
        <v>1</v>
      </c>
      <c r="AE66" s="403">
        <v>2</v>
      </c>
      <c r="AF66" s="403">
        <v>1</v>
      </c>
      <c r="AG66" s="403" t="s">
        <v>99</v>
      </c>
      <c r="AH66" s="403">
        <v>1</v>
      </c>
      <c r="AI66" s="403" t="s">
        <v>148</v>
      </c>
    </row>
    <row r="67" spans="1:35" x14ac:dyDescent="0.2">
      <c r="A67" s="434" t="str">
        <f>IF(B67&lt;&gt;"",HYPERLINK(CONCATENATE("http://reports.ofsted.gov.uk/inspection-reports/find-inspection-report/provider/ELS/",B67),"Ofsted Webpage"),"")</f>
        <v>Ofsted Webpage</v>
      </c>
      <c r="B67" s="403">
        <v>50442</v>
      </c>
      <c r="C67" s="403">
        <v>116562</v>
      </c>
      <c r="D67" s="403">
        <v>10000348</v>
      </c>
      <c r="E67" s="403" t="s">
        <v>1617</v>
      </c>
      <c r="F67" s="403" t="s">
        <v>92</v>
      </c>
      <c r="G67" s="403" t="s">
        <v>14</v>
      </c>
      <c r="H67" s="403" t="s">
        <v>186</v>
      </c>
      <c r="I67" s="403" t="s">
        <v>172</v>
      </c>
      <c r="J67" s="403" t="s">
        <v>172</v>
      </c>
      <c r="K67" s="404" t="s">
        <v>210</v>
      </c>
      <c r="L67" s="403" t="s">
        <v>210</v>
      </c>
      <c r="M67" s="403">
        <v>10030711</v>
      </c>
      <c r="N67" s="403" t="s">
        <v>130</v>
      </c>
      <c r="O67" s="403" t="s">
        <v>109</v>
      </c>
      <c r="P67" s="404">
        <v>42913</v>
      </c>
      <c r="Q67" s="404">
        <v>42916</v>
      </c>
      <c r="R67" s="404">
        <v>42935</v>
      </c>
      <c r="S67" s="403">
        <v>3</v>
      </c>
      <c r="T67" s="403">
        <v>3</v>
      </c>
      <c r="U67" s="403">
        <v>3</v>
      </c>
      <c r="V67" s="403">
        <v>3</v>
      </c>
      <c r="W67" s="403">
        <v>3</v>
      </c>
      <c r="X67" s="403" t="s">
        <v>100</v>
      </c>
      <c r="Y67" s="403" t="s">
        <v>1618</v>
      </c>
      <c r="Z67" s="404">
        <v>42129</v>
      </c>
      <c r="AA67" s="404">
        <v>42132</v>
      </c>
      <c r="AB67" s="403" t="s">
        <v>147</v>
      </c>
      <c r="AC67" s="403" t="s">
        <v>4900</v>
      </c>
      <c r="AD67" s="403">
        <v>2</v>
      </c>
      <c r="AE67" s="403">
        <v>2</v>
      </c>
      <c r="AF67" s="403">
        <v>2</v>
      </c>
      <c r="AG67" s="403" t="s">
        <v>99</v>
      </c>
      <c r="AH67" s="403">
        <v>2</v>
      </c>
      <c r="AI67" s="403" t="s">
        <v>148</v>
      </c>
    </row>
    <row r="68" spans="1:35" x14ac:dyDescent="0.2">
      <c r="A68" s="434" t="str">
        <f>IF(B68&lt;&gt;"",HYPERLINK(CONCATENATE("http://reports.ofsted.gov.uk/inspection-reports/find-inspection-report/provider/ELS/",B68),"Ofsted Webpage"),"")</f>
        <v>Ofsted Webpage</v>
      </c>
      <c r="B68" s="403">
        <v>50525</v>
      </c>
      <c r="C68" s="403">
        <v>108291</v>
      </c>
      <c r="D68" s="403">
        <v>10008074</v>
      </c>
      <c r="E68" s="403" t="s">
        <v>784</v>
      </c>
      <c r="F68" s="403" t="s">
        <v>683</v>
      </c>
      <c r="G68" s="403" t="s">
        <v>17</v>
      </c>
      <c r="H68" s="403" t="s">
        <v>785</v>
      </c>
      <c r="I68" s="403" t="s">
        <v>107</v>
      </c>
      <c r="J68" s="403" t="s">
        <v>107</v>
      </c>
      <c r="K68" s="404" t="s">
        <v>210</v>
      </c>
      <c r="L68" s="403" t="s">
        <v>210</v>
      </c>
      <c r="M68" s="403">
        <v>10004879</v>
      </c>
      <c r="N68" s="403" t="s">
        <v>711</v>
      </c>
      <c r="O68" s="403" t="s">
        <v>109</v>
      </c>
      <c r="P68" s="404">
        <v>42312</v>
      </c>
      <c r="Q68" s="404">
        <v>42313</v>
      </c>
      <c r="R68" s="404">
        <v>42335</v>
      </c>
      <c r="S68" s="403">
        <v>1</v>
      </c>
      <c r="T68" s="403">
        <v>1</v>
      </c>
      <c r="U68" s="403">
        <v>1</v>
      </c>
      <c r="V68" s="403">
        <v>1</v>
      </c>
      <c r="W68" s="403">
        <v>1</v>
      </c>
      <c r="X68" s="403" t="s">
        <v>100</v>
      </c>
      <c r="Y68" s="403" t="s">
        <v>4012</v>
      </c>
      <c r="Z68" s="404">
        <v>40933</v>
      </c>
      <c r="AA68" s="404">
        <v>40934</v>
      </c>
      <c r="AB68" s="403" t="s">
        <v>711</v>
      </c>
      <c r="AC68" s="403" t="s">
        <v>4900</v>
      </c>
      <c r="AD68" s="403" t="s">
        <v>99</v>
      </c>
      <c r="AE68" s="403" t="s">
        <v>99</v>
      </c>
      <c r="AF68" s="403" t="s">
        <v>99</v>
      </c>
      <c r="AG68" s="403" t="s">
        <v>99</v>
      </c>
      <c r="AH68" s="403" t="s">
        <v>99</v>
      </c>
      <c r="AI68" s="403" t="s">
        <v>103</v>
      </c>
    </row>
    <row r="69" spans="1:35" x14ac:dyDescent="0.2">
      <c r="A69" s="434" t="str">
        <f>IF(B69&lt;&gt;"",HYPERLINK(CONCATENATE("http://reports.ofsted.gov.uk/inspection-reports/find-inspection-report/provider/ELS/",B69),"Ofsted Webpage"),"")</f>
        <v>Ofsted Webpage</v>
      </c>
      <c r="B69" s="403">
        <v>50527</v>
      </c>
      <c r="C69" s="403">
        <v>108292</v>
      </c>
      <c r="D69" s="403">
        <v>10000381</v>
      </c>
      <c r="E69" s="403" t="s">
        <v>787</v>
      </c>
      <c r="F69" s="403" t="s">
        <v>683</v>
      </c>
      <c r="G69" s="403" t="s">
        <v>17</v>
      </c>
      <c r="H69" s="403" t="s">
        <v>592</v>
      </c>
      <c r="I69" s="403" t="s">
        <v>122</v>
      </c>
      <c r="J69" s="403" t="s">
        <v>122</v>
      </c>
      <c r="K69" s="404" t="s">
        <v>210</v>
      </c>
      <c r="L69" s="403" t="s">
        <v>210</v>
      </c>
      <c r="M69" s="403">
        <v>10004880</v>
      </c>
      <c r="N69" s="403" t="s">
        <v>711</v>
      </c>
      <c r="O69" s="403" t="s">
        <v>109</v>
      </c>
      <c r="P69" s="404">
        <v>42319</v>
      </c>
      <c r="Q69" s="404">
        <v>42320</v>
      </c>
      <c r="R69" s="404">
        <v>42341</v>
      </c>
      <c r="S69" s="403">
        <v>1</v>
      </c>
      <c r="T69" s="403">
        <v>1</v>
      </c>
      <c r="U69" s="403">
        <v>1</v>
      </c>
      <c r="V69" s="403">
        <v>1</v>
      </c>
      <c r="W69" s="403">
        <v>1</v>
      </c>
      <c r="X69" s="403" t="s">
        <v>100</v>
      </c>
      <c r="Y69" s="403" t="s">
        <v>4013</v>
      </c>
      <c r="Z69" s="404">
        <v>40918</v>
      </c>
      <c r="AA69" s="404">
        <v>40920</v>
      </c>
      <c r="AB69" s="403" t="s">
        <v>711</v>
      </c>
      <c r="AC69" s="403" t="s">
        <v>4900</v>
      </c>
      <c r="AD69" s="403" t="s">
        <v>99</v>
      </c>
      <c r="AE69" s="403" t="s">
        <v>99</v>
      </c>
      <c r="AF69" s="403" t="s">
        <v>99</v>
      </c>
      <c r="AG69" s="403" t="s">
        <v>99</v>
      </c>
      <c r="AH69" s="403" t="s">
        <v>99</v>
      </c>
      <c r="AI69" s="403" t="s">
        <v>103</v>
      </c>
    </row>
    <row r="70" spans="1:35" x14ac:dyDescent="0.2">
      <c r="A70" s="434" t="str">
        <f>IF(B70&lt;&gt;"",HYPERLINK(CONCATENATE("http://reports.ofsted.gov.uk/inspection-reports/find-inspection-report/provider/ELS/",B70),"Ofsted Webpage"),"")</f>
        <v>Ofsted Webpage</v>
      </c>
      <c r="B70" s="403">
        <v>50537</v>
      </c>
      <c r="C70" s="403">
        <v>116184</v>
      </c>
      <c r="D70" s="403">
        <v>10000417</v>
      </c>
      <c r="E70" s="403" t="s">
        <v>4196</v>
      </c>
      <c r="F70" s="403" t="s">
        <v>92</v>
      </c>
      <c r="G70" s="403" t="s">
        <v>14</v>
      </c>
      <c r="H70" s="403" t="s">
        <v>198</v>
      </c>
      <c r="I70" s="403" t="s">
        <v>199</v>
      </c>
      <c r="J70" s="403" t="s">
        <v>95</v>
      </c>
      <c r="K70" s="404" t="s">
        <v>210</v>
      </c>
      <c r="L70" s="403" t="s">
        <v>210</v>
      </c>
      <c r="M70" s="403" t="s">
        <v>210</v>
      </c>
      <c r="N70" s="403" t="s">
        <v>210</v>
      </c>
      <c r="O70" s="403" t="s">
        <v>210</v>
      </c>
      <c r="P70" s="404" t="s">
        <v>210</v>
      </c>
      <c r="Q70" s="404" t="s">
        <v>210</v>
      </c>
      <c r="R70" s="404" t="s">
        <v>210</v>
      </c>
      <c r="S70" s="403" t="s">
        <v>210</v>
      </c>
      <c r="T70" s="403" t="s">
        <v>210</v>
      </c>
      <c r="U70" s="403" t="s">
        <v>210</v>
      </c>
      <c r="V70" s="403" t="s">
        <v>210</v>
      </c>
      <c r="W70" s="403" t="s">
        <v>210</v>
      </c>
      <c r="X70" s="403" t="s">
        <v>210</v>
      </c>
      <c r="Y70" s="403" t="s">
        <v>210</v>
      </c>
      <c r="Z70" s="404" t="s">
        <v>210</v>
      </c>
      <c r="AA70" s="404" t="s">
        <v>210</v>
      </c>
      <c r="AB70" s="403" t="s">
        <v>210</v>
      </c>
      <c r="AC70" s="403" t="s">
        <v>210</v>
      </c>
      <c r="AD70" s="403" t="s">
        <v>210</v>
      </c>
      <c r="AE70" s="403" t="s">
        <v>210</v>
      </c>
      <c r="AF70" s="403" t="s">
        <v>210</v>
      </c>
      <c r="AG70" s="403" t="s">
        <v>210</v>
      </c>
      <c r="AH70" s="403" t="s">
        <v>210</v>
      </c>
      <c r="AI70" s="403" t="s">
        <v>210</v>
      </c>
    </row>
    <row r="71" spans="1:35" x14ac:dyDescent="0.2">
      <c r="A71" s="434" t="str">
        <f>IF(B71&lt;&gt;"",HYPERLINK(CONCATENATE("http://reports.ofsted.gov.uk/inspection-reports/find-inspection-report/provider/ELS/",B71),"Ofsted Webpage"),"")</f>
        <v>Ofsted Webpage</v>
      </c>
      <c r="B71" s="403">
        <v>50544</v>
      </c>
      <c r="C71" s="403">
        <v>106881</v>
      </c>
      <c r="D71" s="403">
        <v>10000427</v>
      </c>
      <c r="E71" s="403" t="s">
        <v>789</v>
      </c>
      <c r="F71" s="403" t="s">
        <v>92</v>
      </c>
      <c r="G71" s="403" t="s">
        <v>14</v>
      </c>
      <c r="H71" s="403" t="s">
        <v>790</v>
      </c>
      <c r="I71" s="403" t="s">
        <v>140</v>
      </c>
      <c r="J71" s="403" t="s">
        <v>140</v>
      </c>
      <c r="K71" s="404" t="s">
        <v>210</v>
      </c>
      <c r="L71" s="403" t="s">
        <v>210</v>
      </c>
      <c r="M71" s="403">
        <v>10004881</v>
      </c>
      <c r="N71" s="403" t="s">
        <v>145</v>
      </c>
      <c r="O71" s="403" t="s">
        <v>109</v>
      </c>
      <c r="P71" s="404">
        <v>42402</v>
      </c>
      <c r="Q71" s="404">
        <v>42405</v>
      </c>
      <c r="R71" s="404">
        <v>42438</v>
      </c>
      <c r="S71" s="403">
        <v>2</v>
      </c>
      <c r="T71" s="403">
        <v>2</v>
      </c>
      <c r="U71" s="403">
        <v>2</v>
      </c>
      <c r="V71" s="403">
        <v>2</v>
      </c>
      <c r="W71" s="403">
        <v>2</v>
      </c>
      <c r="X71" s="403" t="s">
        <v>100</v>
      </c>
      <c r="Y71" s="403" t="s">
        <v>4197</v>
      </c>
      <c r="Z71" s="404">
        <v>40134</v>
      </c>
      <c r="AA71" s="404">
        <v>40137</v>
      </c>
      <c r="AB71" s="403" t="s">
        <v>434</v>
      </c>
      <c r="AC71" s="403" t="s">
        <v>4900</v>
      </c>
      <c r="AD71" s="403">
        <v>2</v>
      </c>
      <c r="AE71" s="403">
        <v>2</v>
      </c>
      <c r="AF71" s="403">
        <v>2</v>
      </c>
      <c r="AG71" s="403" t="s">
        <v>99</v>
      </c>
      <c r="AH71" s="403">
        <v>1</v>
      </c>
      <c r="AI71" s="403" t="s">
        <v>111</v>
      </c>
    </row>
    <row r="72" spans="1:35" x14ac:dyDescent="0.2">
      <c r="A72" s="434" t="str">
        <f>IF(B72&lt;&gt;"",HYPERLINK(CONCATENATE("http://reports.ofsted.gov.uk/inspection-reports/find-inspection-report/provider/ELS/",B72),"Ofsted Webpage"),"")</f>
        <v>Ofsted Webpage</v>
      </c>
      <c r="B72" s="403">
        <v>50579</v>
      </c>
      <c r="C72" s="403">
        <v>107033</v>
      </c>
      <c r="D72" s="403">
        <v>10000470</v>
      </c>
      <c r="E72" s="403" t="s">
        <v>4014</v>
      </c>
      <c r="F72" s="403" t="s">
        <v>92</v>
      </c>
      <c r="G72" s="403" t="s">
        <v>14</v>
      </c>
      <c r="H72" s="403" t="s">
        <v>585</v>
      </c>
      <c r="I72" s="403" t="s">
        <v>172</v>
      </c>
      <c r="J72" s="403" t="s">
        <v>172</v>
      </c>
      <c r="K72" s="404" t="s">
        <v>210</v>
      </c>
      <c r="L72" s="403" t="s">
        <v>210</v>
      </c>
      <c r="M72" s="403" t="s">
        <v>4015</v>
      </c>
      <c r="N72" s="403" t="s">
        <v>102</v>
      </c>
      <c r="O72" s="403" t="s">
        <v>109</v>
      </c>
      <c r="P72" s="404">
        <v>40883</v>
      </c>
      <c r="Q72" s="404">
        <v>40886</v>
      </c>
      <c r="R72" s="404">
        <v>40926</v>
      </c>
      <c r="S72" s="403">
        <v>1</v>
      </c>
      <c r="T72" s="403">
        <v>1</v>
      </c>
      <c r="U72" s="403">
        <v>1</v>
      </c>
      <c r="V72" s="403" t="s">
        <v>99</v>
      </c>
      <c r="W72" s="403">
        <v>1</v>
      </c>
      <c r="X72" s="403" t="s">
        <v>99</v>
      </c>
      <c r="Y72" s="403" t="s">
        <v>4198</v>
      </c>
      <c r="Z72" s="404">
        <v>38989</v>
      </c>
      <c r="AA72" s="404">
        <v>38989</v>
      </c>
      <c r="AB72" s="403" t="s">
        <v>4199</v>
      </c>
      <c r="AC72" s="403" t="s">
        <v>4900</v>
      </c>
      <c r="AD72" s="403">
        <v>2</v>
      </c>
      <c r="AE72" s="403">
        <v>2</v>
      </c>
      <c r="AF72" s="403" t="s">
        <v>99</v>
      </c>
      <c r="AG72" s="403" t="s">
        <v>99</v>
      </c>
      <c r="AH72" s="403" t="s">
        <v>99</v>
      </c>
      <c r="AI72" s="403" t="s">
        <v>127</v>
      </c>
    </row>
    <row r="73" spans="1:35" x14ac:dyDescent="0.2">
      <c r="A73" s="434" t="str">
        <f>IF(B73&lt;&gt;"",HYPERLINK(CONCATENATE("http://reports.ofsted.gov.uk/inspection-reports/find-inspection-report/provider/ELS/",B73),"Ofsted Webpage"),"")</f>
        <v>Ofsted Webpage</v>
      </c>
      <c r="B73" s="403">
        <v>50580</v>
      </c>
      <c r="C73" s="403">
        <v>107940</v>
      </c>
      <c r="D73" s="403">
        <v>10000476</v>
      </c>
      <c r="E73" s="403" t="s">
        <v>792</v>
      </c>
      <c r="F73" s="403" t="s">
        <v>278</v>
      </c>
      <c r="G73" s="403" t="s">
        <v>15</v>
      </c>
      <c r="H73" s="403" t="s">
        <v>189</v>
      </c>
      <c r="I73" s="403" t="s">
        <v>190</v>
      </c>
      <c r="J73" s="403" t="s">
        <v>190</v>
      </c>
      <c r="K73" s="404">
        <v>42383</v>
      </c>
      <c r="L73" s="403">
        <v>1</v>
      </c>
      <c r="M73" s="403" t="s">
        <v>4200</v>
      </c>
      <c r="N73" s="403" t="s">
        <v>434</v>
      </c>
      <c r="O73" s="403" t="s">
        <v>109</v>
      </c>
      <c r="P73" s="404">
        <v>40378</v>
      </c>
      <c r="Q73" s="404">
        <v>40382</v>
      </c>
      <c r="R73" s="404">
        <v>40417</v>
      </c>
      <c r="S73" s="403">
        <v>2</v>
      </c>
      <c r="T73" s="403">
        <v>2</v>
      </c>
      <c r="U73" s="403">
        <v>2</v>
      </c>
      <c r="V73" s="403" t="s">
        <v>99</v>
      </c>
      <c r="W73" s="403">
        <v>2</v>
      </c>
      <c r="X73" s="403" t="s">
        <v>99</v>
      </c>
      <c r="Y73" s="403" t="s">
        <v>4201</v>
      </c>
      <c r="Z73" s="404">
        <v>38835</v>
      </c>
      <c r="AA73" s="404">
        <v>38835</v>
      </c>
      <c r="AB73" s="403" t="s">
        <v>4199</v>
      </c>
      <c r="AC73" s="403" t="s">
        <v>4900</v>
      </c>
      <c r="AD73" s="403">
        <v>3</v>
      </c>
      <c r="AE73" s="403">
        <v>2</v>
      </c>
      <c r="AF73" s="403" t="s">
        <v>99</v>
      </c>
      <c r="AG73" s="403" t="s">
        <v>99</v>
      </c>
      <c r="AH73" s="403" t="s">
        <v>99</v>
      </c>
      <c r="AI73" s="403" t="s">
        <v>127</v>
      </c>
    </row>
    <row r="74" spans="1:35" x14ac:dyDescent="0.2">
      <c r="A74" s="434" t="str">
        <f>IF(B74&lt;&gt;"",HYPERLINK(CONCATENATE("http://reports.ofsted.gov.uk/inspection-reports/find-inspection-report/provider/ELS/",B74),"Ofsted Webpage"),"")</f>
        <v>Ofsted Webpage</v>
      </c>
      <c r="B74" s="403">
        <v>50582</v>
      </c>
      <c r="C74" s="403">
        <v>115824</v>
      </c>
      <c r="D74" s="403">
        <v>10005781</v>
      </c>
      <c r="E74" s="403" t="s">
        <v>2317</v>
      </c>
      <c r="F74" s="403" t="s">
        <v>278</v>
      </c>
      <c r="G74" s="403" t="s">
        <v>15</v>
      </c>
      <c r="H74" s="403" t="s">
        <v>1246</v>
      </c>
      <c r="I74" s="403" t="s">
        <v>94</v>
      </c>
      <c r="J74" s="403" t="s">
        <v>95</v>
      </c>
      <c r="K74" s="404" t="s">
        <v>210</v>
      </c>
      <c r="L74" s="403" t="s">
        <v>210</v>
      </c>
      <c r="M74" s="403" t="s">
        <v>2318</v>
      </c>
      <c r="N74" s="403" t="s">
        <v>147</v>
      </c>
      <c r="O74" s="403" t="s">
        <v>109</v>
      </c>
      <c r="P74" s="404">
        <v>41800</v>
      </c>
      <c r="Q74" s="404">
        <v>41802</v>
      </c>
      <c r="R74" s="404">
        <v>41835</v>
      </c>
      <c r="S74" s="403">
        <v>2</v>
      </c>
      <c r="T74" s="403">
        <v>2</v>
      </c>
      <c r="U74" s="403">
        <v>2</v>
      </c>
      <c r="V74" s="403" t="s">
        <v>99</v>
      </c>
      <c r="W74" s="403">
        <v>2</v>
      </c>
      <c r="X74" s="403" t="s">
        <v>99</v>
      </c>
      <c r="Y74" s="403" t="s">
        <v>3236</v>
      </c>
      <c r="Z74" s="404">
        <v>41358</v>
      </c>
      <c r="AA74" s="404">
        <v>41360</v>
      </c>
      <c r="AB74" s="403" t="s">
        <v>132</v>
      </c>
      <c r="AC74" s="403" t="s">
        <v>4900</v>
      </c>
      <c r="AD74" s="403">
        <v>3</v>
      </c>
      <c r="AE74" s="403">
        <v>3</v>
      </c>
      <c r="AF74" s="403">
        <v>3</v>
      </c>
      <c r="AG74" s="403" t="s">
        <v>99</v>
      </c>
      <c r="AH74" s="403">
        <v>2</v>
      </c>
      <c r="AI74" s="403" t="s">
        <v>127</v>
      </c>
    </row>
    <row r="75" spans="1:35" x14ac:dyDescent="0.2">
      <c r="A75" s="434" t="str">
        <f>IF(B75&lt;&gt;"",HYPERLINK(CONCATENATE("http://reports.ofsted.gov.uk/inspection-reports/find-inspection-report/provider/ELS/",B75),"Ofsted Webpage"),"")</f>
        <v>Ofsted Webpage</v>
      </c>
      <c r="B75" s="403">
        <v>50584</v>
      </c>
      <c r="C75" s="403">
        <v>105975</v>
      </c>
      <c r="D75" s="403">
        <v>10000486</v>
      </c>
      <c r="E75" s="403" t="s">
        <v>1620</v>
      </c>
      <c r="F75" s="403" t="s">
        <v>92</v>
      </c>
      <c r="G75" s="403" t="s">
        <v>14</v>
      </c>
      <c r="H75" s="403" t="s">
        <v>473</v>
      </c>
      <c r="I75" s="403" t="s">
        <v>94</v>
      </c>
      <c r="J75" s="403" t="s">
        <v>95</v>
      </c>
      <c r="K75" s="404" t="s">
        <v>210</v>
      </c>
      <c r="L75" s="403" t="s">
        <v>210</v>
      </c>
      <c r="M75" s="403" t="s">
        <v>1621</v>
      </c>
      <c r="N75" s="403" t="s">
        <v>132</v>
      </c>
      <c r="O75" s="403" t="s">
        <v>109</v>
      </c>
      <c r="P75" s="404">
        <v>42170</v>
      </c>
      <c r="Q75" s="404">
        <v>42174</v>
      </c>
      <c r="R75" s="404">
        <v>42206</v>
      </c>
      <c r="S75" s="403">
        <v>2</v>
      </c>
      <c r="T75" s="403">
        <v>2</v>
      </c>
      <c r="U75" s="403">
        <v>2</v>
      </c>
      <c r="V75" s="403" t="s">
        <v>99</v>
      </c>
      <c r="W75" s="403">
        <v>2</v>
      </c>
      <c r="X75" s="403" t="s">
        <v>99</v>
      </c>
      <c r="Y75" s="403" t="s">
        <v>4016</v>
      </c>
      <c r="Z75" s="404">
        <v>40945</v>
      </c>
      <c r="AA75" s="404">
        <v>40949</v>
      </c>
      <c r="AB75" s="403" t="s">
        <v>434</v>
      </c>
      <c r="AC75" s="403" t="s">
        <v>4900</v>
      </c>
      <c r="AD75" s="403">
        <v>2</v>
      </c>
      <c r="AE75" s="403">
        <v>2</v>
      </c>
      <c r="AF75" s="403">
        <v>2</v>
      </c>
      <c r="AG75" s="403" t="s">
        <v>99</v>
      </c>
      <c r="AH75" s="403">
        <v>2</v>
      </c>
      <c r="AI75" s="403" t="s">
        <v>111</v>
      </c>
    </row>
    <row r="76" spans="1:35" x14ac:dyDescent="0.2">
      <c r="A76" s="434" t="str">
        <f>IF(B76&lt;&gt;"",HYPERLINK(CONCATENATE("http://reports.ofsted.gov.uk/inspection-reports/find-inspection-report/provider/ELS/",B76),"Ofsted Webpage"),"")</f>
        <v>Ofsted Webpage</v>
      </c>
      <c r="B76" s="403">
        <v>50585</v>
      </c>
      <c r="C76" s="403">
        <v>107093</v>
      </c>
      <c r="D76" s="403">
        <v>10000488</v>
      </c>
      <c r="E76" s="403" t="s">
        <v>794</v>
      </c>
      <c r="F76" s="403" t="s">
        <v>92</v>
      </c>
      <c r="G76" s="403" t="s">
        <v>14</v>
      </c>
      <c r="H76" s="403" t="s">
        <v>473</v>
      </c>
      <c r="I76" s="403" t="s">
        <v>94</v>
      </c>
      <c r="J76" s="403" t="s">
        <v>95</v>
      </c>
      <c r="K76" s="404" t="s">
        <v>210</v>
      </c>
      <c r="L76" s="403" t="s">
        <v>210</v>
      </c>
      <c r="M76" s="403">
        <v>10004882</v>
      </c>
      <c r="N76" s="403" t="s">
        <v>446</v>
      </c>
      <c r="O76" s="403" t="s">
        <v>109</v>
      </c>
      <c r="P76" s="404">
        <v>42339</v>
      </c>
      <c r="Q76" s="404">
        <v>42342</v>
      </c>
      <c r="R76" s="404">
        <v>42373</v>
      </c>
      <c r="S76" s="403">
        <v>2</v>
      </c>
      <c r="T76" s="403">
        <v>2</v>
      </c>
      <c r="U76" s="403">
        <v>2</v>
      </c>
      <c r="V76" s="403">
        <v>2</v>
      </c>
      <c r="W76" s="403">
        <v>2</v>
      </c>
      <c r="X76" s="403" t="s">
        <v>100</v>
      </c>
      <c r="Y76" s="403" t="s">
        <v>2320</v>
      </c>
      <c r="Z76" s="404">
        <v>41834</v>
      </c>
      <c r="AA76" s="404">
        <v>41838</v>
      </c>
      <c r="AB76" s="403" t="s">
        <v>147</v>
      </c>
      <c r="AC76" s="403" t="s">
        <v>4900</v>
      </c>
      <c r="AD76" s="403">
        <v>3</v>
      </c>
      <c r="AE76" s="403">
        <v>3</v>
      </c>
      <c r="AF76" s="403">
        <v>3</v>
      </c>
      <c r="AG76" s="403" t="s">
        <v>99</v>
      </c>
      <c r="AH76" s="403">
        <v>3</v>
      </c>
      <c r="AI76" s="403" t="s">
        <v>127</v>
      </c>
    </row>
    <row r="77" spans="1:35" x14ac:dyDescent="0.2">
      <c r="A77" s="434" t="str">
        <f>IF(B77&lt;&gt;"",HYPERLINK(CONCATENATE("http://reports.ofsted.gov.uk/inspection-reports/find-inspection-report/provider/ELS/",B77),"Ofsted Webpage"),"")</f>
        <v>Ofsted Webpage</v>
      </c>
      <c r="B77" s="403">
        <v>50586</v>
      </c>
      <c r="C77" s="403">
        <v>105360</v>
      </c>
      <c r="D77" s="403">
        <v>10000494</v>
      </c>
      <c r="E77" s="403" t="s">
        <v>1623</v>
      </c>
      <c r="F77" s="403" t="s">
        <v>92</v>
      </c>
      <c r="G77" s="403" t="s">
        <v>14</v>
      </c>
      <c r="H77" s="403" t="s">
        <v>325</v>
      </c>
      <c r="I77" s="403" t="s">
        <v>161</v>
      </c>
      <c r="J77" s="403" t="s">
        <v>161</v>
      </c>
      <c r="K77" s="404" t="s">
        <v>210</v>
      </c>
      <c r="L77" s="403" t="s">
        <v>210</v>
      </c>
      <c r="M77" s="403" t="s">
        <v>1624</v>
      </c>
      <c r="N77" s="403" t="s">
        <v>102</v>
      </c>
      <c r="O77" s="403" t="s">
        <v>109</v>
      </c>
      <c r="P77" s="404">
        <v>42065</v>
      </c>
      <c r="Q77" s="404">
        <v>42069</v>
      </c>
      <c r="R77" s="404">
        <v>42101</v>
      </c>
      <c r="S77" s="403">
        <v>2</v>
      </c>
      <c r="T77" s="403">
        <v>2</v>
      </c>
      <c r="U77" s="403">
        <v>2</v>
      </c>
      <c r="V77" s="403" t="s">
        <v>99</v>
      </c>
      <c r="W77" s="403">
        <v>2</v>
      </c>
      <c r="X77" s="403" t="s">
        <v>99</v>
      </c>
      <c r="Y77" s="403" t="s">
        <v>4017</v>
      </c>
      <c r="Z77" s="404">
        <v>40861</v>
      </c>
      <c r="AA77" s="404">
        <v>40865</v>
      </c>
      <c r="AB77" s="403" t="s">
        <v>102</v>
      </c>
      <c r="AC77" s="403" t="s">
        <v>4900</v>
      </c>
      <c r="AD77" s="403">
        <v>2</v>
      </c>
      <c r="AE77" s="403">
        <v>2</v>
      </c>
      <c r="AF77" s="403">
        <v>2</v>
      </c>
      <c r="AG77" s="403" t="s">
        <v>99</v>
      </c>
      <c r="AH77" s="403">
        <v>2</v>
      </c>
      <c r="AI77" s="403" t="s">
        <v>111</v>
      </c>
    </row>
    <row r="78" spans="1:35" x14ac:dyDescent="0.2">
      <c r="A78" s="434" t="str">
        <f>IF(B78&lt;&gt;"",HYPERLINK(CONCATENATE("http://reports.ofsted.gov.uk/inspection-reports/find-inspection-report/provider/ELS/",B78),"Ofsted Webpage"),"")</f>
        <v>Ofsted Webpage</v>
      </c>
      <c r="B78" s="403">
        <v>50592</v>
      </c>
      <c r="C78" s="403">
        <v>108629</v>
      </c>
      <c r="D78" s="403">
        <v>10000501</v>
      </c>
      <c r="E78" s="403" t="s">
        <v>4202</v>
      </c>
      <c r="F78" s="403" t="s">
        <v>183</v>
      </c>
      <c r="G78" s="403" t="s">
        <v>14</v>
      </c>
      <c r="H78" s="403" t="s">
        <v>422</v>
      </c>
      <c r="I78" s="403" t="s">
        <v>140</v>
      </c>
      <c r="J78" s="403" t="s">
        <v>140</v>
      </c>
      <c r="K78" s="404" t="s">
        <v>210</v>
      </c>
      <c r="L78" s="403" t="s">
        <v>210</v>
      </c>
      <c r="M78" s="403" t="s">
        <v>4203</v>
      </c>
      <c r="N78" s="403" t="s">
        <v>102</v>
      </c>
      <c r="O78" s="403" t="s">
        <v>109</v>
      </c>
      <c r="P78" s="404">
        <v>40343</v>
      </c>
      <c r="Q78" s="404">
        <v>40347</v>
      </c>
      <c r="R78" s="404">
        <v>40374</v>
      </c>
      <c r="S78" s="403">
        <v>1</v>
      </c>
      <c r="T78" s="403">
        <v>2</v>
      </c>
      <c r="U78" s="403">
        <v>1</v>
      </c>
      <c r="V78" s="403" t="s">
        <v>99</v>
      </c>
      <c r="W78" s="403">
        <v>1</v>
      </c>
      <c r="X78" s="403" t="s">
        <v>99</v>
      </c>
      <c r="Y78" s="403" t="s">
        <v>4204</v>
      </c>
      <c r="Z78" s="404">
        <v>39286</v>
      </c>
      <c r="AA78" s="404">
        <v>39290</v>
      </c>
      <c r="AB78" s="403" t="s">
        <v>434</v>
      </c>
      <c r="AC78" s="403" t="s">
        <v>4900</v>
      </c>
      <c r="AD78" s="403">
        <v>2</v>
      </c>
      <c r="AE78" s="403">
        <v>2</v>
      </c>
      <c r="AF78" s="403">
        <v>2</v>
      </c>
      <c r="AG78" s="403" t="s">
        <v>99</v>
      </c>
      <c r="AH78" s="403">
        <v>2</v>
      </c>
      <c r="AI78" s="403" t="s">
        <v>127</v>
      </c>
    </row>
    <row r="79" spans="1:35" x14ac:dyDescent="0.2">
      <c r="A79" s="434" t="str">
        <f>IF(B79&lt;&gt;"",HYPERLINK(CONCATENATE("http://reports.ofsted.gov.uk/inspection-reports/find-inspection-report/provider/ELS/",B79),"Ofsted Webpage"),"")</f>
        <v>Ofsted Webpage</v>
      </c>
      <c r="B79" s="403">
        <v>50604</v>
      </c>
      <c r="C79" s="403">
        <v>106160</v>
      </c>
      <c r="D79" s="403">
        <v>10000532</v>
      </c>
      <c r="E79" s="403" t="s">
        <v>4205</v>
      </c>
      <c r="F79" s="403" t="s">
        <v>92</v>
      </c>
      <c r="G79" s="403" t="s">
        <v>14</v>
      </c>
      <c r="H79" s="403" t="s">
        <v>797</v>
      </c>
      <c r="I79" s="403" t="s">
        <v>122</v>
      </c>
      <c r="J79" s="403" t="s">
        <v>122</v>
      </c>
      <c r="K79" s="404" t="s">
        <v>210</v>
      </c>
      <c r="L79" s="403" t="s">
        <v>210</v>
      </c>
      <c r="M79" s="403">
        <v>10005151</v>
      </c>
      <c r="N79" s="403" t="s">
        <v>141</v>
      </c>
      <c r="O79" s="403" t="s">
        <v>109</v>
      </c>
      <c r="P79" s="404">
        <v>42325</v>
      </c>
      <c r="Q79" s="404">
        <v>42328</v>
      </c>
      <c r="R79" s="404">
        <v>42347</v>
      </c>
      <c r="S79" s="403">
        <v>2</v>
      </c>
      <c r="T79" s="403">
        <v>2</v>
      </c>
      <c r="U79" s="403">
        <v>2</v>
      </c>
      <c r="V79" s="403">
        <v>2</v>
      </c>
      <c r="W79" s="403">
        <v>2</v>
      </c>
      <c r="X79" s="403" t="s">
        <v>100</v>
      </c>
      <c r="Y79" s="403" t="s">
        <v>2323</v>
      </c>
      <c r="Z79" s="404">
        <v>41834</v>
      </c>
      <c r="AA79" s="404">
        <v>41838</v>
      </c>
      <c r="AB79" s="403" t="s">
        <v>132</v>
      </c>
      <c r="AC79" s="403" t="s">
        <v>4900</v>
      </c>
      <c r="AD79" s="403">
        <v>3</v>
      </c>
      <c r="AE79" s="403">
        <v>3</v>
      </c>
      <c r="AF79" s="403">
        <v>3</v>
      </c>
      <c r="AG79" s="403" t="s">
        <v>99</v>
      </c>
      <c r="AH79" s="403">
        <v>3</v>
      </c>
      <c r="AI79" s="403" t="s">
        <v>127</v>
      </c>
    </row>
    <row r="80" spans="1:35" x14ac:dyDescent="0.2">
      <c r="A80" s="434" t="str">
        <f>IF(B80&lt;&gt;"",HYPERLINK(CONCATENATE("http://reports.ofsted.gov.uk/inspection-reports/find-inspection-report/provider/ELS/",B80),"Ofsted Webpage"),"")</f>
        <v>Ofsted Webpage</v>
      </c>
      <c r="B80" s="403">
        <v>50609</v>
      </c>
      <c r="C80" s="403">
        <v>107015</v>
      </c>
      <c r="D80" s="403">
        <v>10000538</v>
      </c>
      <c r="E80" s="403" t="s">
        <v>368</v>
      </c>
      <c r="F80" s="403" t="s">
        <v>170</v>
      </c>
      <c r="G80" s="403" t="s">
        <v>15</v>
      </c>
      <c r="H80" s="403" t="s">
        <v>369</v>
      </c>
      <c r="I80" s="403" t="s">
        <v>199</v>
      </c>
      <c r="J80" s="403" t="s">
        <v>95</v>
      </c>
      <c r="K80" s="404" t="s">
        <v>210</v>
      </c>
      <c r="L80" s="403" t="s">
        <v>210</v>
      </c>
      <c r="M80" s="403">
        <v>10020192</v>
      </c>
      <c r="N80" s="403" t="s">
        <v>276</v>
      </c>
      <c r="O80" s="403" t="s">
        <v>109</v>
      </c>
      <c r="P80" s="404">
        <v>42710</v>
      </c>
      <c r="Q80" s="404">
        <v>42713</v>
      </c>
      <c r="R80" s="404">
        <v>42755</v>
      </c>
      <c r="S80" s="403">
        <v>3</v>
      </c>
      <c r="T80" s="403">
        <v>3</v>
      </c>
      <c r="U80" s="403">
        <v>3</v>
      </c>
      <c r="V80" s="403">
        <v>3</v>
      </c>
      <c r="W80" s="403">
        <v>3</v>
      </c>
      <c r="X80" s="403" t="s">
        <v>100</v>
      </c>
      <c r="Y80" s="403" t="s">
        <v>370</v>
      </c>
      <c r="Z80" s="404">
        <v>41247</v>
      </c>
      <c r="AA80" s="404">
        <v>41250</v>
      </c>
      <c r="AB80" s="403" t="s">
        <v>152</v>
      </c>
      <c r="AC80" s="403" t="s">
        <v>4900</v>
      </c>
      <c r="AD80" s="403">
        <v>2</v>
      </c>
      <c r="AE80" s="403">
        <v>2</v>
      </c>
      <c r="AF80" s="403">
        <v>2</v>
      </c>
      <c r="AG80" s="403" t="s">
        <v>99</v>
      </c>
      <c r="AH80" s="403">
        <v>2</v>
      </c>
      <c r="AI80" s="403" t="s">
        <v>148</v>
      </c>
    </row>
    <row r="81" spans="1:35" x14ac:dyDescent="0.2">
      <c r="A81" s="434" t="str">
        <f>IF(B81&lt;&gt;"",HYPERLINK(CONCATENATE("http://reports.ofsted.gov.uk/inspection-reports/find-inspection-report/provider/ELS/",B81),"Ofsted Webpage"),"")</f>
        <v>Ofsted Webpage</v>
      </c>
      <c r="B81" s="403">
        <v>50621</v>
      </c>
      <c r="C81" s="403">
        <v>107690</v>
      </c>
      <c r="D81" s="403">
        <v>10000561</v>
      </c>
      <c r="E81" s="403" t="s">
        <v>3241</v>
      </c>
      <c r="F81" s="403" t="s">
        <v>278</v>
      </c>
      <c r="G81" s="403" t="s">
        <v>15</v>
      </c>
      <c r="H81" s="403" t="s">
        <v>234</v>
      </c>
      <c r="I81" s="403" t="s">
        <v>190</v>
      </c>
      <c r="J81" s="403" t="s">
        <v>190</v>
      </c>
      <c r="K81" s="404">
        <v>42860</v>
      </c>
      <c r="L81" s="403">
        <v>1</v>
      </c>
      <c r="M81" s="403" t="s">
        <v>3242</v>
      </c>
      <c r="N81" s="403" t="s">
        <v>132</v>
      </c>
      <c r="O81" s="403" t="s">
        <v>109</v>
      </c>
      <c r="P81" s="404">
        <v>41226</v>
      </c>
      <c r="Q81" s="404">
        <v>41229</v>
      </c>
      <c r="R81" s="404">
        <v>41264</v>
      </c>
      <c r="S81" s="403">
        <v>2</v>
      </c>
      <c r="T81" s="403">
        <v>2</v>
      </c>
      <c r="U81" s="403">
        <v>2</v>
      </c>
      <c r="V81" s="403" t="s">
        <v>99</v>
      </c>
      <c r="W81" s="403">
        <v>1</v>
      </c>
      <c r="X81" s="403" t="s">
        <v>99</v>
      </c>
      <c r="Y81" s="403" t="s">
        <v>4206</v>
      </c>
      <c r="Z81" s="404">
        <v>39392</v>
      </c>
      <c r="AA81" s="404">
        <v>39395</v>
      </c>
      <c r="AB81" s="403" t="s">
        <v>434</v>
      </c>
      <c r="AC81" s="403" t="s">
        <v>4900</v>
      </c>
      <c r="AD81" s="403">
        <v>2</v>
      </c>
      <c r="AE81" s="403">
        <v>2</v>
      </c>
      <c r="AF81" s="403">
        <v>2</v>
      </c>
      <c r="AG81" s="403" t="s">
        <v>99</v>
      </c>
      <c r="AH81" s="403">
        <v>2</v>
      </c>
      <c r="AI81" s="403" t="s">
        <v>111</v>
      </c>
    </row>
    <row r="82" spans="1:35" x14ac:dyDescent="0.2">
      <c r="A82" s="434" t="str">
        <f>IF(B82&lt;&gt;"",HYPERLINK(CONCATENATE("http://reports.ofsted.gov.uk/inspection-reports/find-inspection-report/provider/ELS/",B82),"Ofsted Webpage"),"")</f>
        <v>Ofsted Webpage</v>
      </c>
      <c r="B82" s="403">
        <v>50656</v>
      </c>
      <c r="C82" s="403">
        <v>106343</v>
      </c>
      <c r="D82" s="403">
        <v>10000631</v>
      </c>
      <c r="E82" s="403" t="s">
        <v>263</v>
      </c>
      <c r="F82" s="403" t="s">
        <v>92</v>
      </c>
      <c r="G82" s="403" t="s">
        <v>14</v>
      </c>
      <c r="H82" s="403" t="s">
        <v>186</v>
      </c>
      <c r="I82" s="403" t="s">
        <v>172</v>
      </c>
      <c r="J82" s="403" t="s">
        <v>172</v>
      </c>
      <c r="K82" s="404" t="s">
        <v>210</v>
      </c>
      <c r="L82" s="403" t="s">
        <v>210</v>
      </c>
      <c r="M82" s="403">
        <v>10022585</v>
      </c>
      <c r="N82" s="403" t="s">
        <v>130</v>
      </c>
      <c r="O82" s="403" t="s">
        <v>109</v>
      </c>
      <c r="P82" s="404">
        <v>42766</v>
      </c>
      <c r="Q82" s="404">
        <v>42768</v>
      </c>
      <c r="R82" s="404">
        <v>42794</v>
      </c>
      <c r="S82" s="403">
        <v>2</v>
      </c>
      <c r="T82" s="403">
        <v>2</v>
      </c>
      <c r="U82" s="403">
        <v>2</v>
      </c>
      <c r="V82" s="403">
        <v>2</v>
      </c>
      <c r="W82" s="403">
        <v>2</v>
      </c>
      <c r="X82" s="403" t="s">
        <v>100</v>
      </c>
      <c r="Y82" s="403" t="s">
        <v>264</v>
      </c>
      <c r="Z82" s="404">
        <v>41568</v>
      </c>
      <c r="AA82" s="404">
        <v>41571</v>
      </c>
      <c r="AB82" s="403" t="s">
        <v>132</v>
      </c>
      <c r="AC82" s="403" t="s">
        <v>4900</v>
      </c>
      <c r="AD82" s="403">
        <v>2</v>
      </c>
      <c r="AE82" s="403">
        <v>2</v>
      </c>
      <c r="AF82" s="403">
        <v>2</v>
      </c>
      <c r="AG82" s="403" t="s">
        <v>99</v>
      </c>
      <c r="AH82" s="403">
        <v>2</v>
      </c>
      <c r="AI82" s="403" t="s">
        <v>111</v>
      </c>
    </row>
    <row r="83" spans="1:35" x14ac:dyDescent="0.2">
      <c r="A83" s="434" t="str">
        <f>IF(B83&lt;&gt;"",HYPERLINK(CONCATENATE("http://reports.ofsted.gov.uk/inspection-reports/find-inspection-report/provider/ELS/",B83),"Ofsted Webpage"),"")</f>
        <v>Ofsted Webpage</v>
      </c>
      <c r="B83" s="403">
        <v>50701</v>
      </c>
      <c r="C83" s="403">
        <v>108305</v>
      </c>
      <c r="D83" s="403">
        <v>10002011</v>
      </c>
      <c r="E83" s="403" t="s">
        <v>799</v>
      </c>
      <c r="F83" s="403" t="s">
        <v>683</v>
      </c>
      <c r="G83" s="403" t="s">
        <v>17</v>
      </c>
      <c r="H83" s="403" t="s">
        <v>736</v>
      </c>
      <c r="I83" s="403" t="s">
        <v>122</v>
      </c>
      <c r="J83" s="403" t="s">
        <v>122</v>
      </c>
      <c r="K83" s="404" t="s">
        <v>210</v>
      </c>
      <c r="L83" s="403" t="s">
        <v>210</v>
      </c>
      <c r="M83" s="403">
        <v>10004883</v>
      </c>
      <c r="N83" s="403" t="s">
        <v>711</v>
      </c>
      <c r="O83" s="403" t="s">
        <v>109</v>
      </c>
      <c r="P83" s="404">
        <v>42340</v>
      </c>
      <c r="Q83" s="404">
        <v>42341</v>
      </c>
      <c r="R83" s="404">
        <v>42381</v>
      </c>
      <c r="S83" s="403">
        <v>1</v>
      </c>
      <c r="T83" s="403">
        <v>1</v>
      </c>
      <c r="U83" s="403">
        <v>1</v>
      </c>
      <c r="V83" s="403">
        <v>1</v>
      </c>
      <c r="W83" s="403">
        <v>1</v>
      </c>
      <c r="X83" s="403" t="s">
        <v>100</v>
      </c>
      <c r="Y83" s="403" t="s">
        <v>4018</v>
      </c>
      <c r="Z83" s="404">
        <v>41030</v>
      </c>
      <c r="AA83" s="404">
        <v>41031</v>
      </c>
      <c r="AB83" s="403" t="s">
        <v>711</v>
      </c>
      <c r="AC83" s="403" t="s">
        <v>4900</v>
      </c>
      <c r="AD83" s="403" t="s">
        <v>99</v>
      </c>
      <c r="AE83" s="403" t="s">
        <v>99</v>
      </c>
      <c r="AF83" s="403" t="s">
        <v>99</v>
      </c>
      <c r="AG83" s="403" t="s">
        <v>99</v>
      </c>
      <c r="AH83" s="403" t="s">
        <v>99</v>
      </c>
      <c r="AI83" s="403" t="s">
        <v>103</v>
      </c>
    </row>
    <row r="84" spans="1:35" x14ac:dyDescent="0.2">
      <c r="A84" s="434" t="str">
        <f>IF(B84&lt;&gt;"",HYPERLINK(CONCATENATE("http://reports.ofsted.gov.uk/inspection-reports/find-inspection-report/provider/ELS/",B84),"Ofsted Webpage"),"")</f>
        <v>Ofsted Webpage</v>
      </c>
      <c r="B84" s="403">
        <v>50713</v>
      </c>
      <c r="C84" s="403">
        <v>107658</v>
      </c>
      <c r="D84" s="403">
        <v>10000715</v>
      </c>
      <c r="E84" s="403" t="s">
        <v>1626</v>
      </c>
      <c r="F84" s="403" t="s">
        <v>92</v>
      </c>
      <c r="G84" s="403" t="s">
        <v>14</v>
      </c>
      <c r="H84" s="403" t="s">
        <v>186</v>
      </c>
      <c r="I84" s="403" t="s">
        <v>172</v>
      </c>
      <c r="J84" s="403" t="s">
        <v>172</v>
      </c>
      <c r="K84" s="404" t="s">
        <v>210</v>
      </c>
      <c r="L84" s="403" t="s">
        <v>210</v>
      </c>
      <c r="M84" s="403" t="s">
        <v>1627</v>
      </c>
      <c r="N84" s="403" t="s">
        <v>1628</v>
      </c>
      <c r="O84" s="403" t="s">
        <v>109</v>
      </c>
      <c r="P84" s="404">
        <v>42178</v>
      </c>
      <c r="Q84" s="404">
        <v>42181</v>
      </c>
      <c r="R84" s="404">
        <v>42201</v>
      </c>
      <c r="S84" s="403">
        <v>2</v>
      </c>
      <c r="T84" s="403">
        <v>2</v>
      </c>
      <c r="U84" s="403">
        <v>2</v>
      </c>
      <c r="V84" s="403" t="s">
        <v>99</v>
      </c>
      <c r="W84" s="403">
        <v>2</v>
      </c>
      <c r="X84" s="403" t="s">
        <v>99</v>
      </c>
      <c r="Y84" s="403" t="s">
        <v>2325</v>
      </c>
      <c r="Z84" s="404">
        <v>41688</v>
      </c>
      <c r="AA84" s="404">
        <v>41691</v>
      </c>
      <c r="AB84" s="403" t="s">
        <v>147</v>
      </c>
      <c r="AC84" s="403" t="s">
        <v>4900</v>
      </c>
      <c r="AD84" s="403">
        <v>3</v>
      </c>
      <c r="AE84" s="403">
        <v>3</v>
      </c>
      <c r="AF84" s="403">
        <v>3</v>
      </c>
      <c r="AG84" s="403" t="s">
        <v>99</v>
      </c>
      <c r="AH84" s="403">
        <v>3</v>
      </c>
      <c r="AI84" s="403" t="s">
        <v>127</v>
      </c>
    </row>
    <row r="85" spans="1:35" x14ac:dyDescent="0.2">
      <c r="A85" s="434" t="str">
        <f>IF(B85&lt;&gt;"",HYPERLINK(CONCATENATE("http://reports.ofsted.gov.uk/inspection-reports/find-inspection-report/provider/ELS/",B85),"Ofsted Webpage"),"")</f>
        <v>Ofsted Webpage</v>
      </c>
      <c r="B85" s="403">
        <v>50729</v>
      </c>
      <c r="C85" s="403">
        <v>111994</v>
      </c>
      <c r="D85" s="403">
        <v>10006600</v>
      </c>
      <c r="E85" s="403" t="s">
        <v>581</v>
      </c>
      <c r="F85" s="403" t="s">
        <v>92</v>
      </c>
      <c r="G85" s="403" t="s">
        <v>14</v>
      </c>
      <c r="H85" s="403" t="s">
        <v>582</v>
      </c>
      <c r="I85" s="403" t="s">
        <v>172</v>
      </c>
      <c r="J85" s="403" t="s">
        <v>172</v>
      </c>
      <c r="K85" s="404" t="s">
        <v>210</v>
      </c>
      <c r="L85" s="403" t="s">
        <v>210</v>
      </c>
      <c r="M85" s="403">
        <v>10020081</v>
      </c>
      <c r="N85" s="403" t="s">
        <v>145</v>
      </c>
      <c r="O85" s="403" t="s">
        <v>109</v>
      </c>
      <c r="P85" s="404">
        <v>42647</v>
      </c>
      <c r="Q85" s="404">
        <v>42650</v>
      </c>
      <c r="R85" s="404">
        <v>42690</v>
      </c>
      <c r="S85" s="403">
        <v>3</v>
      </c>
      <c r="T85" s="403">
        <v>3</v>
      </c>
      <c r="U85" s="403">
        <v>3</v>
      </c>
      <c r="V85" s="403">
        <v>3</v>
      </c>
      <c r="W85" s="403">
        <v>3</v>
      </c>
      <c r="X85" s="403" t="s">
        <v>100</v>
      </c>
      <c r="Y85" s="403" t="s">
        <v>583</v>
      </c>
      <c r="Z85" s="404">
        <v>41029</v>
      </c>
      <c r="AA85" s="404">
        <v>41033</v>
      </c>
      <c r="AB85" s="403" t="s">
        <v>102</v>
      </c>
      <c r="AC85" s="403" t="s">
        <v>4900</v>
      </c>
      <c r="AD85" s="403">
        <v>2</v>
      </c>
      <c r="AE85" s="403">
        <v>2</v>
      </c>
      <c r="AF85" s="403">
        <v>2</v>
      </c>
      <c r="AG85" s="403" t="s">
        <v>99</v>
      </c>
      <c r="AH85" s="403">
        <v>2</v>
      </c>
      <c r="AI85" s="403" t="s">
        <v>148</v>
      </c>
    </row>
    <row r="86" spans="1:35" x14ac:dyDescent="0.2">
      <c r="A86" s="434" t="str">
        <f>IF(B86&lt;&gt;"",HYPERLINK(CONCATENATE("http://reports.ofsted.gov.uk/inspection-reports/find-inspection-report/provider/ELS/",B86),"Ofsted Webpage"),"")</f>
        <v>Ofsted Webpage</v>
      </c>
      <c r="B86" s="403">
        <v>50732</v>
      </c>
      <c r="C86" s="403">
        <v>115093</v>
      </c>
      <c r="D86" s="403">
        <v>10000748</v>
      </c>
      <c r="E86" s="403" t="s">
        <v>801</v>
      </c>
      <c r="F86" s="403" t="s">
        <v>170</v>
      </c>
      <c r="G86" s="403" t="s">
        <v>15</v>
      </c>
      <c r="H86" s="403" t="s">
        <v>802</v>
      </c>
      <c r="I86" s="403" t="s">
        <v>140</v>
      </c>
      <c r="J86" s="403" t="s">
        <v>140</v>
      </c>
      <c r="K86" s="404">
        <v>42293</v>
      </c>
      <c r="L86" s="403">
        <v>1</v>
      </c>
      <c r="M86" s="403" t="s">
        <v>4207</v>
      </c>
      <c r="N86" s="403" t="s">
        <v>152</v>
      </c>
      <c r="O86" s="403" t="s">
        <v>109</v>
      </c>
      <c r="P86" s="404">
        <v>40210</v>
      </c>
      <c r="Q86" s="404">
        <v>40214</v>
      </c>
      <c r="R86" s="404">
        <v>40249</v>
      </c>
      <c r="S86" s="403">
        <v>2</v>
      </c>
      <c r="T86" s="403">
        <v>2</v>
      </c>
      <c r="U86" s="403">
        <v>2</v>
      </c>
      <c r="V86" s="403" t="s">
        <v>99</v>
      </c>
      <c r="W86" s="403">
        <v>2</v>
      </c>
      <c r="X86" s="403" t="s">
        <v>99</v>
      </c>
      <c r="Y86" s="403" t="s">
        <v>4208</v>
      </c>
      <c r="Z86" s="404">
        <v>38667</v>
      </c>
      <c r="AA86" s="404">
        <v>38667</v>
      </c>
      <c r="AB86" s="403" t="s">
        <v>4209</v>
      </c>
      <c r="AC86" s="403" t="s">
        <v>4900</v>
      </c>
      <c r="AD86" s="403">
        <v>2</v>
      </c>
      <c r="AE86" s="403">
        <v>2</v>
      </c>
      <c r="AF86" s="403" t="s">
        <v>99</v>
      </c>
      <c r="AG86" s="403" t="s">
        <v>99</v>
      </c>
      <c r="AH86" s="403" t="s">
        <v>99</v>
      </c>
      <c r="AI86" s="403" t="s">
        <v>111</v>
      </c>
    </row>
    <row r="87" spans="1:35" x14ac:dyDescent="0.2">
      <c r="A87" s="434" t="str">
        <f>IF(B87&lt;&gt;"",HYPERLINK(CONCATENATE("http://reports.ofsted.gov.uk/inspection-reports/find-inspection-report/provider/ELS/",B87),"Ofsted Webpage"),"")</f>
        <v>Ofsted Webpage</v>
      </c>
      <c r="B87" s="403">
        <v>50737</v>
      </c>
      <c r="C87" s="403">
        <v>115094</v>
      </c>
      <c r="D87" s="403">
        <v>10000755</v>
      </c>
      <c r="E87" s="403" t="s">
        <v>3249</v>
      </c>
      <c r="F87" s="403" t="s">
        <v>170</v>
      </c>
      <c r="G87" s="403" t="s">
        <v>15</v>
      </c>
      <c r="H87" s="403" t="s">
        <v>2996</v>
      </c>
      <c r="I87" s="403" t="s">
        <v>140</v>
      </c>
      <c r="J87" s="403" t="s">
        <v>140</v>
      </c>
      <c r="K87" s="404" t="s">
        <v>210</v>
      </c>
      <c r="L87" s="403" t="s">
        <v>210</v>
      </c>
      <c r="M87" s="403">
        <v>10022617</v>
      </c>
      <c r="N87" s="403" t="s">
        <v>276</v>
      </c>
      <c r="O87" s="403" t="s">
        <v>124</v>
      </c>
      <c r="P87" s="404">
        <v>42913</v>
      </c>
      <c r="Q87" s="404">
        <v>42921</v>
      </c>
      <c r="R87" s="404">
        <v>42986</v>
      </c>
      <c r="S87" s="403">
        <v>3</v>
      </c>
      <c r="T87" s="403">
        <v>3</v>
      </c>
      <c r="U87" s="403">
        <v>3</v>
      </c>
      <c r="V87" s="403">
        <v>3</v>
      </c>
      <c r="W87" s="403">
        <v>3</v>
      </c>
      <c r="X87" s="403" t="s">
        <v>100</v>
      </c>
      <c r="Y87" s="403" t="s">
        <v>3250</v>
      </c>
      <c r="Z87" s="404">
        <v>41310</v>
      </c>
      <c r="AA87" s="404">
        <v>41313</v>
      </c>
      <c r="AB87" s="403" t="s">
        <v>152</v>
      </c>
      <c r="AC87" s="403" t="s">
        <v>4900</v>
      </c>
      <c r="AD87" s="403">
        <v>2</v>
      </c>
      <c r="AE87" s="403">
        <v>2</v>
      </c>
      <c r="AF87" s="403">
        <v>2</v>
      </c>
      <c r="AG87" s="403" t="s">
        <v>99</v>
      </c>
      <c r="AH87" s="403">
        <v>2</v>
      </c>
      <c r="AI87" s="403" t="s">
        <v>148</v>
      </c>
    </row>
    <row r="88" spans="1:35" x14ac:dyDescent="0.2">
      <c r="A88" s="434" t="str">
        <f>IF(B88&lt;&gt;"",HYPERLINK(CONCATENATE("http://reports.ofsted.gov.uk/inspection-reports/find-inspection-report/provider/ELS/",B88),"Ofsted Webpage"),"")</f>
        <v>Ofsted Webpage</v>
      </c>
      <c r="B88" s="403">
        <v>50766</v>
      </c>
      <c r="C88" s="403">
        <v>116165</v>
      </c>
      <c r="D88" s="403">
        <v>10000795</v>
      </c>
      <c r="E88" s="403" t="s">
        <v>440</v>
      </c>
      <c r="F88" s="403" t="s">
        <v>170</v>
      </c>
      <c r="G88" s="403" t="s">
        <v>15</v>
      </c>
      <c r="H88" s="403" t="s">
        <v>202</v>
      </c>
      <c r="I88" s="403" t="s">
        <v>140</v>
      </c>
      <c r="J88" s="403" t="s">
        <v>140</v>
      </c>
      <c r="K88" s="404" t="s">
        <v>210</v>
      </c>
      <c r="L88" s="403" t="s">
        <v>210</v>
      </c>
      <c r="M88" s="403">
        <v>10022095</v>
      </c>
      <c r="N88" s="403" t="s">
        <v>276</v>
      </c>
      <c r="O88" s="403" t="s">
        <v>109</v>
      </c>
      <c r="P88" s="404">
        <v>42696</v>
      </c>
      <c r="Q88" s="404">
        <v>42699</v>
      </c>
      <c r="R88" s="404">
        <v>42741</v>
      </c>
      <c r="S88" s="403">
        <v>3</v>
      </c>
      <c r="T88" s="403">
        <v>3</v>
      </c>
      <c r="U88" s="403">
        <v>3</v>
      </c>
      <c r="V88" s="403">
        <v>3</v>
      </c>
      <c r="W88" s="403">
        <v>3</v>
      </c>
      <c r="X88" s="403" t="s">
        <v>100</v>
      </c>
      <c r="Y88" s="403" t="s">
        <v>441</v>
      </c>
      <c r="Z88" s="404">
        <v>40308</v>
      </c>
      <c r="AA88" s="404">
        <v>40312</v>
      </c>
      <c r="AB88" s="403" t="s">
        <v>152</v>
      </c>
      <c r="AC88" s="403" t="s">
        <v>4900</v>
      </c>
      <c r="AD88" s="403">
        <v>2</v>
      </c>
      <c r="AE88" s="403">
        <v>2</v>
      </c>
      <c r="AF88" s="403">
        <v>3</v>
      </c>
      <c r="AG88" s="403" t="s">
        <v>99</v>
      </c>
      <c r="AH88" s="403">
        <v>2</v>
      </c>
      <c r="AI88" s="403" t="s">
        <v>148</v>
      </c>
    </row>
    <row r="89" spans="1:35" x14ac:dyDescent="0.2">
      <c r="A89" s="434" t="str">
        <f>IF(B89&lt;&gt;"",HYPERLINK(CONCATENATE("http://reports.ofsted.gov.uk/inspection-reports/find-inspection-report/provider/ELS/",B89),"Ofsted Webpage"),"")</f>
        <v>Ofsted Webpage</v>
      </c>
      <c r="B89" s="403">
        <v>50782</v>
      </c>
      <c r="C89" s="403">
        <v>131505</v>
      </c>
      <c r="D89" s="403">
        <v>10047306</v>
      </c>
      <c r="E89" s="403" t="s">
        <v>804</v>
      </c>
      <c r="F89" s="403" t="s">
        <v>278</v>
      </c>
      <c r="G89" s="403" t="s">
        <v>15</v>
      </c>
      <c r="H89" s="403" t="s">
        <v>805</v>
      </c>
      <c r="I89" s="403" t="s">
        <v>122</v>
      </c>
      <c r="J89" s="403" t="s">
        <v>122</v>
      </c>
      <c r="K89" s="404" t="s">
        <v>210</v>
      </c>
      <c r="L89" s="403" t="s">
        <v>210</v>
      </c>
      <c r="M89" s="403">
        <v>10004888</v>
      </c>
      <c r="N89" s="403" t="s">
        <v>331</v>
      </c>
      <c r="O89" s="403" t="s">
        <v>109</v>
      </c>
      <c r="P89" s="404">
        <v>42296</v>
      </c>
      <c r="Q89" s="404">
        <v>42299</v>
      </c>
      <c r="R89" s="404">
        <v>42338</v>
      </c>
      <c r="S89" s="403">
        <v>2</v>
      </c>
      <c r="T89" s="403">
        <v>2</v>
      </c>
      <c r="U89" s="403">
        <v>2</v>
      </c>
      <c r="V89" s="403">
        <v>2</v>
      </c>
      <c r="W89" s="403">
        <v>2</v>
      </c>
      <c r="X89" s="403" t="s">
        <v>100</v>
      </c>
      <c r="Y89" s="403" t="s">
        <v>2327</v>
      </c>
      <c r="Z89" s="404">
        <v>41695</v>
      </c>
      <c r="AA89" s="404">
        <v>41698</v>
      </c>
      <c r="AB89" s="403" t="s">
        <v>132</v>
      </c>
      <c r="AC89" s="403" t="s">
        <v>4900</v>
      </c>
      <c r="AD89" s="403">
        <v>3</v>
      </c>
      <c r="AE89" s="403">
        <v>3</v>
      </c>
      <c r="AF89" s="403">
        <v>3</v>
      </c>
      <c r="AG89" s="403" t="s">
        <v>99</v>
      </c>
      <c r="AH89" s="403">
        <v>3</v>
      </c>
      <c r="AI89" s="403" t="s">
        <v>127</v>
      </c>
    </row>
    <row r="90" spans="1:35" x14ac:dyDescent="0.2">
      <c r="A90" s="434" t="str">
        <f>IF(B90&lt;&gt;"",HYPERLINK(CONCATENATE("http://reports.ofsted.gov.uk/inspection-reports/find-inspection-report/provider/ELS/",B90),"Ofsted Webpage"),"")</f>
        <v>Ofsted Webpage</v>
      </c>
      <c r="B90" s="403">
        <v>50795</v>
      </c>
      <c r="C90" s="403">
        <v>109371</v>
      </c>
      <c r="D90" s="403">
        <v>10000831</v>
      </c>
      <c r="E90" s="403" t="s">
        <v>807</v>
      </c>
      <c r="F90" s="403" t="s">
        <v>92</v>
      </c>
      <c r="G90" s="403" t="s">
        <v>14</v>
      </c>
      <c r="H90" s="403" t="s">
        <v>248</v>
      </c>
      <c r="I90" s="403" t="s">
        <v>190</v>
      </c>
      <c r="J90" s="403" t="s">
        <v>190</v>
      </c>
      <c r="K90" s="404" t="s">
        <v>210</v>
      </c>
      <c r="L90" s="403" t="s">
        <v>210</v>
      </c>
      <c r="M90" s="403">
        <v>10039585</v>
      </c>
      <c r="N90" s="403" t="s">
        <v>145</v>
      </c>
      <c r="O90" s="403" t="s">
        <v>109</v>
      </c>
      <c r="P90" s="404">
        <v>43004</v>
      </c>
      <c r="Q90" s="404">
        <v>43007</v>
      </c>
      <c r="R90" s="404">
        <v>43041</v>
      </c>
      <c r="S90" s="403">
        <v>2</v>
      </c>
      <c r="T90" s="403">
        <v>2</v>
      </c>
      <c r="U90" s="403">
        <v>2</v>
      </c>
      <c r="V90" s="403">
        <v>2</v>
      </c>
      <c r="W90" s="403">
        <v>2</v>
      </c>
      <c r="X90" s="403" t="s">
        <v>100</v>
      </c>
      <c r="Y90" s="403" t="s">
        <v>4210</v>
      </c>
      <c r="Z90" s="404">
        <v>40442</v>
      </c>
      <c r="AA90" s="404">
        <v>40445</v>
      </c>
      <c r="AB90" s="403" t="s">
        <v>434</v>
      </c>
      <c r="AC90" s="403" t="s">
        <v>4900</v>
      </c>
      <c r="AD90" s="403">
        <v>2</v>
      </c>
      <c r="AE90" s="403">
        <v>2</v>
      </c>
      <c r="AF90" s="403">
        <v>2</v>
      </c>
      <c r="AG90" s="403" t="s">
        <v>99</v>
      </c>
      <c r="AH90" s="403">
        <v>2</v>
      </c>
      <c r="AI90" s="403" t="s">
        <v>111</v>
      </c>
    </row>
    <row r="91" spans="1:35" x14ac:dyDescent="0.2">
      <c r="A91" s="434" t="str">
        <f>IF(B91&lt;&gt;"",HYPERLINK(CONCATENATE("http://reports.ofsted.gov.uk/inspection-reports/find-inspection-report/provider/ELS/",B91),"Ofsted Webpage"),"")</f>
        <v>Ofsted Webpage</v>
      </c>
      <c r="B91" s="403">
        <v>50798</v>
      </c>
      <c r="C91" s="403">
        <v>112020</v>
      </c>
      <c r="D91" s="403">
        <v>10000834</v>
      </c>
      <c r="E91" s="403" t="s">
        <v>809</v>
      </c>
      <c r="F91" s="403" t="s">
        <v>170</v>
      </c>
      <c r="G91" s="403" t="s">
        <v>15</v>
      </c>
      <c r="H91" s="403" t="s">
        <v>514</v>
      </c>
      <c r="I91" s="403" t="s">
        <v>190</v>
      </c>
      <c r="J91" s="403" t="s">
        <v>190</v>
      </c>
      <c r="K91" s="404" t="s">
        <v>210</v>
      </c>
      <c r="L91" s="403" t="s">
        <v>210</v>
      </c>
      <c r="M91" s="403">
        <v>10030744</v>
      </c>
      <c r="N91" s="403" t="s">
        <v>212</v>
      </c>
      <c r="O91" s="403" t="s">
        <v>109</v>
      </c>
      <c r="P91" s="404">
        <v>43061</v>
      </c>
      <c r="Q91" s="404">
        <v>43063</v>
      </c>
      <c r="R91" s="404">
        <v>43111</v>
      </c>
      <c r="S91" s="403">
        <v>2</v>
      </c>
      <c r="T91" s="403">
        <v>2</v>
      </c>
      <c r="U91" s="403">
        <v>2</v>
      </c>
      <c r="V91" s="403">
        <v>2</v>
      </c>
      <c r="W91" s="403">
        <v>2</v>
      </c>
      <c r="X91" s="403" t="s">
        <v>100</v>
      </c>
      <c r="Y91" s="403">
        <v>10004890</v>
      </c>
      <c r="Z91" s="404">
        <v>42409</v>
      </c>
      <c r="AA91" s="404">
        <v>42412</v>
      </c>
      <c r="AB91" s="403" t="s">
        <v>276</v>
      </c>
      <c r="AC91" s="403" t="s">
        <v>4900</v>
      </c>
      <c r="AD91" s="403">
        <v>3</v>
      </c>
      <c r="AE91" s="403">
        <v>3</v>
      </c>
      <c r="AF91" s="403">
        <v>3</v>
      </c>
      <c r="AG91" s="403">
        <v>3</v>
      </c>
      <c r="AH91" s="403">
        <v>3</v>
      </c>
      <c r="AI91" s="403" t="s">
        <v>127</v>
      </c>
    </row>
    <row r="92" spans="1:35" x14ac:dyDescent="0.2">
      <c r="A92" s="434" t="str">
        <f>IF(B92&lt;&gt;"",HYPERLINK(CONCATENATE("http://reports.ofsted.gov.uk/inspection-reports/find-inspection-report/provider/ELS/",B92),"Ofsted Webpage"),"")</f>
        <v>Ofsted Webpage</v>
      </c>
      <c r="B92" s="403">
        <v>50806</v>
      </c>
      <c r="C92" s="403">
        <v>108791</v>
      </c>
      <c r="D92" s="403">
        <v>10000850</v>
      </c>
      <c r="E92" s="403" t="s">
        <v>2329</v>
      </c>
      <c r="F92" s="403" t="s">
        <v>170</v>
      </c>
      <c r="G92" s="403" t="s">
        <v>15</v>
      </c>
      <c r="H92" s="403" t="s">
        <v>380</v>
      </c>
      <c r="I92" s="403" t="s">
        <v>199</v>
      </c>
      <c r="J92" s="403" t="s">
        <v>95</v>
      </c>
      <c r="K92" s="404">
        <v>43076</v>
      </c>
      <c r="L92" s="403">
        <v>1</v>
      </c>
      <c r="M92" s="403" t="s">
        <v>2330</v>
      </c>
      <c r="N92" s="403" t="s">
        <v>152</v>
      </c>
      <c r="O92" s="403" t="s">
        <v>109</v>
      </c>
      <c r="P92" s="404">
        <v>41723</v>
      </c>
      <c r="Q92" s="404">
        <v>41725</v>
      </c>
      <c r="R92" s="404">
        <v>41757</v>
      </c>
      <c r="S92" s="403">
        <v>2</v>
      </c>
      <c r="T92" s="403">
        <v>2</v>
      </c>
      <c r="U92" s="403">
        <v>2</v>
      </c>
      <c r="V92" s="403" t="s">
        <v>99</v>
      </c>
      <c r="W92" s="403">
        <v>2</v>
      </c>
      <c r="X92" s="403" t="s">
        <v>99</v>
      </c>
      <c r="Y92" s="403" t="s">
        <v>4019</v>
      </c>
      <c r="Z92" s="404">
        <v>40826</v>
      </c>
      <c r="AA92" s="404">
        <v>40830</v>
      </c>
      <c r="AB92" s="403" t="s">
        <v>152</v>
      </c>
      <c r="AC92" s="403" t="s">
        <v>4900</v>
      </c>
      <c r="AD92" s="403">
        <v>3</v>
      </c>
      <c r="AE92" s="403">
        <v>2</v>
      </c>
      <c r="AF92" s="403">
        <v>2</v>
      </c>
      <c r="AG92" s="403" t="s">
        <v>99</v>
      </c>
      <c r="AH92" s="403">
        <v>3</v>
      </c>
      <c r="AI92" s="403" t="s">
        <v>127</v>
      </c>
    </row>
    <row r="93" spans="1:35" x14ac:dyDescent="0.2">
      <c r="A93" s="434" t="str">
        <f>IF(B93&lt;&gt;"",HYPERLINK(CONCATENATE("http://reports.ofsted.gov.uk/inspection-reports/find-inspection-report/provider/ELS/",B93),"Ofsted Webpage"),"")</f>
        <v>Ofsted Webpage</v>
      </c>
      <c r="B93" s="403">
        <v>50809</v>
      </c>
      <c r="C93" s="403">
        <v>107148</v>
      </c>
      <c r="D93" s="403">
        <v>10000848</v>
      </c>
      <c r="E93" s="403" t="s">
        <v>811</v>
      </c>
      <c r="F93" s="403" t="s">
        <v>278</v>
      </c>
      <c r="G93" s="403" t="s">
        <v>15</v>
      </c>
      <c r="H93" s="403" t="s">
        <v>380</v>
      </c>
      <c r="I93" s="403" t="s">
        <v>199</v>
      </c>
      <c r="J93" s="403" t="s">
        <v>95</v>
      </c>
      <c r="K93" s="404" t="s">
        <v>210</v>
      </c>
      <c r="L93" s="403" t="s">
        <v>210</v>
      </c>
      <c r="M93" s="403">
        <v>10030671</v>
      </c>
      <c r="N93" s="403" t="s">
        <v>317</v>
      </c>
      <c r="O93" s="403" t="s">
        <v>109</v>
      </c>
      <c r="P93" s="404">
        <v>43053</v>
      </c>
      <c r="Q93" s="404">
        <v>43056</v>
      </c>
      <c r="R93" s="404">
        <v>43088</v>
      </c>
      <c r="S93" s="403">
        <v>2</v>
      </c>
      <c r="T93" s="403">
        <v>2</v>
      </c>
      <c r="U93" s="403">
        <v>2</v>
      </c>
      <c r="V93" s="403">
        <v>1</v>
      </c>
      <c r="W93" s="403">
        <v>2</v>
      </c>
      <c r="X93" s="403" t="s">
        <v>100</v>
      </c>
      <c r="Y93" s="403">
        <v>10005135</v>
      </c>
      <c r="Z93" s="404">
        <v>42345</v>
      </c>
      <c r="AA93" s="404">
        <v>42348</v>
      </c>
      <c r="AB93" s="403" t="s">
        <v>96</v>
      </c>
      <c r="AC93" s="403" t="s">
        <v>4919</v>
      </c>
      <c r="AD93" s="403">
        <v>3</v>
      </c>
      <c r="AE93" s="403">
        <v>3</v>
      </c>
      <c r="AF93" s="403">
        <v>3</v>
      </c>
      <c r="AG93" s="403">
        <v>2</v>
      </c>
      <c r="AH93" s="403">
        <v>3</v>
      </c>
      <c r="AI93" s="403" t="s">
        <v>127</v>
      </c>
    </row>
    <row r="94" spans="1:35" x14ac:dyDescent="0.2">
      <c r="A94" s="434" t="str">
        <f>IF(B94&lt;&gt;"",HYPERLINK(CONCATENATE("http://reports.ofsted.gov.uk/inspection-reports/find-inspection-report/provider/ELS/",B94),"Ofsted Webpage"),"")</f>
        <v>Ofsted Webpage</v>
      </c>
      <c r="B94" s="403">
        <v>50827</v>
      </c>
      <c r="C94" s="403">
        <v>106578</v>
      </c>
      <c r="D94" s="403">
        <v>10000874</v>
      </c>
      <c r="E94" s="403" t="s">
        <v>814</v>
      </c>
      <c r="F94" s="403" t="s">
        <v>92</v>
      </c>
      <c r="G94" s="403" t="s">
        <v>14</v>
      </c>
      <c r="H94" s="403" t="s">
        <v>362</v>
      </c>
      <c r="I94" s="403" t="s">
        <v>166</v>
      </c>
      <c r="J94" s="403" t="s">
        <v>166</v>
      </c>
      <c r="K94" s="404" t="s">
        <v>210</v>
      </c>
      <c r="L94" s="403" t="s">
        <v>210</v>
      </c>
      <c r="M94" s="403">
        <v>10030676</v>
      </c>
      <c r="N94" s="403" t="s">
        <v>410</v>
      </c>
      <c r="O94" s="403" t="s">
        <v>109</v>
      </c>
      <c r="P94" s="404">
        <v>42870</v>
      </c>
      <c r="Q94" s="404">
        <v>42873</v>
      </c>
      <c r="R94" s="404">
        <v>42899</v>
      </c>
      <c r="S94" s="403">
        <v>2</v>
      </c>
      <c r="T94" s="403">
        <v>2</v>
      </c>
      <c r="U94" s="403">
        <v>2</v>
      </c>
      <c r="V94" s="403">
        <v>2</v>
      </c>
      <c r="W94" s="403">
        <v>2</v>
      </c>
      <c r="X94" s="403" t="s">
        <v>100</v>
      </c>
      <c r="Y94" s="403">
        <v>10006354</v>
      </c>
      <c r="Z94" s="404">
        <v>42331</v>
      </c>
      <c r="AA94" s="404">
        <v>42334</v>
      </c>
      <c r="AB94" s="403" t="s">
        <v>331</v>
      </c>
      <c r="AC94" s="403" t="s">
        <v>4900</v>
      </c>
      <c r="AD94" s="403">
        <v>3</v>
      </c>
      <c r="AE94" s="403">
        <v>3</v>
      </c>
      <c r="AF94" s="403">
        <v>3</v>
      </c>
      <c r="AG94" s="403">
        <v>3</v>
      </c>
      <c r="AH94" s="403">
        <v>3</v>
      </c>
      <c r="AI94" s="403" t="s">
        <v>127</v>
      </c>
    </row>
    <row r="95" spans="1:35" x14ac:dyDescent="0.2">
      <c r="A95" s="434" t="str">
        <f>IF(B95&lt;&gt;"",HYPERLINK(CONCATENATE("http://reports.ofsted.gov.uk/inspection-reports/find-inspection-report/provider/ELS/",B95),"Ofsted Webpage"),"")</f>
        <v>Ofsted Webpage</v>
      </c>
      <c r="B95" s="403">
        <v>50835</v>
      </c>
      <c r="C95" s="403">
        <v>110173</v>
      </c>
      <c r="D95" s="403">
        <v>10000883</v>
      </c>
      <c r="E95" s="403" t="s">
        <v>818</v>
      </c>
      <c r="F95" s="403" t="s">
        <v>170</v>
      </c>
      <c r="G95" s="403" t="s">
        <v>15</v>
      </c>
      <c r="H95" s="403" t="s">
        <v>261</v>
      </c>
      <c r="I95" s="403" t="s">
        <v>190</v>
      </c>
      <c r="J95" s="403" t="s">
        <v>190</v>
      </c>
      <c r="K95" s="404">
        <v>42383</v>
      </c>
      <c r="L95" s="403">
        <v>1</v>
      </c>
      <c r="M95" s="403" t="s">
        <v>4211</v>
      </c>
      <c r="N95" s="403" t="s">
        <v>152</v>
      </c>
      <c r="O95" s="403" t="s">
        <v>109</v>
      </c>
      <c r="P95" s="404">
        <v>40217</v>
      </c>
      <c r="Q95" s="404">
        <v>40221</v>
      </c>
      <c r="R95" s="404">
        <v>40252</v>
      </c>
      <c r="S95" s="403">
        <v>2</v>
      </c>
      <c r="T95" s="403">
        <v>3</v>
      </c>
      <c r="U95" s="403">
        <v>2</v>
      </c>
      <c r="V95" s="403" t="s">
        <v>99</v>
      </c>
      <c r="W95" s="403">
        <v>2</v>
      </c>
      <c r="X95" s="403" t="s">
        <v>99</v>
      </c>
      <c r="Y95" s="403" t="s">
        <v>4212</v>
      </c>
      <c r="Z95" s="404">
        <v>38646</v>
      </c>
      <c r="AA95" s="404">
        <v>38646</v>
      </c>
      <c r="AB95" s="403" t="s">
        <v>4209</v>
      </c>
      <c r="AC95" s="403" t="s">
        <v>4900</v>
      </c>
      <c r="AD95" s="403">
        <v>2</v>
      </c>
      <c r="AE95" s="403">
        <v>2</v>
      </c>
      <c r="AF95" s="403" t="s">
        <v>99</v>
      </c>
      <c r="AG95" s="403" t="s">
        <v>99</v>
      </c>
      <c r="AH95" s="403" t="s">
        <v>99</v>
      </c>
      <c r="AI95" s="403" t="s">
        <v>111</v>
      </c>
    </row>
    <row r="96" spans="1:35" x14ac:dyDescent="0.2">
      <c r="A96" s="434" t="str">
        <f>IF(B96&lt;&gt;"",HYPERLINK(CONCATENATE("http://reports.ofsted.gov.uk/inspection-reports/find-inspection-report/provider/ELS/",B96),"Ofsted Webpage"),"")</f>
        <v>Ofsted Webpage</v>
      </c>
      <c r="B96" s="403">
        <v>50846</v>
      </c>
      <c r="C96" s="403">
        <v>108133</v>
      </c>
      <c r="D96" s="403">
        <v>10000896</v>
      </c>
      <c r="E96" s="403" t="s">
        <v>820</v>
      </c>
      <c r="F96" s="403" t="s">
        <v>170</v>
      </c>
      <c r="G96" s="403" t="s">
        <v>15</v>
      </c>
      <c r="H96" s="403" t="s">
        <v>279</v>
      </c>
      <c r="I96" s="403" t="s">
        <v>166</v>
      </c>
      <c r="J96" s="403" t="s">
        <v>166</v>
      </c>
      <c r="K96" s="404" t="s">
        <v>210</v>
      </c>
      <c r="L96" s="403" t="s">
        <v>210</v>
      </c>
      <c r="M96" s="403">
        <v>10004892</v>
      </c>
      <c r="N96" s="403" t="s">
        <v>276</v>
      </c>
      <c r="O96" s="403" t="s">
        <v>109</v>
      </c>
      <c r="P96" s="404">
        <v>42422</v>
      </c>
      <c r="Q96" s="404">
        <v>42425</v>
      </c>
      <c r="R96" s="404">
        <v>42464</v>
      </c>
      <c r="S96" s="403">
        <v>2</v>
      </c>
      <c r="T96" s="403">
        <v>2</v>
      </c>
      <c r="U96" s="403">
        <v>2</v>
      </c>
      <c r="V96" s="403">
        <v>2</v>
      </c>
      <c r="W96" s="403">
        <v>2</v>
      </c>
      <c r="X96" s="403" t="s">
        <v>100</v>
      </c>
      <c r="Y96" s="403" t="s">
        <v>4020</v>
      </c>
      <c r="Z96" s="404">
        <v>41022</v>
      </c>
      <c r="AA96" s="404">
        <v>41026</v>
      </c>
      <c r="AB96" s="403" t="s">
        <v>152</v>
      </c>
      <c r="AC96" s="403" t="s">
        <v>4900</v>
      </c>
      <c r="AD96" s="403">
        <v>2</v>
      </c>
      <c r="AE96" s="403">
        <v>2</v>
      </c>
      <c r="AF96" s="403">
        <v>2</v>
      </c>
      <c r="AG96" s="403" t="s">
        <v>99</v>
      </c>
      <c r="AH96" s="403">
        <v>2</v>
      </c>
      <c r="AI96" s="403" t="s">
        <v>111</v>
      </c>
    </row>
    <row r="97" spans="1:35" x14ac:dyDescent="0.2">
      <c r="A97" s="434" t="str">
        <f>IF(B97&lt;&gt;"",HYPERLINK(CONCATENATE("http://reports.ofsted.gov.uk/inspection-reports/find-inspection-report/provider/ELS/",B97),"Ofsted Webpage"),"")</f>
        <v>Ofsted Webpage</v>
      </c>
      <c r="B97" s="403">
        <v>50855</v>
      </c>
      <c r="C97" s="403">
        <v>109374</v>
      </c>
      <c r="D97" s="403">
        <v>10000915</v>
      </c>
      <c r="E97" s="403" t="s">
        <v>4213</v>
      </c>
      <c r="F97" s="403" t="s">
        <v>183</v>
      </c>
      <c r="G97" s="403" t="s">
        <v>14</v>
      </c>
      <c r="H97" s="403" t="s">
        <v>413</v>
      </c>
      <c r="I97" s="403" t="s">
        <v>161</v>
      </c>
      <c r="J97" s="403" t="s">
        <v>161</v>
      </c>
      <c r="K97" s="404" t="s">
        <v>210</v>
      </c>
      <c r="L97" s="403" t="s">
        <v>210</v>
      </c>
      <c r="M97" s="403" t="s">
        <v>4214</v>
      </c>
      <c r="N97" s="403" t="s">
        <v>434</v>
      </c>
      <c r="O97" s="403" t="s">
        <v>109</v>
      </c>
      <c r="P97" s="404">
        <v>39272</v>
      </c>
      <c r="Q97" s="404">
        <v>39275</v>
      </c>
      <c r="R97" s="404">
        <v>39308</v>
      </c>
      <c r="S97" s="403">
        <v>1</v>
      </c>
      <c r="T97" s="403">
        <v>1</v>
      </c>
      <c r="U97" s="403">
        <v>1</v>
      </c>
      <c r="V97" s="403" t="s">
        <v>99</v>
      </c>
      <c r="W97" s="403">
        <v>1</v>
      </c>
      <c r="X97" s="403" t="s">
        <v>99</v>
      </c>
      <c r="Y97" s="403" t="s">
        <v>210</v>
      </c>
      <c r="Z97" s="404" t="s">
        <v>210</v>
      </c>
      <c r="AA97" s="404" t="s">
        <v>210</v>
      </c>
      <c r="AB97" s="403" t="s">
        <v>210</v>
      </c>
      <c r="AC97" s="403" t="s">
        <v>210</v>
      </c>
      <c r="AD97" s="403" t="s">
        <v>210</v>
      </c>
      <c r="AE97" s="403" t="s">
        <v>210</v>
      </c>
      <c r="AF97" s="403" t="s">
        <v>210</v>
      </c>
      <c r="AG97" s="403" t="s">
        <v>210</v>
      </c>
      <c r="AH97" s="403" t="s">
        <v>210</v>
      </c>
      <c r="AI97" s="403" t="s">
        <v>103</v>
      </c>
    </row>
    <row r="98" spans="1:35" x14ac:dyDescent="0.2">
      <c r="A98" s="434" t="str">
        <f>IF(B98&lt;&gt;"",HYPERLINK(CONCATENATE("http://reports.ofsted.gov.uk/inspection-reports/find-inspection-report/provider/ELS/",B98),"Ofsted Webpage"),"")</f>
        <v>Ofsted Webpage</v>
      </c>
      <c r="B98" s="403">
        <v>50857</v>
      </c>
      <c r="C98" s="403">
        <v>105458</v>
      </c>
      <c r="D98" s="403">
        <v>10000929</v>
      </c>
      <c r="E98" s="403" t="s">
        <v>822</v>
      </c>
      <c r="F98" s="403" t="s">
        <v>92</v>
      </c>
      <c r="G98" s="403" t="s">
        <v>14</v>
      </c>
      <c r="H98" s="403" t="s">
        <v>291</v>
      </c>
      <c r="I98" s="403" t="s">
        <v>172</v>
      </c>
      <c r="J98" s="403" t="s">
        <v>172</v>
      </c>
      <c r="K98" s="404" t="s">
        <v>210</v>
      </c>
      <c r="L98" s="403" t="s">
        <v>210</v>
      </c>
      <c r="M98" s="403">
        <v>10011471</v>
      </c>
      <c r="N98" s="403" t="s">
        <v>145</v>
      </c>
      <c r="O98" s="403" t="s">
        <v>109</v>
      </c>
      <c r="P98" s="404">
        <v>42549</v>
      </c>
      <c r="Q98" s="404">
        <v>42552</v>
      </c>
      <c r="R98" s="404">
        <v>42576</v>
      </c>
      <c r="S98" s="403">
        <v>3</v>
      </c>
      <c r="T98" s="403">
        <v>3</v>
      </c>
      <c r="U98" s="403">
        <v>3</v>
      </c>
      <c r="V98" s="403">
        <v>3</v>
      </c>
      <c r="W98" s="403">
        <v>3</v>
      </c>
      <c r="X98" s="403" t="s">
        <v>100</v>
      </c>
      <c r="Y98" s="403" t="s">
        <v>3255</v>
      </c>
      <c r="Z98" s="404">
        <v>41317</v>
      </c>
      <c r="AA98" s="404">
        <v>41320</v>
      </c>
      <c r="AB98" s="403" t="s">
        <v>102</v>
      </c>
      <c r="AC98" s="403" t="s">
        <v>4900</v>
      </c>
      <c r="AD98" s="403">
        <v>2</v>
      </c>
      <c r="AE98" s="403">
        <v>2</v>
      </c>
      <c r="AF98" s="403">
        <v>2</v>
      </c>
      <c r="AG98" s="403" t="s">
        <v>99</v>
      </c>
      <c r="AH98" s="403">
        <v>2</v>
      </c>
      <c r="AI98" s="403" t="s">
        <v>148</v>
      </c>
    </row>
    <row r="99" spans="1:35" x14ac:dyDescent="0.2">
      <c r="A99" s="434" t="str">
        <f>IF(B99&lt;&gt;"",HYPERLINK(CONCATENATE("http://reports.ofsted.gov.uk/inspection-reports/find-inspection-report/provider/ELS/",B99),"Ofsted Webpage"),"")</f>
        <v>Ofsted Webpage</v>
      </c>
      <c r="B99" s="403">
        <v>50888</v>
      </c>
      <c r="C99" s="403">
        <v>108146</v>
      </c>
      <c r="D99" s="403">
        <v>10009063</v>
      </c>
      <c r="E99" s="403" t="s">
        <v>2334</v>
      </c>
      <c r="F99" s="403" t="s">
        <v>278</v>
      </c>
      <c r="G99" s="403" t="s">
        <v>15</v>
      </c>
      <c r="H99" s="403" t="s">
        <v>481</v>
      </c>
      <c r="I99" s="403" t="s">
        <v>122</v>
      </c>
      <c r="J99" s="403" t="s">
        <v>122</v>
      </c>
      <c r="K99" s="404">
        <v>42900</v>
      </c>
      <c r="L99" s="403">
        <v>1</v>
      </c>
      <c r="M99" s="403" t="s">
        <v>2335</v>
      </c>
      <c r="N99" s="403" t="s">
        <v>152</v>
      </c>
      <c r="O99" s="403" t="s">
        <v>109</v>
      </c>
      <c r="P99" s="404">
        <v>41673</v>
      </c>
      <c r="Q99" s="404">
        <v>41675</v>
      </c>
      <c r="R99" s="404">
        <v>41710</v>
      </c>
      <c r="S99" s="403">
        <v>2</v>
      </c>
      <c r="T99" s="403">
        <v>2</v>
      </c>
      <c r="U99" s="403">
        <v>2</v>
      </c>
      <c r="V99" s="403" t="s">
        <v>99</v>
      </c>
      <c r="W99" s="403">
        <v>2</v>
      </c>
      <c r="X99" s="403" t="s">
        <v>99</v>
      </c>
      <c r="Y99" s="403" t="s">
        <v>4215</v>
      </c>
      <c r="Z99" s="404">
        <v>39882</v>
      </c>
      <c r="AA99" s="404">
        <v>39885</v>
      </c>
      <c r="AB99" s="403" t="s">
        <v>152</v>
      </c>
      <c r="AC99" s="403" t="s">
        <v>4900</v>
      </c>
      <c r="AD99" s="403">
        <v>2</v>
      </c>
      <c r="AE99" s="403">
        <v>2</v>
      </c>
      <c r="AF99" s="403">
        <v>2</v>
      </c>
      <c r="AG99" s="403" t="s">
        <v>99</v>
      </c>
      <c r="AH99" s="403">
        <v>2</v>
      </c>
      <c r="AI99" s="403" t="s">
        <v>111</v>
      </c>
    </row>
    <row r="100" spans="1:35" x14ac:dyDescent="0.2">
      <c r="A100" s="434" t="str">
        <f>IF(B100&lt;&gt;"",HYPERLINK(CONCATENATE("http://reports.ofsted.gov.uk/inspection-reports/find-inspection-report/provider/ELS/",B100),"Ofsted Webpage"),"")</f>
        <v>Ofsted Webpage</v>
      </c>
      <c r="B100" s="403">
        <v>50893</v>
      </c>
      <c r="C100" s="403">
        <v>106807</v>
      </c>
      <c r="D100" s="403">
        <v>10000994</v>
      </c>
      <c r="E100" s="403" t="s">
        <v>4216</v>
      </c>
      <c r="F100" s="403" t="s">
        <v>92</v>
      </c>
      <c r="G100" s="403" t="s">
        <v>14</v>
      </c>
      <c r="H100" s="403" t="s">
        <v>304</v>
      </c>
      <c r="I100" s="403" t="s">
        <v>122</v>
      </c>
      <c r="J100" s="403" t="s">
        <v>122</v>
      </c>
      <c r="K100" s="404" t="s">
        <v>210</v>
      </c>
      <c r="L100" s="403" t="s">
        <v>210</v>
      </c>
      <c r="M100" s="403" t="s">
        <v>4217</v>
      </c>
      <c r="N100" s="403" t="s">
        <v>434</v>
      </c>
      <c r="O100" s="403" t="s">
        <v>109</v>
      </c>
      <c r="P100" s="404">
        <v>39671</v>
      </c>
      <c r="Q100" s="404">
        <v>39673</v>
      </c>
      <c r="R100" s="404">
        <v>39716</v>
      </c>
      <c r="S100" s="403">
        <v>3</v>
      </c>
      <c r="T100" s="403">
        <v>3</v>
      </c>
      <c r="U100" s="403">
        <v>3</v>
      </c>
      <c r="V100" s="403" t="s">
        <v>99</v>
      </c>
      <c r="W100" s="403">
        <v>4</v>
      </c>
      <c r="X100" s="403" t="s">
        <v>99</v>
      </c>
      <c r="Y100" s="403" t="s">
        <v>210</v>
      </c>
      <c r="Z100" s="404" t="s">
        <v>210</v>
      </c>
      <c r="AA100" s="404" t="s">
        <v>210</v>
      </c>
      <c r="AB100" s="403" t="s">
        <v>210</v>
      </c>
      <c r="AC100" s="403" t="s">
        <v>210</v>
      </c>
      <c r="AD100" s="403" t="s">
        <v>210</v>
      </c>
      <c r="AE100" s="403" t="s">
        <v>210</v>
      </c>
      <c r="AF100" s="403" t="s">
        <v>210</v>
      </c>
      <c r="AG100" s="403" t="s">
        <v>210</v>
      </c>
      <c r="AH100" s="403" t="s">
        <v>210</v>
      </c>
      <c r="AI100" s="403" t="s">
        <v>103</v>
      </c>
    </row>
    <row r="101" spans="1:35" x14ac:dyDescent="0.2">
      <c r="A101" s="434" t="str">
        <f>IF(B101&lt;&gt;"",HYPERLINK(CONCATENATE("http://reports.ofsted.gov.uk/inspection-reports/find-inspection-report/provider/ELS/",B101),"Ofsted Webpage"),"")</f>
        <v>Ofsted Webpage</v>
      </c>
      <c r="B101" s="403">
        <v>50898</v>
      </c>
      <c r="C101" s="403">
        <v>108127</v>
      </c>
      <c r="D101" s="403">
        <v>10001008</v>
      </c>
      <c r="E101" s="403" t="s">
        <v>826</v>
      </c>
      <c r="F101" s="403" t="s">
        <v>170</v>
      </c>
      <c r="G101" s="403" t="s">
        <v>15</v>
      </c>
      <c r="H101" s="403" t="s">
        <v>205</v>
      </c>
      <c r="I101" s="403" t="s">
        <v>140</v>
      </c>
      <c r="J101" s="403" t="s">
        <v>140</v>
      </c>
      <c r="K101" s="404">
        <v>42333</v>
      </c>
      <c r="L101" s="403">
        <v>1</v>
      </c>
      <c r="M101" s="403" t="s">
        <v>4218</v>
      </c>
      <c r="N101" s="403" t="s">
        <v>152</v>
      </c>
      <c r="O101" s="403" t="s">
        <v>109</v>
      </c>
      <c r="P101" s="404">
        <v>40252</v>
      </c>
      <c r="Q101" s="404">
        <v>40256</v>
      </c>
      <c r="R101" s="404">
        <v>40319</v>
      </c>
      <c r="S101" s="403">
        <v>2</v>
      </c>
      <c r="T101" s="403">
        <v>2</v>
      </c>
      <c r="U101" s="403">
        <v>2</v>
      </c>
      <c r="V101" s="403" t="s">
        <v>99</v>
      </c>
      <c r="W101" s="403">
        <v>2</v>
      </c>
      <c r="X101" s="403" t="s">
        <v>99</v>
      </c>
      <c r="Y101" s="403" t="s">
        <v>4219</v>
      </c>
      <c r="Z101" s="404">
        <v>38751</v>
      </c>
      <c r="AA101" s="404">
        <v>38751</v>
      </c>
      <c r="AB101" s="403" t="s">
        <v>4209</v>
      </c>
      <c r="AC101" s="403" t="s">
        <v>4900</v>
      </c>
      <c r="AD101" s="403">
        <v>2</v>
      </c>
      <c r="AE101" s="403">
        <v>2</v>
      </c>
      <c r="AF101" s="403" t="s">
        <v>99</v>
      </c>
      <c r="AG101" s="403" t="s">
        <v>99</v>
      </c>
      <c r="AH101" s="403" t="s">
        <v>99</v>
      </c>
      <c r="AI101" s="403" t="s">
        <v>111</v>
      </c>
    </row>
    <row r="102" spans="1:35" x14ac:dyDescent="0.2">
      <c r="A102" s="434" t="str">
        <f>IF(B102&lt;&gt;"",HYPERLINK(CONCATENATE("http://reports.ofsted.gov.uk/inspection-reports/find-inspection-report/provider/ELS/",B102),"Ofsted Webpage"),"")</f>
        <v>Ofsted Webpage</v>
      </c>
      <c r="B102" s="403">
        <v>50936</v>
      </c>
      <c r="C102" s="403">
        <v>119214</v>
      </c>
      <c r="D102" s="403">
        <v>10030637</v>
      </c>
      <c r="E102" s="403" t="s">
        <v>182</v>
      </c>
      <c r="F102" s="403" t="s">
        <v>183</v>
      </c>
      <c r="G102" s="403" t="s">
        <v>14</v>
      </c>
      <c r="H102" s="403" t="s">
        <v>171</v>
      </c>
      <c r="I102" s="403" t="s">
        <v>172</v>
      </c>
      <c r="J102" s="403" t="s">
        <v>172</v>
      </c>
      <c r="K102" s="404" t="s">
        <v>210</v>
      </c>
      <c r="L102" s="403" t="s">
        <v>210</v>
      </c>
      <c r="M102" s="403">
        <v>10022580</v>
      </c>
      <c r="N102" s="403" t="s">
        <v>145</v>
      </c>
      <c r="O102" s="403" t="s">
        <v>124</v>
      </c>
      <c r="P102" s="404">
        <v>42767</v>
      </c>
      <c r="Q102" s="404">
        <v>42775</v>
      </c>
      <c r="R102" s="404">
        <v>42810</v>
      </c>
      <c r="S102" s="403">
        <v>1</v>
      </c>
      <c r="T102" s="403">
        <v>1</v>
      </c>
      <c r="U102" s="403">
        <v>1</v>
      </c>
      <c r="V102" s="403">
        <v>1</v>
      </c>
      <c r="W102" s="403">
        <v>1</v>
      </c>
      <c r="X102" s="403" t="s">
        <v>100</v>
      </c>
      <c r="Y102" s="403" t="s">
        <v>184</v>
      </c>
      <c r="Z102" s="404">
        <v>41198</v>
      </c>
      <c r="AA102" s="404">
        <v>41201</v>
      </c>
      <c r="AB102" s="403" t="s">
        <v>102</v>
      </c>
      <c r="AC102" s="403" t="s">
        <v>4900</v>
      </c>
      <c r="AD102" s="403">
        <v>2</v>
      </c>
      <c r="AE102" s="403">
        <v>2</v>
      </c>
      <c r="AF102" s="403">
        <v>2</v>
      </c>
      <c r="AG102" s="403" t="s">
        <v>99</v>
      </c>
      <c r="AH102" s="403">
        <v>2</v>
      </c>
      <c r="AI102" s="403" t="s">
        <v>127</v>
      </c>
    </row>
    <row r="103" spans="1:35" x14ac:dyDescent="0.2">
      <c r="A103" s="434" t="str">
        <f>IF(B103&lt;&gt;"",HYPERLINK(CONCATENATE("http://reports.ofsted.gov.uk/inspection-reports/find-inspection-report/provider/ELS/",B103),"Ofsted Webpage"),"")</f>
        <v>Ofsted Webpage</v>
      </c>
      <c r="B103" s="403">
        <v>50949</v>
      </c>
      <c r="C103" s="403">
        <v>112646</v>
      </c>
      <c r="D103" s="403">
        <v>10001078</v>
      </c>
      <c r="E103" s="403" t="s">
        <v>828</v>
      </c>
      <c r="F103" s="403" t="s">
        <v>92</v>
      </c>
      <c r="G103" s="403" t="s">
        <v>14</v>
      </c>
      <c r="H103" s="403" t="s">
        <v>829</v>
      </c>
      <c r="I103" s="403" t="s">
        <v>94</v>
      </c>
      <c r="J103" s="403" t="s">
        <v>95</v>
      </c>
      <c r="K103" s="404">
        <v>42467</v>
      </c>
      <c r="L103" s="403">
        <v>1</v>
      </c>
      <c r="M103" s="403" t="s">
        <v>4220</v>
      </c>
      <c r="N103" s="403" t="s">
        <v>102</v>
      </c>
      <c r="O103" s="403" t="s">
        <v>109</v>
      </c>
      <c r="P103" s="404">
        <v>40750</v>
      </c>
      <c r="Q103" s="404">
        <v>40753</v>
      </c>
      <c r="R103" s="404">
        <v>40779</v>
      </c>
      <c r="S103" s="403">
        <v>2</v>
      </c>
      <c r="T103" s="403">
        <v>2</v>
      </c>
      <c r="U103" s="403">
        <v>3</v>
      </c>
      <c r="V103" s="403" t="s">
        <v>99</v>
      </c>
      <c r="W103" s="403">
        <v>2</v>
      </c>
      <c r="X103" s="403" t="s">
        <v>99</v>
      </c>
      <c r="Y103" s="403" t="s">
        <v>4221</v>
      </c>
      <c r="Z103" s="404">
        <v>38953</v>
      </c>
      <c r="AA103" s="404">
        <v>38953</v>
      </c>
      <c r="AB103" s="403" t="s">
        <v>4199</v>
      </c>
      <c r="AC103" s="403" t="s">
        <v>4900</v>
      </c>
      <c r="AD103" s="403">
        <v>2</v>
      </c>
      <c r="AE103" s="403">
        <v>2</v>
      </c>
      <c r="AF103" s="403" t="s">
        <v>99</v>
      </c>
      <c r="AG103" s="403" t="s">
        <v>99</v>
      </c>
      <c r="AH103" s="403" t="s">
        <v>99</v>
      </c>
      <c r="AI103" s="403" t="s">
        <v>111</v>
      </c>
    </row>
    <row r="104" spans="1:35" x14ac:dyDescent="0.2">
      <c r="A104" s="434" t="str">
        <f>IF(B104&lt;&gt;"",HYPERLINK(CONCATENATE("http://reports.ofsted.gov.uk/inspection-reports/find-inspection-report/provider/ELS/",B104),"Ofsted Webpage"),"")</f>
        <v>Ofsted Webpage</v>
      </c>
      <c r="B104" s="403">
        <v>50958</v>
      </c>
      <c r="C104" s="403">
        <v>114810</v>
      </c>
      <c r="D104" s="403">
        <v>10001094</v>
      </c>
      <c r="E104" s="403" t="s">
        <v>831</v>
      </c>
      <c r="F104" s="403" t="s">
        <v>170</v>
      </c>
      <c r="G104" s="403" t="s">
        <v>15</v>
      </c>
      <c r="H104" s="403" t="s">
        <v>832</v>
      </c>
      <c r="I104" s="403" t="s">
        <v>199</v>
      </c>
      <c r="J104" s="403" t="s">
        <v>95</v>
      </c>
      <c r="K104" s="404" t="s">
        <v>210</v>
      </c>
      <c r="L104" s="403" t="s">
        <v>210</v>
      </c>
      <c r="M104" s="403">
        <v>10030745</v>
      </c>
      <c r="N104" s="403" t="s">
        <v>212</v>
      </c>
      <c r="O104" s="403" t="s">
        <v>109</v>
      </c>
      <c r="P104" s="404">
        <v>43130</v>
      </c>
      <c r="Q104" s="404">
        <v>43133</v>
      </c>
      <c r="R104" s="404">
        <v>43171</v>
      </c>
      <c r="S104" s="403">
        <v>2</v>
      </c>
      <c r="T104" s="403">
        <v>2</v>
      </c>
      <c r="U104" s="403">
        <v>2</v>
      </c>
      <c r="V104" s="403">
        <v>2</v>
      </c>
      <c r="W104" s="403">
        <v>2</v>
      </c>
      <c r="X104" s="403" t="s">
        <v>100</v>
      </c>
      <c r="Y104" s="403">
        <v>10004896</v>
      </c>
      <c r="Z104" s="404">
        <v>42422</v>
      </c>
      <c r="AA104" s="404">
        <v>42437</v>
      </c>
      <c r="AB104" s="403" t="s">
        <v>173</v>
      </c>
      <c r="AC104" s="403" t="s">
        <v>4919</v>
      </c>
      <c r="AD104" s="403">
        <v>3</v>
      </c>
      <c r="AE104" s="403">
        <v>3</v>
      </c>
      <c r="AF104" s="403">
        <v>3</v>
      </c>
      <c r="AG104" s="403">
        <v>3</v>
      </c>
      <c r="AH104" s="403">
        <v>3</v>
      </c>
      <c r="AI104" s="403" t="s">
        <v>127</v>
      </c>
    </row>
    <row r="105" spans="1:35" x14ac:dyDescent="0.2">
      <c r="A105" s="434" t="str">
        <f>IF(B105&lt;&gt;"",HYPERLINK(CONCATENATE("http://reports.ofsted.gov.uk/inspection-reports/find-inspection-report/provider/ELS/",B105),"Ofsted Webpage"),"")</f>
        <v>Ofsted Webpage</v>
      </c>
      <c r="B105" s="403">
        <v>50971</v>
      </c>
      <c r="C105" s="403">
        <v>107891</v>
      </c>
      <c r="D105" s="403">
        <v>10001123</v>
      </c>
      <c r="E105" s="403" t="s">
        <v>834</v>
      </c>
      <c r="F105" s="403" t="s">
        <v>170</v>
      </c>
      <c r="G105" s="403" t="s">
        <v>15</v>
      </c>
      <c r="H105" s="403" t="s">
        <v>106</v>
      </c>
      <c r="I105" s="403" t="s">
        <v>107</v>
      </c>
      <c r="J105" s="403" t="s">
        <v>107</v>
      </c>
      <c r="K105" s="404">
        <v>42517</v>
      </c>
      <c r="L105" s="403">
        <v>1</v>
      </c>
      <c r="M105" s="403" t="s">
        <v>4222</v>
      </c>
      <c r="N105" s="403" t="s">
        <v>152</v>
      </c>
      <c r="O105" s="403" t="s">
        <v>109</v>
      </c>
      <c r="P105" s="404">
        <v>40609</v>
      </c>
      <c r="Q105" s="404">
        <v>40613</v>
      </c>
      <c r="R105" s="404">
        <v>40648</v>
      </c>
      <c r="S105" s="403">
        <v>2</v>
      </c>
      <c r="T105" s="403">
        <v>2</v>
      </c>
      <c r="U105" s="403">
        <v>2</v>
      </c>
      <c r="V105" s="403" t="s">
        <v>99</v>
      </c>
      <c r="W105" s="403">
        <v>2</v>
      </c>
      <c r="X105" s="403" t="s">
        <v>99</v>
      </c>
      <c r="Y105" s="403" t="s">
        <v>4223</v>
      </c>
      <c r="Z105" s="404">
        <v>39052</v>
      </c>
      <c r="AA105" s="404">
        <v>39052</v>
      </c>
      <c r="AB105" s="403" t="s">
        <v>4209</v>
      </c>
      <c r="AC105" s="403" t="s">
        <v>4900</v>
      </c>
      <c r="AD105" s="403">
        <v>3</v>
      </c>
      <c r="AE105" s="403">
        <v>3</v>
      </c>
      <c r="AF105" s="403" t="s">
        <v>99</v>
      </c>
      <c r="AG105" s="403" t="s">
        <v>99</v>
      </c>
      <c r="AH105" s="403" t="s">
        <v>99</v>
      </c>
      <c r="AI105" s="403" t="s">
        <v>127</v>
      </c>
    </row>
    <row r="106" spans="1:35" x14ac:dyDescent="0.2">
      <c r="A106" s="434" t="str">
        <f>IF(B106&lt;&gt;"",HYPERLINK(CONCATENATE("http://reports.ofsted.gov.uk/inspection-reports/find-inspection-report/provider/ELS/",B106),"Ofsted Webpage"),"")</f>
        <v>Ofsted Webpage</v>
      </c>
      <c r="B106" s="403">
        <v>50992</v>
      </c>
      <c r="C106" s="403">
        <v>108825</v>
      </c>
      <c r="D106" s="403">
        <v>10001145</v>
      </c>
      <c r="E106" s="403" t="s">
        <v>577</v>
      </c>
      <c r="F106" s="403" t="s">
        <v>92</v>
      </c>
      <c r="G106" s="403" t="s">
        <v>14</v>
      </c>
      <c r="H106" s="403" t="s">
        <v>255</v>
      </c>
      <c r="I106" s="403" t="s">
        <v>161</v>
      </c>
      <c r="J106" s="403" t="s">
        <v>161</v>
      </c>
      <c r="K106" s="404" t="s">
        <v>210</v>
      </c>
      <c r="L106" s="403" t="s">
        <v>210</v>
      </c>
      <c r="M106" s="403">
        <v>10022565</v>
      </c>
      <c r="N106" s="403" t="s">
        <v>130</v>
      </c>
      <c r="O106" s="403" t="s">
        <v>109</v>
      </c>
      <c r="P106" s="404">
        <v>42654</v>
      </c>
      <c r="Q106" s="404">
        <v>42656</v>
      </c>
      <c r="R106" s="404">
        <v>42691</v>
      </c>
      <c r="S106" s="403">
        <v>2</v>
      </c>
      <c r="T106" s="403">
        <v>2</v>
      </c>
      <c r="U106" s="403">
        <v>2</v>
      </c>
      <c r="V106" s="403">
        <v>2</v>
      </c>
      <c r="W106" s="403">
        <v>2</v>
      </c>
      <c r="X106" s="403" t="s">
        <v>100</v>
      </c>
      <c r="Y106" s="403" t="s">
        <v>578</v>
      </c>
      <c r="Z106" s="404">
        <v>41828</v>
      </c>
      <c r="AA106" s="404">
        <v>41830</v>
      </c>
      <c r="AB106" s="403" t="s">
        <v>147</v>
      </c>
      <c r="AC106" s="403" t="s">
        <v>4900</v>
      </c>
      <c r="AD106" s="403">
        <v>2</v>
      </c>
      <c r="AE106" s="403">
        <v>2</v>
      </c>
      <c r="AF106" s="403">
        <v>2</v>
      </c>
      <c r="AG106" s="403" t="s">
        <v>99</v>
      </c>
      <c r="AH106" s="403">
        <v>2</v>
      </c>
      <c r="AI106" s="403" t="s">
        <v>111</v>
      </c>
    </row>
    <row r="107" spans="1:35" x14ac:dyDescent="0.2">
      <c r="A107" s="434" t="str">
        <f>IF(B107&lt;&gt;"",HYPERLINK(CONCATENATE("http://reports.ofsted.gov.uk/inspection-reports/find-inspection-report/provider/ELS/",B107),"Ofsted Webpage"),"")</f>
        <v>Ofsted Webpage</v>
      </c>
      <c r="B107" s="403">
        <v>51002</v>
      </c>
      <c r="C107" s="403">
        <v>108548</v>
      </c>
      <c r="D107" s="403">
        <v>10006622</v>
      </c>
      <c r="E107" s="403" t="s">
        <v>836</v>
      </c>
      <c r="F107" s="403" t="s">
        <v>92</v>
      </c>
      <c r="G107" s="403" t="s">
        <v>14</v>
      </c>
      <c r="H107" s="403" t="s">
        <v>837</v>
      </c>
      <c r="I107" s="403" t="s">
        <v>190</v>
      </c>
      <c r="J107" s="403" t="s">
        <v>190</v>
      </c>
      <c r="K107" s="404" t="s">
        <v>210</v>
      </c>
      <c r="L107" s="403" t="s">
        <v>210</v>
      </c>
      <c r="M107" s="403">
        <v>10011473</v>
      </c>
      <c r="N107" s="403" t="s">
        <v>145</v>
      </c>
      <c r="O107" s="403" t="s">
        <v>109</v>
      </c>
      <c r="P107" s="404">
        <v>42514</v>
      </c>
      <c r="Q107" s="404">
        <v>42517</v>
      </c>
      <c r="R107" s="404">
        <v>42544</v>
      </c>
      <c r="S107" s="403">
        <v>2</v>
      </c>
      <c r="T107" s="403">
        <v>2</v>
      </c>
      <c r="U107" s="403">
        <v>2</v>
      </c>
      <c r="V107" s="403">
        <v>2</v>
      </c>
      <c r="W107" s="403">
        <v>2</v>
      </c>
      <c r="X107" s="403" t="s">
        <v>100</v>
      </c>
      <c r="Y107" s="403" t="s">
        <v>4224</v>
      </c>
      <c r="Z107" s="404">
        <v>40204</v>
      </c>
      <c r="AA107" s="404">
        <v>40207</v>
      </c>
      <c r="AB107" s="403" t="s">
        <v>434</v>
      </c>
      <c r="AC107" s="403" t="s">
        <v>4900</v>
      </c>
      <c r="AD107" s="403">
        <v>2</v>
      </c>
      <c r="AE107" s="403">
        <v>2</v>
      </c>
      <c r="AF107" s="403">
        <v>2</v>
      </c>
      <c r="AG107" s="403" t="s">
        <v>99</v>
      </c>
      <c r="AH107" s="403">
        <v>2</v>
      </c>
      <c r="AI107" s="403" t="s">
        <v>111</v>
      </c>
    </row>
    <row r="108" spans="1:35" x14ac:dyDescent="0.2">
      <c r="A108" s="434" t="str">
        <f>IF(B108&lt;&gt;"",HYPERLINK(CONCATENATE("http://reports.ofsted.gov.uk/inspection-reports/find-inspection-report/provider/ELS/",B108),"Ofsted Webpage"),"")</f>
        <v>Ofsted Webpage</v>
      </c>
      <c r="B108" s="403">
        <v>51005</v>
      </c>
      <c r="C108" s="403">
        <v>116671</v>
      </c>
      <c r="D108" s="403">
        <v>10001174</v>
      </c>
      <c r="E108" s="403" t="s">
        <v>839</v>
      </c>
      <c r="F108" s="403" t="s">
        <v>92</v>
      </c>
      <c r="G108" s="403" t="s">
        <v>14</v>
      </c>
      <c r="H108" s="403" t="s">
        <v>160</v>
      </c>
      <c r="I108" s="403" t="s">
        <v>161</v>
      </c>
      <c r="J108" s="403" t="s">
        <v>161</v>
      </c>
      <c r="K108" s="404" t="s">
        <v>210</v>
      </c>
      <c r="L108" s="403" t="s">
        <v>210</v>
      </c>
      <c r="M108" s="403">
        <v>10004899</v>
      </c>
      <c r="N108" s="403" t="s">
        <v>130</v>
      </c>
      <c r="O108" s="403" t="s">
        <v>109</v>
      </c>
      <c r="P108" s="404">
        <v>42598</v>
      </c>
      <c r="Q108" s="404">
        <v>42601</v>
      </c>
      <c r="R108" s="404">
        <v>42626</v>
      </c>
      <c r="S108" s="403">
        <v>2</v>
      </c>
      <c r="T108" s="403">
        <v>2</v>
      </c>
      <c r="U108" s="403">
        <v>2</v>
      </c>
      <c r="V108" s="403">
        <v>2</v>
      </c>
      <c r="W108" s="403">
        <v>2</v>
      </c>
      <c r="X108" s="403" t="s">
        <v>100</v>
      </c>
      <c r="Y108" s="403" t="s">
        <v>2338</v>
      </c>
      <c r="Z108" s="404">
        <v>41722</v>
      </c>
      <c r="AA108" s="404">
        <v>41726</v>
      </c>
      <c r="AB108" s="403" t="s">
        <v>102</v>
      </c>
      <c r="AC108" s="403" t="s">
        <v>4900</v>
      </c>
      <c r="AD108" s="403">
        <v>2</v>
      </c>
      <c r="AE108" s="403">
        <v>2</v>
      </c>
      <c r="AF108" s="403">
        <v>2</v>
      </c>
      <c r="AG108" s="403" t="s">
        <v>99</v>
      </c>
      <c r="AH108" s="403">
        <v>2</v>
      </c>
      <c r="AI108" s="403" t="s">
        <v>111</v>
      </c>
    </row>
    <row r="109" spans="1:35" x14ac:dyDescent="0.2">
      <c r="A109" s="434" t="str">
        <f>IF(B109&lt;&gt;"",HYPERLINK(CONCATENATE("http://reports.ofsted.gov.uk/inspection-reports/find-inspection-report/provider/ELS/",B109),"Ofsted Webpage"),"")</f>
        <v>Ofsted Webpage</v>
      </c>
      <c r="B109" s="403">
        <v>51025</v>
      </c>
      <c r="C109" s="403">
        <v>115463</v>
      </c>
      <c r="D109" s="403">
        <v>10001182</v>
      </c>
      <c r="E109" s="403" t="s">
        <v>5010</v>
      </c>
      <c r="F109" s="403" t="s">
        <v>92</v>
      </c>
      <c r="G109" s="403" t="s">
        <v>14</v>
      </c>
      <c r="H109" s="403" t="s">
        <v>380</v>
      </c>
      <c r="I109" s="403" t="s">
        <v>199</v>
      </c>
      <c r="J109" s="403" t="s">
        <v>95</v>
      </c>
      <c r="K109" s="404" t="s">
        <v>210</v>
      </c>
      <c r="L109" s="403" t="s">
        <v>210</v>
      </c>
      <c r="M109" s="403">
        <v>10008484</v>
      </c>
      <c r="N109" s="403" t="s">
        <v>410</v>
      </c>
      <c r="O109" s="403" t="s">
        <v>109</v>
      </c>
      <c r="P109" s="404">
        <v>42395</v>
      </c>
      <c r="Q109" s="404">
        <v>42398</v>
      </c>
      <c r="R109" s="404">
        <v>42416</v>
      </c>
      <c r="S109" s="403">
        <v>2</v>
      </c>
      <c r="T109" s="403">
        <v>2</v>
      </c>
      <c r="U109" s="403">
        <v>2</v>
      </c>
      <c r="V109" s="403">
        <v>2</v>
      </c>
      <c r="W109" s="403">
        <v>2</v>
      </c>
      <c r="X109" s="403" t="s">
        <v>100</v>
      </c>
      <c r="Y109" s="403" t="s">
        <v>2343</v>
      </c>
      <c r="Z109" s="404">
        <v>41820</v>
      </c>
      <c r="AA109" s="404">
        <v>41824</v>
      </c>
      <c r="AB109" s="403" t="s">
        <v>147</v>
      </c>
      <c r="AC109" s="403" t="s">
        <v>4900</v>
      </c>
      <c r="AD109" s="403">
        <v>3</v>
      </c>
      <c r="AE109" s="403">
        <v>3</v>
      </c>
      <c r="AF109" s="403">
        <v>3</v>
      </c>
      <c r="AG109" s="403" t="s">
        <v>99</v>
      </c>
      <c r="AH109" s="403">
        <v>3</v>
      </c>
      <c r="AI109" s="403" t="s">
        <v>127</v>
      </c>
    </row>
    <row r="110" spans="1:35" x14ac:dyDescent="0.2">
      <c r="A110" s="434" t="str">
        <f>IF(B110&lt;&gt;"",HYPERLINK(CONCATENATE("http://reports.ofsted.gov.uk/inspection-reports/find-inspection-report/provider/ELS/",B110),"Ofsted Webpage"),"")</f>
        <v>Ofsted Webpage</v>
      </c>
      <c r="B110" s="403">
        <v>51072</v>
      </c>
      <c r="C110" s="403">
        <v>106548</v>
      </c>
      <c r="D110" s="403">
        <v>10001259</v>
      </c>
      <c r="E110" s="403" t="s">
        <v>1630</v>
      </c>
      <c r="F110" s="403" t="s">
        <v>92</v>
      </c>
      <c r="G110" s="403" t="s">
        <v>14</v>
      </c>
      <c r="H110" s="403" t="s">
        <v>523</v>
      </c>
      <c r="I110" s="403" t="s">
        <v>107</v>
      </c>
      <c r="J110" s="403" t="s">
        <v>107</v>
      </c>
      <c r="K110" s="404" t="s">
        <v>210</v>
      </c>
      <c r="L110" s="403" t="s">
        <v>210</v>
      </c>
      <c r="M110" s="403" t="s">
        <v>1631</v>
      </c>
      <c r="N110" s="403" t="s">
        <v>102</v>
      </c>
      <c r="O110" s="403" t="s">
        <v>109</v>
      </c>
      <c r="P110" s="404">
        <v>42065</v>
      </c>
      <c r="Q110" s="404">
        <v>42069</v>
      </c>
      <c r="R110" s="404">
        <v>42108</v>
      </c>
      <c r="S110" s="403">
        <v>2</v>
      </c>
      <c r="T110" s="403">
        <v>2</v>
      </c>
      <c r="U110" s="403">
        <v>2</v>
      </c>
      <c r="V110" s="403" t="s">
        <v>99</v>
      </c>
      <c r="W110" s="403">
        <v>2</v>
      </c>
      <c r="X110" s="403" t="s">
        <v>99</v>
      </c>
      <c r="Y110" s="403" t="s">
        <v>4225</v>
      </c>
      <c r="Z110" s="404">
        <v>40322</v>
      </c>
      <c r="AA110" s="404">
        <v>40326</v>
      </c>
      <c r="AB110" s="403" t="s">
        <v>434</v>
      </c>
      <c r="AC110" s="403" t="s">
        <v>4900</v>
      </c>
      <c r="AD110" s="403">
        <v>2</v>
      </c>
      <c r="AE110" s="403">
        <v>2</v>
      </c>
      <c r="AF110" s="403">
        <v>2</v>
      </c>
      <c r="AG110" s="403" t="s">
        <v>99</v>
      </c>
      <c r="AH110" s="403">
        <v>2</v>
      </c>
      <c r="AI110" s="403" t="s">
        <v>111</v>
      </c>
    </row>
    <row r="111" spans="1:35" x14ac:dyDescent="0.2">
      <c r="A111" s="434" t="str">
        <f>IF(B111&lt;&gt;"",HYPERLINK(CONCATENATE("http://reports.ofsted.gov.uk/inspection-reports/find-inspection-report/provider/ELS/",B111),"Ofsted Webpage"),"")</f>
        <v>Ofsted Webpage</v>
      </c>
      <c r="B111" s="403">
        <v>51097</v>
      </c>
      <c r="C111" s="403">
        <v>121224</v>
      </c>
      <c r="D111" s="403">
        <v>10032017</v>
      </c>
      <c r="E111" s="403" t="s">
        <v>2345</v>
      </c>
      <c r="F111" s="403" t="s">
        <v>278</v>
      </c>
      <c r="G111" s="403" t="s">
        <v>15</v>
      </c>
      <c r="H111" s="403" t="s">
        <v>239</v>
      </c>
      <c r="I111" s="403" t="s">
        <v>161</v>
      </c>
      <c r="J111" s="403" t="s">
        <v>161</v>
      </c>
      <c r="K111" s="404">
        <v>43012</v>
      </c>
      <c r="L111" s="403">
        <v>1</v>
      </c>
      <c r="M111" s="403" t="s">
        <v>2346</v>
      </c>
      <c r="N111" s="403" t="s">
        <v>147</v>
      </c>
      <c r="O111" s="403" t="s">
        <v>109</v>
      </c>
      <c r="P111" s="404">
        <v>41674</v>
      </c>
      <c r="Q111" s="404">
        <v>41677</v>
      </c>
      <c r="R111" s="404">
        <v>41710</v>
      </c>
      <c r="S111" s="403">
        <v>2</v>
      </c>
      <c r="T111" s="403">
        <v>2</v>
      </c>
      <c r="U111" s="403">
        <v>2</v>
      </c>
      <c r="V111" s="403" t="s">
        <v>99</v>
      </c>
      <c r="W111" s="403">
        <v>2</v>
      </c>
      <c r="X111" s="403" t="s">
        <v>99</v>
      </c>
      <c r="Y111" s="403" t="s">
        <v>3274</v>
      </c>
      <c r="Z111" s="404">
        <v>41177</v>
      </c>
      <c r="AA111" s="404">
        <v>41180</v>
      </c>
      <c r="AB111" s="403" t="s">
        <v>132</v>
      </c>
      <c r="AC111" s="403" t="s">
        <v>4900</v>
      </c>
      <c r="AD111" s="403">
        <v>3</v>
      </c>
      <c r="AE111" s="403">
        <v>3</v>
      </c>
      <c r="AF111" s="403">
        <v>3</v>
      </c>
      <c r="AG111" s="403" t="s">
        <v>99</v>
      </c>
      <c r="AH111" s="403">
        <v>3</v>
      </c>
      <c r="AI111" s="403" t="s">
        <v>127</v>
      </c>
    </row>
    <row r="112" spans="1:35" x14ac:dyDescent="0.2">
      <c r="A112" s="434" t="str">
        <f>IF(B112&lt;&gt;"",HYPERLINK(CONCATENATE("http://reports.ofsted.gov.uk/inspection-reports/find-inspection-report/provider/ELS/",B112),"Ofsted Webpage"),"")</f>
        <v>Ofsted Webpage</v>
      </c>
      <c r="B112" s="403">
        <v>51104</v>
      </c>
      <c r="C112" s="403">
        <v>106685</v>
      </c>
      <c r="D112" s="403">
        <v>10001310</v>
      </c>
      <c r="E112" s="403" t="s">
        <v>1635</v>
      </c>
      <c r="F112" s="403" t="s">
        <v>92</v>
      </c>
      <c r="G112" s="403" t="s">
        <v>14</v>
      </c>
      <c r="H112" s="403" t="s">
        <v>404</v>
      </c>
      <c r="I112" s="403" t="s">
        <v>199</v>
      </c>
      <c r="J112" s="403" t="s">
        <v>95</v>
      </c>
      <c r="K112" s="404" t="s">
        <v>210</v>
      </c>
      <c r="L112" s="403" t="s">
        <v>210</v>
      </c>
      <c r="M112" s="403" t="s">
        <v>1636</v>
      </c>
      <c r="N112" s="403" t="s">
        <v>147</v>
      </c>
      <c r="O112" s="403" t="s">
        <v>109</v>
      </c>
      <c r="P112" s="404">
        <v>42016</v>
      </c>
      <c r="Q112" s="404">
        <v>42020</v>
      </c>
      <c r="R112" s="404">
        <v>42058</v>
      </c>
      <c r="S112" s="403">
        <v>2</v>
      </c>
      <c r="T112" s="403">
        <v>2</v>
      </c>
      <c r="U112" s="403">
        <v>2</v>
      </c>
      <c r="V112" s="403" t="s">
        <v>99</v>
      </c>
      <c r="W112" s="403">
        <v>2</v>
      </c>
      <c r="X112" s="403" t="s">
        <v>99</v>
      </c>
      <c r="Y112" s="403" t="s">
        <v>3276</v>
      </c>
      <c r="Z112" s="404">
        <v>41471</v>
      </c>
      <c r="AA112" s="404">
        <v>41474</v>
      </c>
      <c r="AB112" s="403" t="s">
        <v>102</v>
      </c>
      <c r="AC112" s="403" t="s">
        <v>4900</v>
      </c>
      <c r="AD112" s="403">
        <v>3</v>
      </c>
      <c r="AE112" s="403">
        <v>3</v>
      </c>
      <c r="AF112" s="403">
        <v>3</v>
      </c>
      <c r="AG112" s="403" t="s">
        <v>99</v>
      </c>
      <c r="AH112" s="403">
        <v>3</v>
      </c>
      <c r="AI112" s="403" t="s">
        <v>127</v>
      </c>
    </row>
    <row r="113" spans="1:35" x14ac:dyDescent="0.2">
      <c r="A113" s="434" t="str">
        <f>IF(B113&lt;&gt;"",HYPERLINK(CONCATENATE("http://reports.ofsted.gov.uk/inspection-reports/find-inspection-report/provider/ELS/",B113),"Ofsted Webpage"),"")</f>
        <v>Ofsted Webpage</v>
      </c>
      <c r="B113" s="403">
        <v>51142</v>
      </c>
      <c r="C113" s="403">
        <v>108568</v>
      </c>
      <c r="D113" s="403">
        <v>10008159</v>
      </c>
      <c r="E113" s="403" t="s">
        <v>4226</v>
      </c>
      <c r="F113" s="403" t="s">
        <v>92</v>
      </c>
      <c r="G113" s="403" t="s">
        <v>14</v>
      </c>
      <c r="H113" s="403" t="s">
        <v>2037</v>
      </c>
      <c r="I113" s="403" t="s">
        <v>1162</v>
      </c>
      <c r="J113" s="403" t="s">
        <v>122</v>
      </c>
      <c r="K113" s="404" t="s">
        <v>210</v>
      </c>
      <c r="L113" s="403" t="s">
        <v>210</v>
      </c>
      <c r="M113" s="403" t="s">
        <v>2352</v>
      </c>
      <c r="N113" s="403" t="s">
        <v>147</v>
      </c>
      <c r="O113" s="403" t="s">
        <v>109</v>
      </c>
      <c r="P113" s="404">
        <v>41869</v>
      </c>
      <c r="Q113" s="404">
        <v>41873</v>
      </c>
      <c r="R113" s="404">
        <v>41911</v>
      </c>
      <c r="S113" s="403">
        <v>2</v>
      </c>
      <c r="T113" s="403">
        <v>2</v>
      </c>
      <c r="U113" s="403">
        <v>2</v>
      </c>
      <c r="V113" s="403" t="s">
        <v>99</v>
      </c>
      <c r="W113" s="403">
        <v>2</v>
      </c>
      <c r="X113" s="403" t="s">
        <v>99</v>
      </c>
      <c r="Y113" s="403" t="s">
        <v>3281</v>
      </c>
      <c r="Z113" s="404">
        <v>41323</v>
      </c>
      <c r="AA113" s="404">
        <v>41327</v>
      </c>
      <c r="AB113" s="403" t="s">
        <v>102</v>
      </c>
      <c r="AC113" s="403" t="s">
        <v>4900</v>
      </c>
      <c r="AD113" s="403">
        <v>3</v>
      </c>
      <c r="AE113" s="403">
        <v>3</v>
      </c>
      <c r="AF113" s="403">
        <v>3</v>
      </c>
      <c r="AG113" s="403" t="s">
        <v>99</v>
      </c>
      <c r="AH113" s="403">
        <v>3</v>
      </c>
      <c r="AI113" s="403" t="s">
        <v>127</v>
      </c>
    </row>
    <row r="114" spans="1:35" x14ac:dyDescent="0.2">
      <c r="A114" s="434" t="str">
        <f>IF(B114&lt;&gt;"",HYPERLINK(CONCATENATE("http://reports.ofsted.gov.uk/inspection-reports/find-inspection-report/provider/ELS/",B114),"Ofsted Webpage"),"")</f>
        <v>Ofsted Webpage</v>
      </c>
      <c r="B114" s="403">
        <v>51149</v>
      </c>
      <c r="C114" s="403">
        <v>106328</v>
      </c>
      <c r="D114" s="403">
        <v>10001394</v>
      </c>
      <c r="E114" s="403" t="s">
        <v>396</v>
      </c>
      <c r="F114" s="403" t="s">
        <v>92</v>
      </c>
      <c r="G114" s="403" t="s">
        <v>14</v>
      </c>
      <c r="H114" s="403" t="s">
        <v>248</v>
      </c>
      <c r="I114" s="403" t="s">
        <v>190</v>
      </c>
      <c r="J114" s="403" t="s">
        <v>190</v>
      </c>
      <c r="K114" s="404">
        <v>42711</v>
      </c>
      <c r="L114" s="403">
        <v>1</v>
      </c>
      <c r="M114" s="403" t="s">
        <v>397</v>
      </c>
      <c r="N114" s="403" t="s">
        <v>102</v>
      </c>
      <c r="O114" s="403" t="s">
        <v>109</v>
      </c>
      <c r="P114" s="404">
        <v>40994</v>
      </c>
      <c r="Q114" s="404">
        <v>40998</v>
      </c>
      <c r="R114" s="404">
        <v>41038</v>
      </c>
      <c r="S114" s="403">
        <v>2</v>
      </c>
      <c r="T114" s="403">
        <v>2</v>
      </c>
      <c r="U114" s="403">
        <v>2</v>
      </c>
      <c r="V114" s="403" t="s">
        <v>99</v>
      </c>
      <c r="W114" s="403">
        <v>2</v>
      </c>
      <c r="X114" s="403" t="s">
        <v>99</v>
      </c>
      <c r="Y114" s="403" t="s">
        <v>4227</v>
      </c>
      <c r="Z114" s="404">
        <v>39065</v>
      </c>
      <c r="AA114" s="404">
        <v>39065</v>
      </c>
      <c r="AB114" s="403" t="s">
        <v>4199</v>
      </c>
      <c r="AC114" s="403" t="s">
        <v>4900</v>
      </c>
      <c r="AD114" s="403">
        <v>2</v>
      </c>
      <c r="AE114" s="403">
        <v>1</v>
      </c>
      <c r="AF114" s="403" t="s">
        <v>99</v>
      </c>
      <c r="AG114" s="403" t="s">
        <v>99</v>
      </c>
      <c r="AH114" s="403" t="s">
        <v>99</v>
      </c>
      <c r="AI114" s="403" t="s">
        <v>111</v>
      </c>
    </row>
    <row r="115" spans="1:35" x14ac:dyDescent="0.2">
      <c r="A115" s="434" t="str">
        <f>IF(B115&lt;&gt;"",HYPERLINK(CONCATENATE("http://reports.ofsted.gov.uk/inspection-reports/find-inspection-report/provider/ELS/",B115),"Ofsted Webpage"),"")</f>
        <v>Ofsted Webpage</v>
      </c>
      <c r="B115" s="403">
        <v>51170</v>
      </c>
      <c r="C115" s="403">
        <v>105927</v>
      </c>
      <c r="D115" s="403">
        <v>10001436</v>
      </c>
      <c r="E115" s="403" t="s">
        <v>4905</v>
      </c>
      <c r="F115" s="403" t="s">
        <v>278</v>
      </c>
      <c r="G115" s="403" t="s">
        <v>15</v>
      </c>
      <c r="H115" s="403" t="s">
        <v>114</v>
      </c>
      <c r="I115" s="403" t="s">
        <v>107</v>
      </c>
      <c r="J115" s="403" t="s">
        <v>107</v>
      </c>
      <c r="K115" s="404" t="s">
        <v>210</v>
      </c>
      <c r="L115" s="403" t="s">
        <v>210</v>
      </c>
      <c r="M115" s="403">
        <v>10030785</v>
      </c>
      <c r="N115" s="403" t="s">
        <v>280</v>
      </c>
      <c r="O115" s="403" t="s">
        <v>109</v>
      </c>
      <c r="P115" s="404">
        <v>43018</v>
      </c>
      <c r="Q115" s="404">
        <v>43021</v>
      </c>
      <c r="R115" s="404">
        <v>43063</v>
      </c>
      <c r="S115" s="403">
        <v>1</v>
      </c>
      <c r="T115" s="403">
        <v>1</v>
      </c>
      <c r="U115" s="403">
        <v>1</v>
      </c>
      <c r="V115" s="403">
        <v>1</v>
      </c>
      <c r="W115" s="403">
        <v>1</v>
      </c>
      <c r="X115" s="403" t="s">
        <v>100</v>
      </c>
      <c r="Y115" s="403" t="s">
        <v>3284</v>
      </c>
      <c r="Z115" s="404">
        <v>41239</v>
      </c>
      <c r="AA115" s="404">
        <v>41243</v>
      </c>
      <c r="AB115" s="403" t="s">
        <v>102</v>
      </c>
      <c r="AC115" s="403" t="s">
        <v>4900</v>
      </c>
      <c r="AD115" s="403">
        <v>1</v>
      </c>
      <c r="AE115" s="403">
        <v>1</v>
      </c>
      <c r="AF115" s="403">
        <v>1</v>
      </c>
      <c r="AG115" s="403" t="s">
        <v>99</v>
      </c>
      <c r="AH115" s="403">
        <v>1</v>
      </c>
      <c r="AI115" s="403" t="s">
        <v>111</v>
      </c>
    </row>
    <row r="116" spans="1:35" x14ac:dyDescent="0.2">
      <c r="A116" s="434" t="str">
        <f>IF(B116&lt;&gt;"",HYPERLINK(CONCATENATE("http://reports.ofsted.gov.uk/inspection-reports/find-inspection-report/provider/ELS/",B116),"Ofsted Webpage"),"")</f>
        <v>Ofsted Webpage</v>
      </c>
      <c r="B116" s="403">
        <v>51224</v>
      </c>
      <c r="C116" s="403">
        <v>110066</v>
      </c>
      <c r="D116" s="403">
        <v>10001539</v>
      </c>
      <c r="E116" s="403" t="s">
        <v>849</v>
      </c>
      <c r="F116" s="403" t="s">
        <v>278</v>
      </c>
      <c r="G116" s="403" t="s">
        <v>15</v>
      </c>
      <c r="H116" s="403" t="s">
        <v>106</v>
      </c>
      <c r="I116" s="403" t="s">
        <v>107</v>
      </c>
      <c r="J116" s="403" t="s">
        <v>107</v>
      </c>
      <c r="K116" s="404" t="s">
        <v>210</v>
      </c>
      <c r="L116" s="403" t="s">
        <v>210</v>
      </c>
      <c r="M116" s="403">
        <v>10004903</v>
      </c>
      <c r="N116" s="403" t="s">
        <v>145</v>
      </c>
      <c r="O116" s="403" t="s">
        <v>109</v>
      </c>
      <c r="P116" s="404">
        <v>42408</v>
      </c>
      <c r="Q116" s="404">
        <v>42411</v>
      </c>
      <c r="R116" s="404">
        <v>42440</v>
      </c>
      <c r="S116" s="403">
        <v>2</v>
      </c>
      <c r="T116" s="403">
        <v>2</v>
      </c>
      <c r="U116" s="403">
        <v>2</v>
      </c>
      <c r="V116" s="403">
        <v>2</v>
      </c>
      <c r="W116" s="403">
        <v>2</v>
      </c>
      <c r="X116" s="403" t="s">
        <v>100</v>
      </c>
      <c r="Y116" s="403" t="s">
        <v>3286</v>
      </c>
      <c r="Z116" s="404">
        <v>41183</v>
      </c>
      <c r="AA116" s="404">
        <v>41187</v>
      </c>
      <c r="AB116" s="403" t="s">
        <v>102</v>
      </c>
      <c r="AC116" s="403" t="s">
        <v>4900</v>
      </c>
      <c r="AD116" s="403">
        <v>2</v>
      </c>
      <c r="AE116" s="403">
        <v>2</v>
      </c>
      <c r="AF116" s="403">
        <v>2</v>
      </c>
      <c r="AG116" s="403" t="s">
        <v>99</v>
      </c>
      <c r="AH116" s="403">
        <v>2</v>
      </c>
      <c r="AI116" s="403" t="s">
        <v>111</v>
      </c>
    </row>
    <row r="117" spans="1:35" x14ac:dyDescent="0.2">
      <c r="A117" s="434" t="str">
        <f>IF(B117&lt;&gt;"",HYPERLINK(CONCATENATE("http://reports.ofsted.gov.uk/inspection-reports/find-inspection-report/provider/ELS/",B117),"Ofsted Webpage"),"")</f>
        <v>Ofsted Webpage</v>
      </c>
      <c r="B117" s="403">
        <v>51259</v>
      </c>
      <c r="C117" s="403">
        <v>109908</v>
      </c>
      <c r="D117" s="403">
        <v>10001602</v>
      </c>
      <c r="E117" s="403" t="s">
        <v>4228</v>
      </c>
      <c r="F117" s="403" t="s">
        <v>92</v>
      </c>
      <c r="G117" s="403" t="s">
        <v>14</v>
      </c>
      <c r="H117" s="403" t="s">
        <v>198</v>
      </c>
      <c r="I117" s="403" t="s">
        <v>199</v>
      </c>
      <c r="J117" s="403" t="s">
        <v>95</v>
      </c>
      <c r="K117" s="404" t="s">
        <v>210</v>
      </c>
      <c r="L117" s="403" t="s">
        <v>210</v>
      </c>
      <c r="M117" s="403">
        <v>10022471</v>
      </c>
      <c r="N117" s="403" t="s">
        <v>145</v>
      </c>
      <c r="O117" s="403" t="s">
        <v>109</v>
      </c>
      <c r="P117" s="404">
        <v>42787</v>
      </c>
      <c r="Q117" s="404">
        <v>42790</v>
      </c>
      <c r="R117" s="404">
        <v>42828</v>
      </c>
      <c r="S117" s="403">
        <v>3</v>
      </c>
      <c r="T117" s="403">
        <v>3</v>
      </c>
      <c r="U117" s="403">
        <v>3</v>
      </c>
      <c r="V117" s="403">
        <v>3</v>
      </c>
      <c r="W117" s="403">
        <v>3</v>
      </c>
      <c r="X117" s="403" t="s">
        <v>100</v>
      </c>
      <c r="Y117" s="403" t="s">
        <v>1639</v>
      </c>
      <c r="Z117" s="404">
        <v>42016</v>
      </c>
      <c r="AA117" s="404">
        <v>42020</v>
      </c>
      <c r="AB117" s="403" t="s">
        <v>132</v>
      </c>
      <c r="AC117" s="403" t="s">
        <v>4900</v>
      </c>
      <c r="AD117" s="403">
        <v>2</v>
      </c>
      <c r="AE117" s="403">
        <v>2</v>
      </c>
      <c r="AF117" s="403">
        <v>2</v>
      </c>
      <c r="AG117" s="403" t="s">
        <v>99</v>
      </c>
      <c r="AH117" s="403">
        <v>3</v>
      </c>
      <c r="AI117" s="403" t="s">
        <v>148</v>
      </c>
    </row>
    <row r="118" spans="1:35" x14ac:dyDescent="0.2">
      <c r="A118" s="434" t="str">
        <f>IF(B118&lt;&gt;"",HYPERLINK(CONCATENATE("http://reports.ofsted.gov.uk/inspection-reports/find-inspection-report/provider/ELS/",B118),"Ofsted Webpage"),"")</f>
        <v>Ofsted Webpage</v>
      </c>
      <c r="B118" s="403">
        <v>51349</v>
      </c>
      <c r="C118" s="403">
        <v>108108</v>
      </c>
      <c r="D118" s="403">
        <v>10001695</v>
      </c>
      <c r="E118" s="403" t="s">
        <v>1641</v>
      </c>
      <c r="F118" s="403" t="s">
        <v>170</v>
      </c>
      <c r="G118" s="403" t="s">
        <v>15</v>
      </c>
      <c r="H118" s="403" t="s">
        <v>870</v>
      </c>
      <c r="I118" s="403" t="s">
        <v>166</v>
      </c>
      <c r="J118" s="403" t="s">
        <v>166</v>
      </c>
      <c r="K118" s="404">
        <v>43152</v>
      </c>
      <c r="L118" s="403">
        <v>1</v>
      </c>
      <c r="M118" s="403" t="s">
        <v>1642</v>
      </c>
      <c r="N118" s="403" t="s">
        <v>302</v>
      </c>
      <c r="O118" s="403" t="s">
        <v>109</v>
      </c>
      <c r="P118" s="404">
        <v>41960</v>
      </c>
      <c r="Q118" s="404">
        <v>41964</v>
      </c>
      <c r="R118" s="404">
        <v>42018</v>
      </c>
      <c r="S118" s="403">
        <v>2</v>
      </c>
      <c r="T118" s="403">
        <v>2</v>
      </c>
      <c r="U118" s="403">
        <v>2</v>
      </c>
      <c r="V118" s="403" t="s">
        <v>99</v>
      </c>
      <c r="W118" s="403">
        <v>2</v>
      </c>
      <c r="X118" s="403" t="s">
        <v>99</v>
      </c>
      <c r="Y118" s="403" t="s">
        <v>3288</v>
      </c>
      <c r="Z118" s="404">
        <v>41428</v>
      </c>
      <c r="AA118" s="404">
        <v>41432</v>
      </c>
      <c r="AB118" s="403" t="s">
        <v>152</v>
      </c>
      <c r="AC118" s="403" t="s">
        <v>4900</v>
      </c>
      <c r="AD118" s="403">
        <v>3</v>
      </c>
      <c r="AE118" s="403">
        <v>3</v>
      </c>
      <c r="AF118" s="403">
        <v>3</v>
      </c>
      <c r="AG118" s="403" t="s">
        <v>99</v>
      </c>
      <c r="AH118" s="403">
        <v>3</v>
      </c>
      <c r="AI118" s="403" t="s">
        <v>127</v>
      </c>
    </row>
    <row r="119" spans="1:35" x14ac:dyDescent="0.2">
      <c r="A119" s="434" t="str">
        <f>IF(B119&lt;&gt;"",HYPERLINK(CONCATENATE("http://reports.ofsted.gov.uk/inspection-reports/find-inspection-report/provider/ELS/",B119),"Ofsted Webpage"),"")</f>
        <v>Ofsted Webpage</v>
      </c>
      <c r="B119" s="403">
        <v>51359</v>
      </c>
      <c r="C119" s="403">
        <v>110175</v>
      </c>
      <c r="D119" s="403">
        <v>10008915</v>
      </c>
      <c r="E119" s="403" t="s">
        <v>851</v>
      </c>
      <c r="F119" s="403" t="s">
        <v>170</v>
      </c>
      <c r="G119" s="403" t="s">
        <v>15</v>
      </c>
      <c r="H119" s="403" t="s">
        <v>150</v>
      </c>
      <c r="I119" s="403" t="s">
        <v>122</v>
      </c>
      <c r="J119" s="403" t="s">
        <v>122</v>
      </c>
      <c r="K119" s="404" t="s">
        <v>210</v>
      </c>
      <c r="L119" s="403" t="s">
        <v>210</v>
      </c>
      <c r="M119" s="403">
        <v>10004904</v>
      </c>
      <c r="N119" s="403" t="s">
        <v>276</v>
      </c>
      <c r="O119" s="403" t="s">
        <v>5556</v>
      </c>
      <c r="P119" s="404">
        <v>42513</v>
      </c>
      <c r="Q119" s="404">
        <v>42516</v>
      </c>
      <c r="R119" s="404">
        <v>42542</v>
      </c>
      <c r="S119" s="403">
        <v>2</v>
      </c>
      <c r="T119" s="403">
        <v>2</v>
      </c>
      <c r="U119" s="403">
        <v>2</v>
      </c>
      <c r="V119" s="403">
        <v>2</v>
      </c>
      <c r="W119" s="403">
        <v>2</v>
      </c>
      <c r="X119" s="403" t="s">
        <v>100</v>
      </c>
      <c r="Y119" s="403" t="s">
        <v>5559</v>
      </c>
      <c r="Z119" s="404">
        <v>40351</v>
      </c>
      <c r="AA119" s="404">
        <v>40352</v>
      </c>
      <c r="AB119" s="435" t="s">
        <v>152</v>
      </c>
      <c r="AC119" s="435" t="s">
        <v>4900</v>
      </c>
      <c r="AD119" s="403">
        <v>2</v>
      </c>
      <c r="AE119" s="403">
        <v>2</v>
      </c>
      <c r="AF119" s="403">
        <v>2</v>
      </c>
      <c r="AG119" s="403" t="s">
        <v>99</v>
      </c>
      <c r="AH119" s="403">
        <v>2</v>
      </c>
      <c r="AI119" s="403" t="s">
        <v>111</v>
      </c>
    </row>
    <row r="120" spans="1:35" x14ac:dyDescent="0.2">
      <c r="A120" s="434" t="str">
        <f>IF(B120&lt;&gt;"",HYPERLINK(CONCATENATE("http://reports.ofsted.gov.uk/inspection-reports/find-inspection-report/provider/ELS/",B120),"Ofsted Webpage"),"")</f>
        <v>Ofsted Webpage</v>
      </c>
      <c r="B120" s="403">
        <v>51385</v>
      </c>
      <c r="C120" s="403">
        <v>108101</v>
      </c>
      <c r="D120" s="403">
        <v>10001723</v>
      </c>
      <c r="E120" s="403" t="s">
        <v>2356</v>
      </c>
      <c r="F120" s="403" t="s">
        <v>170</v>
      </c>
      <c r="G120" s="403" t="s">
        <v>15</v>
      </c>
      <c r="H120" s="403" t="s">
        <v>291</v>
      </c>
      <c r="I120" s="403" t="s">
        <v>172</v>
      </c>
      <c r="J120" s="403" t="s">
        <v>172</v>
      </c>
      <c r="K120" s="404">
        <v>42803</v>
      </c>
      <c r="L120" s="403">
        <v>1</v>
      </c>
      <c r="M120" s="403" t="s">
        <v>2357</v>
      </c>
      <c r="N120" s="403" t="s">
        <v>152</v>
      </c>
      <c r="O120" s="403" t="s">
        <v>109</v>
      </c>
      <c r="P120" s="404">
        <v>41589</v>
      </c>
      <c r="Q120" s="404">
        <v>41593</v>
      </c>
      <c r="R120" s="404">
        <v>41624</v>
      </c>
      <c r="S120" s="403">
        <v>2</v>
      </c>
      <c r="T120" s="403">
        <v>2</v>
      </c>
      <c r="U120" s="403">
        <v>2</v>
      </c>
      <c r="V120" s="403" t="s">
        <v>99</v>
      </c>
      <c r="W120" s="403">
        <v>2</v>
      </c>
      <c r="X120" s="403" t="s">
        <v>99</v>
      </c>
      <c r="Y120" s="403" t="s">
        <v>4229</v>
      </c>
      <c r="Z120" s="404">
        <v>39356</v>
      </c>
      <c r="AA120" s="404">
        <v>39360</v>
      </c>
      <c r="AB120" s="403" t="s">
        <v>152</v>
      </c>
      <c r="AC120" s="403" t="s">
        <v>4900</v>
      </c>
      <c r="AD120" s="403">
        <v>2</v>
      </c>
      <c r="AE120" s="403">
        <v>2</v>
      </c>
      <c r="AF120" s="403">
        <v>3</v>
      </c>
      <c r="AG120" s="403" t="s">
        <v>99</v>
      </c>
      <c r="AH120" s="403">
        <v>2</v>
      </c>
      <c r="AI120" s="403" t="s">
        <v>111</v>
      </c>
    </row>
    <row r="121" spans="1:35" x14ac:dyDescent="0.2">
      <c r="A121" s="434" t="str">
        <f>IF(B121&lt;&gt;"",HYPERLINK(CONCATENATE("http://reports.ofsted.gov.uk/inspection-reports/find-inspection-report/provider/ELS/",B121),"Ofsted Webpage"),"")</f>
        <v>Ofsted Webpage</v>
      </c>
      <c r="B121" s="403">
        <v>51395</v>
      </c>
      <c r="C121" s="403">
        <v>117100</v>
      </c>
      <c r="D121" s="403">
        <v>10001736</v>
      </c>
      <c r="E121" s="403" t="s">
        <v>4139</v>
      </c>
      <c r="F121" s="403" t="s">
        <v>92</v>
      </c>
      <c r="G121" s="403" t="s">
        <v>14</v>
      </c>
      <c r="H121" s="403" t="s">
        <v>186</v>
      </c>
      <c r="I121" s="403" t="s">
        <v>172</v>
      </c>
      <c r="J121" s="403" t="s">
        <v>172</v>
      </c>
      <c r="K121" s="404" t="s">
        <v>210</v>
      </c>
      <c r="L121" s="403" t="s">
        <v>210</v>
      </c>
      <c r="M121" s="403" t="s">
        <v>4230</v>
      </c>
      <c r="N121" s="403" t="s">
        <v>434</v>
      </c>
      <c r="O121" s="403" t="s">
        <v>109</v>
      </c>
      <c r="P121" s="404">
        <v>40673</v>
      </c>
      <c r="Q121" s="404">
        <v>40676</v>
      </c>
      <c r="R121" s="404">
        <v>40714</v>
      </c>
      <c r="S121" s="403">
        <v>1</v>
      </c>
      <c r="T121" s="403">
        <v>1</v>
      </c>
      <c r="U121" s="403">
        <v>2</v>
      </c>
      <c r="V121" s="403" t="s">
        <v>99</v>
      </c>
      <c r="W121" s="403">
        <v>1</v>
      </c>
      <c r="X121" s="403" t="s">
        <v>99</v>
      </c>
      <c r="Y121" s="403" t="s">
        <v>4231</v>
      </c>
      <c r="Z121" s="404">
        <v>39399</v>
      </c>
      <c r="AA121" s="404">
        <v>39402</v>
      </c>
      <c r="AB121" s="403" t="s">
        <v>434</v>
      </c>
      <c r="AC121" s="403" t="s">
        <v>4900</v>
      </c>
      <c r="AD121" s="403">
        <v>2</v>
      </c>
      <c r="AE121" s="403">
        <v>2</v>
      </c>
      <c r="AF121" s="403">
        <v>2</v>
      </c>
      <c r="AG121" s="403" t="s">
        <v>99</v>
      </c>
      <c r="AH121" s="403">
        <v>1</v>
      </c>
      <c r="AI121" s="403" t="s">
        <v>127</v>
      </c>
    </row>
    <row r="122" spans="1:35" x14ac:dyDescent="0.2">
      <c r="A122" s="434" t="str">
        <f>IF(B122&lt;&gt;"",HYPERLINK(CONCATENATE("http://reports.ofsted.gov.uk/inspection-reports/find-inspection-report/provider/ELS/",B122),"Ofsted Webpage"),"")</f>
        <v>Ofsted Webpage</v>
      </c>
      <c r="B122" s="403">
        <v>51433</v>
      </c>
      <c r="C122" s="403">
        <v>116954</v>
      </c>
      <c r="D122" s="403">
        <v>10001786</v>
      </c>
      <c r="E122" s="403" t="s">
        <v>646</v>
      </c>
      <c r="F122" s="403" t="s">
        <v>92</v>
      </c>
      <c r="G122" s="403" t="s">
        <v>14</v>
      </c>
      <c r="H122" s="403" t="s">
        <v>469</v>
      </c>
      <c r="I122" s="403" t="s">
        <v>166</v>
      </c>
      <c r="J122" s="403" t="s">
        <v>166</v>
      </c>
      <c r="K122" s="404" t="s">
        <v>210</v>
      </c>
      <c r="L122" s="403" t="s">
        <v>210</v>
      </c>
      <c r="M122" s="403">
        <v>10020135</v>
      </c>
      <c r="N122" s="403" t="s">
        <v>145</v>
      </c>
      <c r="O122" s="403" t="s">
        <v>109</v>
      </c>
      <c r="P122" s="404">
        <v>42626</v>
      </c>
      <c r="Q122" s="404">
        <v>42629</v>
      </c>
      <c r="R122" s="404">
        <v>42655</v>
      </c>
      <c r="S122" s="403">
        <v>3</v>
      </c>
      <c r="T122" s="403">
        <v>3</v>
      </c>
      <c r="U122" s="403">
        <v>3</v>
      </c>
      <c r="V122" s="403">
        <v>2</v>
      </c>
      <c r="W122" s="403">
        <v>3</v>
      </c>
      <c r="X122" s="403" t="s">
        <v>100</v>
      </c>
      <c r="Y122" s="403" t="s">
        <v>647</v>
      </c>
      <c r="Z122" s="404">
        <v>41715</v>
      </c>
      <c r="AA122" s="404">
        <v>41719</v>
      </c>
      <c r="AB122" s="403" t="s">
        <v>102</v>
      </c>
      <c r="AC122" s="403" t="s">
        <v>4900</v>
      </c>
      <c r="AD122" s="403">
        <v>2</v>
      </c>
      <c r="AE122" s="403">
        <v>2</v>
      </c>
      <c r="AF122" s="403">
        <v>2</v>
      </c>
      <c r="AG122" s="403" t="s">
        <v>99</v>
      </c>
      <c r="AH122" s="403">
        <v>2</v>
      </c>
      <c r="AI122" s="403" t="s">
        <v>148</v>
      </c>
    </row>
    <row r="123" spans="1:35" x14ac:dyDescent="0.2">
      <c r="A123" s="434" t="str">
        <f>IF(B123&lt;&gt;"",HYPERLINK(CONCATENATE("http://reports.ofsted.gov.uk/inspection-reports/find-inspection-report/provider/ELS/",B123),"Ofsted Webpage"),"")</f>
        <v>Ofsted Webpage</v>
      </c>
      <c r="B123" s="403">
        <v>51435</v>
      </c>
      <c r="C123" s="403">
        <v>117656</v>
      </c>
      <c r="D123" s="403">
        <v>10001787</v>
      </c>
      <c r="E123" s="403" t="s">
        <v>853</v>
      </c>
      <c r="F123" s="403" t="s">
        <v>278</v>
      </c>
      <c r="G123" s="403" t="s">
        <v>15</v>
      </c>
      <c r="H123" s="403" t="s">
        <v>854</v>
      </c>
      <c r="I123" s="403" t="s">
        <v>107</v>
      </c>
      <c r="J123" s="403" t="s">
        <v>107</v>
      </c>
      <c r="K123" s="404" t="s">
        <v>210</v>
      </c>
      <c r="L123" s="403" t="s">
        <v>210</v>
      </c>
      <c r="M123" s="403">
        <v>10030746</v>
      </c>
      <c r="N123" s="403" t="s">
        <v>300</v>
      </c>
      <c r="O123" s="403" t="s">
        <v>109</v>
      </c>
      <c r="P123" s="404">
        <v>43061</v>
      </c>
      <c r="Q123" s="404">
        <v>43063</v>
      </c>
      <c r="R123" s="404">
        <v>43137</v>
      </c>
      <c r="S123" s="403">
        <v>4</v>
      </c>
      <c r="T123" s="403">
        <v>4</v>
      </c>
      <c r="U123" s="403">
        <v>4</v>
      </c>
      <c r="V123" s="403">
        <v>3</v>
      </c>
      <c r="W123" s="403">
        <v>4</v>
      </c>
      <c r="X123" s="403" t="s">
        <v>100</v>
      </c>
      <c r="Y123" s="403">
        <v>10006595</v>
      </c>
      <c r="Z123" s="404">
        <v>42382</v>
      </c>
      <c r="AA123" s="404">
        <v>42384</v>
      </c>
      <c r="AB123" s="403" t="s">
        <v>130</v>
      </c>
      <c r="AC123" s="403" t="s">
        <v>4900</v>
      </c>
      <c r="AD123" s="403">
        <v>3</v>
      </c>
      <c r="AE123" s="403">
        <v>3</v>
      </c>
      <c r="AF123" s="403">
        <v>3</v>
      </c>
      <c r="AG123" s="403">
        <v>3</v>
      </c>
      <c r="AH123" s="403">
        <v>3</v>
      </c>
      <c r="AI123" s="403" t="s">
        <v>148</v>
      </c>
    </row>
    <row r="124" spans="1:35" x14ac:dyDescent="0.2">
      <c r="A124" s="434" t="str">
        <f>IF(B124&lt;&gt;"",HYPERLINK(CONCATENATE("http://reports.ofsted.gov.uk/inspection-reports/find-inspection-report/provider/ELS/",B124),"Ofsted Webpage"),"")</f>
        <v>Ofsted Webpage</v>
      </c>
      <c r="B124" s="403">
        <v>51448</v>
      </c>
      <c r="C124" s="403">
        <v>108122</v>
      </c>
      <c r="D124" s="403">
        <v>10001800</v>
      </c>
      <c r="E124" s="403" t="s">
        <v>856</v>
      </c>
      <c r="F124" s="403" t="s">
        <v>170</v>
      </c>
      <c r="G124" s="403" t="s">
        <v>15</v>
      </c>
      <c r="H124" s="403" t="s">
        <v>532</v>
      </c>
      <c r="I124" s="403" t="s">
        <v>140</v>
      </c>
      <c r="J124" s="403" t="s">
        <v>140</v>
      </c>
      <c r="K124" s="404" t="s">
        <v>210</v>
      </c>
      <c r="L124" s="403" t="s">
        <v>210</v>
      </c>
      <c r="M124" s="403">
        <v>10041162</v>
      </c>
      <c r="N124" s="403" t="s">
        <v>212</v>
      </c>
      <c r="O124" s="403" t="s">
        <v>109</v>
      </c>
      <c r="P124" s="404">
        <v>43130</v>
      </c>
      <c r="Q124" s="404">
        <v>43133</v>
      </c>
      <c r="R124" s="404">
        <v>43171</v>
      </c>
      <c r="S124" s="403">
        <v>2</v>
      </c>
      <c r="T124" s="403">
        <v>2</v>
      </c>
      <c r="U124" s="403">
        <v>2</v>
      </c>
      <c r="V124" s="403">
        <v>2</v>
      </c>
      <c r="W124" s="403">
        <v>2</v>
      </c>
      <c r="X124" s="403" t="s">
        <v>100</v>
      </c>
      <c r="Y124" s="403">
        <v>10011475</v>
      </c>
      <c r="Z124" s="404">
        <v>42514</v>
      </c>
      <c r="AA124" s="404">
        <v>42517</v>
      </c>
      <c r="AB124" s="403" t="s">
        <v>276</v>
      </c>
      <c r="AC124" s="403" t="s">
        <v>4900</v>
      </c>
      <c r="AD124" s="403">
        <v>3</v>
      </c>
      <c r="AE124" s="403">
        <v>3</v>
      </c>
      <c r="AF124" s="403">
        <v>3</v>
      </c>
      <c r="AG124" s="403">
        <v>3</v>
      </c>
      <c r="AH124" s="403">
        <v>3</v>
      </c>
      <c r="AI124" s="403" t="s">
        <v>127</v>
      </c>
    </row>
    <row r="125" spans="1:35" x14ac:dyDescent="0.2">
      <c r="A125" s="434" t="str">
        <f>IF(B125&lt;&gt;"",HYPERLINK(CONCATENATE("http://reports.ofsted.gov.uk/inspection-reports/find-inspection-report/provider/ELS/",B125),"Ofsted Webpage"),"")</f>
        <v>Ofsted Webpage</v>
      </c>
      <c r="B125" s="403">
        <v>51459</v>
      </c>
      <c r="C125" s="403">
        <v>106437</v>
      </c>
      <c r="D125" s="403">
        <v>10001309</v>
      </c>
      <c r="E125" s="403" t="s">
        <v>858</v>
      </c>
      <c r="F125" s="403" t="s">
        <v>92</v>
      </c>
      <c r="G125" s="403" t="s">
        <v>14</v>
      </c>
      <c r="H125" s="403" t="s">
        <v>291</v>
      </c>
      <c r="I125" s="403" t="s">
        <v>172</v>
      </c>
      <c r="J125" s="403" t="s">
        <v>172</v>
      </c>
      <c r="K125" s="404">
        <v>42425</v>
      </c>
      <c r="L125" s="403">
        <v>1</v>
      </c>
      <c r="M125" s="403" t="s">
        <v>4232</v>
      </c>
      <c r="N125" s="403" t="s">
        <v>434</v>
      </c>
      <c r="O125" s="403" t="s">
        <v>109</v>
      </c>
      <c r="P125" s="404">
        <v>40119</v>
      </c>
      <c r="Q125" s="404">
        <v>40123</v>
      </c>
      <c r="R125" s="404">
        <v>40165</v>
      </c>
      <c r="S125" s="403">
        <v>2</v>
      </c>
      <c r="T125" s="403">
        <v>2</v>
      </c>
      <c r="U125" s="403">
        <v>2</v>
      </c>
      <c r="V125" s="403" t="s">
        <v>99</v>
      </c>
      <c r="W125" s="403">
        <v>2</v>
      </c>
      <c r="X125" s="403" t="s">
        <v>99</v>
      </c>
      <c r="Y125" s="403" t="s">
        <v>210</v>
      </c>
      <c r="Z125" s="404" t="s">
        <v>210</v>
      </c>
      <c r="AA125" s="404" t="s">
        <v>210</v>
      </c>
      <c r="AB125" s="403" t="s">
        <v>210</v>
      </c>
      <c r="AC125" s="403" t="s">
        <v>210</v>
      </c>
      <c r="AD125" s="403" t="s">
        <v>210</v>
      </c>
      <c r="AE125" s="403" t="s">
        <v>210</v>
      </c>
      <c r="AF125" s="403" t="s">
        <v>210</v>
      </c>
      <c r="AG125" s="403" t="s">
        <v>210</v>
      </c>
      <c r="AH125" s="403" t="s">
        <v>210</v>
      </c>
      <c r="AI125" s="403" t="s">
        <v>103</v>
      </c>
    </row>
    <row r="126" spans="1:35" x14ac:dyDescent="0.2">
      <c r="A126" s="434" t="str">
        <f>IF(B126&lt;&gt;"",HYPERLINK(CONCATENATE("http://reports.ofsted.gov.uk/inspection-reports/find-inspection-report/provider/ELS/",B126),"Ofsted Webpage"),"")</f>
        <v>Ofsted Webpage</v>
      </c>
      <c r="B126" s="403">
        <v>51468</v>
      </c>
      <c r="C126" s="403">
        <v>105372</v>
      </c>
      <c r="D126" s="403">
        <v>10001828</v>
      </c>
      <c r="E126" s="403" t="s">
        <v>860</v>
      </c>
      <c r="F126" s="403" t="s">
        <v>92</v>
      </c>
      <c r="G126" s="403" t="s">
        <v>14</v>
      </c>
      <c r="H126" s="403" t="s">
        <v>731</v>
      </c>
      <c r="I126" s="403" t="s">
        <v>161</v>
      </c>
      <c r="J126" s="403" t="s">
        <v>161</v>
      </c>
      <c r="K126" s="404" t="s">
        <v>210</v>
      </c>
      <c r="L126" s="403" t="s">
        <v>210</v>
      </c>
      <c r="M126" s="403">
        <v>10004907</v>
      </c>
      <c r="N126" s="403" t="s">
        <v>145</v>
      </c>
      <c r="O126" s="403" t="s">
        <v>109</v>
      </c>
      <c r="P126" s="404">
        <v>42283</v>
      </c>
      <c r="Q126" s="404">
        <v>42286</v>
      </c>
      <c r="R126" s="404">
        <v>42312</v>
      </c>
      <c r="S126" s="403">
        <v>2</v>
      </c>
      <c r="T126" s="403">
        <v>2</v>
      </c>
      <c r="U126" s="403">
        <v>2</v>
      </c>
      <c r="V126" s="403">
        <v>2</v>
      </c>
      <c r="W126" s="403">
        <v>2</v>
      </c>
      <c r="X126" s="403" t="s">
        <v>100</v>
      </c>
      <c r="Y126" s="403" t="s">
        <v>4233</v>
      </c>
      <c r="Z126" s="404">
        <v>40603</v>
      </c>
      <c r="AA126" s="404">
        <v>40606</v>
      </c>
      <c r="AB126" s="403" t="s">
        <v>434</v>
      </c>
      <c r="AC126" s="403" t="s">
        <v>4900</v>
      </c>
      <c r="AD126" s="403">
        <v>2</v>
      </c>
      <c r="AE126" s="403">
        <v>2</v>
      </c>
      <c r="AF126" s="403">
        <v>2</v>
      </c>
      <c r="AG126" s="403" t="s">
        <v>99</v>
      </c>
      <c r="AH126" s="403">
        <v>2</v>
      </c>
      <c r="AI126" s="403" t="s">
        <v>111</v>
      </c>
    </row>
    <row r="127" spans="1:35" x14ac:dyDescent="0.2">
      <c r="A127" s="434" t="str">
        <f>IF(B127&lt;&gt;"",HYPERLINK(CONCATENATE("http://reports.ofsted.gov.uk/inspection-reports/find-inspection-report/provider/ELS/",B127),"Ofsted Webpage"),"")</f>
        <v>Ofsted Webpage</v>
      </c>
      <c r="B127" s="403">
        <v>51469</v>
      </c>
      <c r="C127" s="403">
        <v>105780</v>
      </c>
      <c r="D127" s="403">
        <v>10001831</v>
      </c>
      <c r="E127" s="403" t="s">
        <v>862</v>
      </c>
      <c r="F127" s="403" t="s">
        <v>92</v>
      </c>
      <c r="G127" s="403" t="s">
        <v>14</v>
      </c>
      <c r="H127" s="403" t="s">
        <v>320</v>
      </c>
      <c r="I127" s="403" t="s">
        <v>140</v>
      </c>
      <c r="J127" s="403" t="s">
        <v>140</v>
      </c>
      <c r="K127" s="404">
        <v>42467</v>
      </c>
      <c r="L127" s="403">
        <v>1</v>
      </c>
      <c r="M127" s="403" t="s">
        <v>4021</v>
      </c>
      <c r="N127" s="403" t="s">
        <v>102</v>
      </c>
      <c r="O127" s="403" t="s">
        <v>109</v>
      </c>
      <c r="P127" s="404">
        <v>41120</v>
      </c>
      <c r="Q127" s="404">
        <v>41124</v>
      </c>
      <c r="R127" s="404">
        <v>41159</v>
      </c>
      <c r="S127" s="403">
        <v>2</v>
      </c>
      <c r="T127" s="403">
        <v>2</v>
      </c>
      <c r="U127" s="403">
        <v>2</v>
      </c>
      <c r="V127" s="403" t="s">
        <v>99</v>
      </c>
      <c r="W127" s="403">
        <v>1</v>
      </c>
      <c r="X127" s="403" t="s">
        <v>99</v>
      </c>
      <c r="Y127" s="403" t="s">
        <v>4234</v>
      </c>
      <c r="Z127" s="404">
        <v>38898</v>
      </c>
      <c r="AA127" s="404">
        <v>38898</v>
      </c>
      <c r="AB127" s="403" t="s">
        <v>4199</v>
      </c>
      <c r="AC127" s="403" t="s">
        <v>4900</v>
      </c>
      <c r="AD127" s="403">
        <v>2</v>
      </c>
      <c r="AE127" s="403">
        <v>2</v>
      </c>
      <c r="AF127" s="403" t="s">
        <v>99</v>
      </c>
      <c r="AG127" s="403" t="s">
        <v>99</v>
      </c>
      <c r="AH127" s="403" t="s">
        <v>99</v>
      </c>
      <c r="AI127" s="403" t="s">
        <v>111</v>
      </c>
    </row>
    <row r="128" spans="1:35" x14ac:dyDescent="0.2">
      <c r="A128" s="434" t="str">
        <f>IF(B128&lt;&gt;"",HYPERLINK(CONCATENATE("http://reports.ofsted.gov.uk/inspection-reports/find-inspection-report/provider/ELS/",B128),"Ofsted Webpage"),"")</f>
        <v>Ofsted Webpage</v>
      </c>
      <c r="B128" s="403">
        <v>51474</v>
      </c>
      <c r="C128" s="403">
        <v>107066</v>
      </c>
      <c r="D128" s="403">
        <v>10001848</v>
      </c>
      <c r="E128" s="403" t="s">
        <v>864</v>
      </c>
      <c r="F128" s="403" t="s">
        <v>170</v>
      </c>
      <c r="G128" s="403" t="s">
        <v>15</v>
      </c>
      <c r="H128" s="403" t="s">
        <v>525</v>
      </c>
      <c r="I128" s="403" t="s">
        <v>94</v>
      </c>
      <c r="J128" s="403" t="s">
        <v>95</v>
      </c>
      <c r="K128" s="404">
        <v>42439</v>
      </c>
      <c r="L128" s="403">
        <v>1</v>
      </c>
      <c r="M128" s="403" t="s">
        <v>4022</v>
      </c>
      <c r="N128" s="403" t="s">
        <v>152</v>
      </c>
      <c r="O128" s="403" t="s">
        <v>109</v>
      </c>
      <c r="P128" s="404">
        <v>40924</v>
      </c>
      <c r="Q128" s="404">
        <v>40928</v>
      </c>
      <c r="R128" s="404">
        <v>40962</v>
      </c>
      <c r="S128" s="403">
        <v>2</v>
      </c>
      <c r="T128" s="403">
        <v>2</v>
      </c>
      <c r="U128" s="403">
        <v>3</v>
      </c>
      <c r="V128" s="403" t="s">
        <v>99</v>
      </c>
      <c r="W128" s="403">
        <v>2</v>
      </c>
      <c r="X128" s="403" t="s">
        <v>99</v>
      </c>
      <c r="Y128" s="403" t="s">
        <v>4235</v>
      </c>
      <c r="Z128" s="404">
        <v>39419</v>
      </c>
      <c r="AA128" s="404">
        <v>39423</v>
      </c>
      <c r="AB128" s="403" t="s">
        <v>152</v>
      </c>
      <c r="AC128" s="403" t="s">
        <v>4900</v>
      </c>
      <c r="AD128" s="403">
        <v>2</v>
      </c>
      <c r="AE128" s="403">
        <v>2</v>
      </c>
      <c r="AF128" s="403">
        <v>3</v>
      </c>
      <c r="AG128" s="403" t="s">
        <v>99</v>
      </c>
      <c r="AH128" s="403">
        <v>2</v>
      </c>
      <c r="AI128" s="403" t="s">
        <v>111</v>
      </c>
    </row>
    <row r="129" spans="1:35" x14ac:dyDescent="0.2">
      <c r="A129" s="434" t="str">
        <f>IF(B129&lt;&gt;"",HYPERLINK(CONCATENATE("http://reports.ofsted.gov.uk/inspection-reports/find-inspection-report/provider/ELS/",B129),"Ofsted Webpage"),"")</f>
        <v>Ofsted Webpage</v>
      </c>
      <c r="B129" s="403">
        <v>51492</v>
      </c>
      <c r="C129" s="403">
        <v>109420</v>
      </c>
      <c r="D129" s="403">
        <v>10001869</v>
      </c>
      <c r="E129" s="403" t="s">
        <v>4236</v>
      </c>
      <c r="F129" s="403" t="s">
        <v>92</v>
      </c>
      <c r="G129" s="403" t="s">
        <v>14</v>
      </c>
      <c r="H129" s="403" t="s">
        <v>724</v>
      </c>
      <c r="I129" s="403" t="s">
        <v>107</v>
      </c>
      <c r="J129" s="403" t="s">
        <v>107</v>
      </c>
      <c r="K129" s="404" t="s">
        <v>210</v>
      </c>
      <c r="L129" s="403" t="s">
        <v>210</v>
      </c>
      <c r="M129" s="403" t="s">
        <v>4237</v>
      </c>
      <c r="N129" s="403" t="s">
        <v>434</v>
      </c>
      <c r="O129" s="403" t="s">
        <v>109</v>
      </c>
      <c r="P129" s="404">
        <v>40099</v>
      </c>
      <c r="Q129" s="404">
        <v>40102</v>
      </c>
      <c r="R129" s="404">
        <v>40136</v>
      </c>
      <c r="S129" s="403">
        <v>1</v>
      </c>
      <c r="T129" s="403">
        <v>1</v>
      </c>
      <c r="U129" s="403">
        <v>2</v>
      </c>
      <c r="V129" s="403" t="s">
        <v>99</v>
      </c>
      <c r="W129" s="403">
        <v>1</v>
      </c>
      <c r="X129" s="403" t="s">
        <v>99</v>
      </c>
      <c r="Y129" s="403" t="s">
        <v>210</v>
      </c>
      <c r="Z129" s="404" t="s">
        <v>210</v>
      </c>
      <c r="AA129" s="404" t="s">
        <v>210</v>
      </c>
      <c r="AB129" s="403" t="s">
        <v>210</v>
      </c>
      <c r="AC129" s="403" t="s">
        <v>210</v>
      </c>
      <c r="AD129" s="403" t="s">
        <v>210</v>
      </c>
      <c r="AE129" s="403" t="s">
        <v>210</v>
      </c>
      <c r="AF129" s="403" t="s">
        <v>210</v>
      </c>
      <c r="AG129" s="403" t="s">
        <v>210</v>
      </c>
      <c r="AH129" s="403" t="s">
        <v>210</v>
      </c>
      <c r="AI129" s="403" t="s">
        <v>103</v>
      </c>
    </row>
    <row r="130" spans="1:35" x14ac:dyDescent="0.2">
      <c r="A130" s="434" t="str">
        <f>IF(B130&lt;&gt;"",HYPERLINK(CONCATENATE("http://reports.ofsted.gov.uk/inspection-reports/find-inspection-report/provider/ELS/",B130),"Ofsted Webpage"),"")</f>
        <v>Ofsted Webpage</v>
      </c>
      <c r="B130" s="403">
        <v>51510</v>
      </c>
      <c r="C130" s="403">
        <v>106598</v>
      </c>
      <c r="D130" s="403">
        <v>10011058</v>
      </c>
      <c r="E130" s="403" t="s">
        <v>3292</v>
      </c>
      <c r="F130" s="403" t="s">
        <v>183</v>
      </c>
      <c r="G130" s="403" t="s">
        <v>14</v>
      </c>
      <c r="H130" s="403" t="s">
        <v>234</v>
      </c>
      <c r="I130" s="403" t="s">
        <v>190</v>
      </c>
      <c r="J130" s="403" t="s">
        <v>190</v>
      </c>
      <c r="K130" s="404" t="s">
        <v>210</v>
      </c>
      <c r="L130" s="403" t="s">
        <v>210</v>
      </c>
      <c r="M130" s="403" t="s">
        <v>3293</v>
      </c>
      <c r="N130" s="403" t="s">
        <v>132</v>
      </c>
      <c r="O130" s="403" t="s">
        <v>109</v>
      </c>
      <c r="P130" s="404">
        <v>41232</v>
      </c>
      <c r="Q130" s="404">
        <v>41235</v>
      </c>
      <c r="R130" s="404">
        <v>41268</v>
      </c>
      <c r="S130" s="403">
        <v>1</v>
      </c>
      <c r="T130" s="403">
        <v>1</v>
      </c>
      <c r="U130" s="403">
        <v>1</v>
      </c>
      <c r="V130" s="403" t="s">
        <v>99</v>
      </c>
      <c r="W130" s="403">
        <v>1</v>
      </c>
      <c r="X130" s="403" t="s">
        <v>99</v>
      </c>
      <c r="Y130" s="403" t="s">
        <v>4238</v>
      </c>
      <c r="Z130" s="404">
        <v>40072</v>
      </c>
      <c r="AA130" s="404">
        <v>40074</v>
      </c>
      <c r="AB130" s="403" t="s">
        <v>434</v>
      </c>
      <c r="AC130" s="403" t="s">
        <v>4900</v>
      </c>
      <c r="AD130" s="403">
        <v>3</v>
      </c>
      <c r="AE130" s="403">
        <v>3</v>
      </c>
      <c r="AF130" s="403">
        <v>3</v>
      </c>
      <c r="AG130" s="403" t="s">
        <v>99</v>
      </c>
      <c r="AH130" s="403">
        <v>2</v>
      </c>
      <c r="AI130" s="403" t="s">
        <v>127</v>
      </c>
    </row>
    <row r="131" spans="1:35" x14ac:dyDescent="0.2">
      <c r="A131" s="434" t="str">
        <f>IF(B131&lt;&gt;"",HYPERLINK(CONCATENATE("http://reports.ofsted.gov.uk/inspection-reports/find-inspection-report/provider/ELS/",B131),"Ofsted Webpage"),"")</f>
        <v>Ofsted Webpage</v>
      </c>
      <c r="B131" s="403">
        <v>51525</v>
      </c>
      <c r="C131" s="403">
        <v>117534</v>
      </c>
      <c r="D131" s="403">
        <v>10007922</v>
      </c>
      <c r="E131" s="403" t="s">
        <v>1644</v>
      </c>
      <c r="F131" s="403" t="s">
        <v>278</v>
      </c>
      <c r="G131" s="403" t="s">
        <v>15</v>
      </c>
      <c r="H131" s="403" t="s">
        <v>325</v>
      </c>
      <c r="I131" s="403" t="s">
        <v>161</v>
      </c>
      <c r="J131" s="403" t="s">
        <v>161</v>
      </c>
      <c r="K131" s="404">
        <v>42915</v>
      </c>
      <c r="L131" s="403">
        <v>1</v>
      </c>
      <c r="M131" s="403" t="s">
        <v>1645</v>
      </c>
      <c r="N131" s="403" t="s">
        <v>147</v>
      </c>
      <c r="O131" s="403" t="s">
        <v>109</v>
      </c>
      <c r="P131" s="404">
        <v>42080</v>
      </c>
      <c r="Q131" s="404">
        <v>42082</v>
      </c>
      <c r="R131" s="404">
        <v>42118</v>
      </c>
      <c r="S131" s="403">
        <v>2</v>
      </c>
      <c r="T131" s="403">
        <v>2</v>
      </c>
      <c r="U131" s="403">
        <v>2</v>
      </c>
      <c r="V131" s="403" t="s">
        <v>99</v>
      </c>
      <c r="W131" s="403">
        <v>2</v>
      </c>
      <c r="X131" s="403" t="s">
        <v>99</v>
      </c>
      <c r="Y131" s="403" t="s">
        <v>2365</v>
      </c>
      <c r="Z131" s="404">
        <v>41569</v>
      </c>
      <c r="AA131" s="404">
        <v>41572</v>
      </c>
      <c r="AB131" s="403" t="s">
        <v>132</v>
      </c>
      <c r="AC131" s="403" t="s">
        <v>4900</v>
      </c>
      <c r="AD131" s="403">
        <v>3</v>
      </c>
      <c r="AE131" s="403">
        <v>3</v>
      </c>
      <c r="AF131" s="403">
        <v>2</v>
      </c>
      <c r="AG131" s="403" t="s">
        <v>99</v>
      </c>
      <c r="AH131" s="403">
        <v>2</v>
      </c>
      <c r="AI131" s="403" t="s">
        <v>127</v>
      </c>
    </row>
    <row r="132" spans="1:35" x14ac:dyDescent="0.2">
      <c r="A132" s="434" t="str">
        <f>IF(B132&lt;&gt;"",HYPERLINK(CONCATENATE("http://reports.ofsted.gov.uk/inspection-reports/find-inspection-report/provider/ELS/",B132),"Ofsted Webpage"),"")</f>
        <v>Ofsted Webpage</v>
      </c>
      <c r="B132" s="403">
        <v>51535</v>
      </c>
      <c r="C132" s="403">
        <v>108657</v>
      </c>
      <c r="D132" s="403">
        <v>10001944</v>
      </c>
      <c r="E132" s="403" t="s">
        <v>2367</v>
      </c>
      <c r="F132" s="403" t="s">
        <v>278</v>
      </c>
      <c r="G132" s="403" t="s">
        <v>15</v>
      </c>
      <c r="H132" s="403" t="s">
        <v>475</v>
      </c>
      <c r="I132" s="403" t="s">
        <v>94</v>
      </c>
      <c r="J132" s="403" t="s">
        <v>95</v>
      </c>
      <c r="K132" s="404" t="s">
        <v>210</v>
      </c>
      <c r="L132" s="403" t="s">
        <v>210</v>
      </c>
      <c r="M132" s="403" t="s">
        <v>2368</v>
      </c>
      <c r="N132" s="403" t="s">
        <v>132</v>
      </c>
      <c r="O132" s="403" t="s">
        <v>109</v>
      </c>
      <c r="P132" s="404">
        <v>41702</v>
      </c>
      <c r="Q132" s="404">
        <v>41705</v>
      </c>
      <c r="R132" s="404">
        <v>41738</v>
      </c>
      <c r="S132" s="403">
        <v>1</v>
      </c>
      <c r="T132" s="403">
        <v>1</v>
      </c>
      <c r="U132" s="403">
        <v>1</v>
      </c>
      <c r="V132" s="403" t="s">
        <v>99</v>
      </c>
      <c r="W132" s="403">
        <v>1</v>
      </c>
      <c r="X132" s="403" t="s">
        <v>99</v>
      </c>
      <c r="Y132" s="403" t="s">
        <v>4023</v>
      </c>
      <c r="Z132" s="404">
        <v>40820</v>
      </c>
      <c r="AA132" s="404">
        <v>40823</v>
      </c>
      <c r="AB132" s="403" t="s">
        <v>434</v>
      </c>
      <c r="AC132" s="403" t="s">
        <v>4900</v>
      </c>
      <c r="AD132" s="403">
        <v>3</v>
      </c>
      <c r="AE132" s="403">
        <v>3</v>
      </c>
      <c r="AF132" s="403">
        <v>3</v>
      </c>
      <c r="AG132" s="403" t="s">
        <v>99</v>
      </c>
      <c r="AH132" s="403">
        <v>3</v>
      </c>
      <c r="AI132" s="403" t="s">
        <v>127</v>
      </c>
    </row>
    <row r="133" spans="1:35" x14ac:dyDescent="0.2">
      <c r="A133" s="434" t="str">
        <f>IF(B133&lt;&gt;"",HYPERLINK(CONCATENATE("http://reports.ofsted.gov.uk/inspection-reports/find-inspection-report/provider/ELS/",B133),"Ofsted Webpage"),"")</f>
        <v>Ofsted Webpage</v>
      </c>
      <c r="B133" s="403">
        <v>51540</v>
      </c>
      <c r="C133" s="403">
        <v>110160</v>
      </c>
      <c r="D133" s="403">
        <v>10001951</v>
      </c>
      <c r="E133" s="403" t="s">
        <v>3298</v>
      </c>
      <c r="F133" s="403" t="s">
        <v>170</v>
      </c>
      <c r="G133" s="403" t="s">
        <v>15</v>
      </c>
      <c r="H133" s="403" t="s">
        <v>270</v>
      </c>
      <c r="I133" s="403" t="s">
        <v>166</v>
      </c>
      <c r="J133" s="403" t="s">
        <v>166</v>
      </c>
      <c r="K133" s="404">
        <v>42795</v>
      </c>
      <c r="L133" s="403">
        <v>1</v>
      </c>
      <c r="M133" s="403" t="s">
        <v>3299</v>
      </c>
      <c r="N133" s="403" t="s">
        <v>152</v>
      </c>
      <c r="O133" s="403" t="s">
        <v>109</v>
      </c>
      <c r="P133" s="404">
        <v>41386</v>
      </c>
      <c r="Q133" s="404">
        <v>41390</v>
      </c>
      <c r="R133" s="404">
        <v>41429</v>
      </c>
      <c r="S133" s="403">
        <v>2</v>
      </c>
      <c r="T133" s="403">
        <v>2</v>
      </c>
      <c r="U133" s="403">
        <v>2</v>
      </c>
      <c r="V133" s="403" t="s">
        <v>99</v>
      </c>
      <c r="W133" s="403">
        <v>2</v>
      </c>
      <c r="X133" s="403" t="s">
        <v>99</v>
      </c>
      <c r="Y133" s="403" t="s">
        <v>4239</v>
      </c>
      <c r="Z133" s="404">
        <v>40679</v>
      </c>
      <c r="AA133" s="404">
        <v>40683</v>
      </c>
      <c r="AB133" s="403" t="s">
        <v>152</v>
      </c>
      <c r="AC133" s="403" t="s">
        <v>4900</v>
      </c>
      <c r="AD133" s="403">
        <v>3</v>
      </c>
      <c r="AE133" s="403">
        <v>3</v>
      </c>
      <c r="AF133" s="403">
        <v>3</v>
      </c>
      <c r="AG133" s="403" t="s">
        <v>99</v>
      </c>
      <c r="AH133" s="403">
        <v>3</v>
      </c>
      <c r="AI133" s="403" t="s">
        <v>127</v>
      </c>
    </row>
    <row r="134" spans="1:35" x14ac:dyDescent="0.2">
      <c r="A134" s="434" t="str">
        <f>IF(B134&lt;&gt;"",HYPERLINK(CONCATENATE("http://reports.ofsted.gov.uk/inspection-reports/find-inspection-report/provider/ELS/",B134),"Ofsted Webpage"),"")</f>
        <v>Ofsted Webpage</v>
      </c>
      <c r="B134" s="403">
        <v>51550</v>
      </c>
      <c r="C134" s="403">
        <v>107825</v>
      </c>
      <c r="D134" s="403">
        <v>10001967</v>
      </c>
      <c r="E134" s="403" t="s">
        <v>1647</v>
      </c>
      <c r="F134" s="403" t="s">
        <v>92</v>
      </c>
      <c r="G134" s="403" t="s">
        <v>14</v>
      </c>
      <c r="H134" s="403" t="s">
        <v>279</v>
      </c>
      <c r="I134" s="403" t="s">
        <v>166</v>
      </c>
      <c r="J134" s="403" t="s">
        <v>166</v>
      </c>
      <c r="K134" s="404" t="s">
        <v>210</v>
      </c>
      <c r="L134" s="403" t="s">
        <v>210</v>
      </c>
      <c r="M134" s="403" t="s">
        <v>1648</v>
      </c>
      <c r="N134" s="403" t="s">
        <v>102</v>
      </c>
      <c r="O134" s="403" t="s">
        <v>109</v>
      </c>
      <c r="P134" s="404">
        <v>42073</v>
      </c>
      <c r="Q134" s="404">
        <v>42076</v>
      </c>
      <c r="R134" s="404">
        <v>42115</v>
      </c>
      <c r="S134" s="403">
        <v>2</v>
      </c>
      <c r="T134" s="403">
        <v>2</v>
      </c>
      <c r="U134" s="403">
        <v>2</v>
      </c>
      <c r="V134" s="403" t="s">
        <v>99</v>
      </c>
      <c r="W134" s="403">
        <v>3</v>
      </c>
      <c r="X134" s="403" t="s">
        <v>99</v>
      </c>
      <c r="Y134" s="403" t="s">
        <v>4024</v>
      </c>
      <c r="Z134" s="404">
        <v>41071</v>
      </c>
      <c r="AA134" s="404">
        <v>41074</v>
      </c>
      <c r="AB134" s="403" t="s">
        <v>102</v>
      </c>
      <c r="AC134" s="403" t="s">
        <v>4900</v>
      </c>
      <c r="AD134" s="403">
        <v>1</v>
      </c>
      <c r="AE134" s="403">
        <v>1</v>
      </c>
      <c r="AF134" s="403">
        <v>1</v>
      </c>
      <c r="AG134" s="403" t="s">
        <v>99</v>
      </c>
      <c r="AH134" s="403">
        <v>1</v>
      </c>
      <c r="AI134" s="403" t="s">
        <v>148</v>
      </c>
    </row>
    <row r="135" spans="1:35" x14ac:dyDescent="0.2">
      <c r="A135" s="434" t="str">
        <f>IF(B135&lt;&gt;"",HYPERLINK(CONCATENATE("http://reports.ofsted.gov.uk/inspection-reports/find-inspection-report/provider/ELS/",B135),"Ofsted Webpage"),"")</f>
        <v>Ofsted Webpage</v>
      </c>
      <c r="B135" s="403">
        <v>51551</v>
      </c>
      <c r="C135" s="403">
        <v>106039</v>
      </c>
      <c r="D135" s="403">
        <v>10001971</v>
      </c>
      <c r="E135" s="403" t="s">
        <v>866</v>
      </c>
      <c r="F135" s="403" t="s">
        <v>92</v>
      </c>
      <c r="G135" s="403" t="s">
        <v>14</v>
      </c>
      <c r="H135" s="403" t="s">
        <v>297</v>
      </c>
      <c r="I135" s="403" t="s">
        <v>161</v>
      </c>
      <c r="J135" s="403" t="s">
        <v>161</v>
      </c>
      <c r="K135" s="404" t="s">
        <v>210</v>
      </c>
      <c r="L135" s="403" t="s">
        <v>210</v>
      </c>
      <c r="M135" s="403">
        <v>10004910</v>
      </c>
      <c r="N135" s="403" t="s">
        <v>331</v>
      </c>
      <c r="O135" s="403" t="s">
        <v>109</v>
      </c>
      <c r="P135" s="404">
        <v>42269</v>
      </c>
      <c r="Q135" s="404">
        <v>42272</v>
      </c>
      <c r="R135" s="404">
        <v>42311</v>
      </c>
      <c r="S135" s="403">
        <v>2</v>
      </c>
      <c r="T135" s="403">
        <v>2</v>
      </c>
      <c r="U135" s="403">
        <v>2</v>
      </c>
      <c r="V135" s="403">
        <v>2</v>
      </c>
      <c r="W135" s="403">
        <v>2</v>
      </c>
      <c r="X135" s="403" t="s">
        <v>100</v>
      </c>
      <c r="Y135" s="403" t="s">
        <v>2370</v>
      </c>
      <c r="Z135" s="404">
        <v>41722</v>
      </c>
      <c r="AA135" s="404">
        <v>41726</v>
      </c>
      <c r="AB135" s="403" t="s">
        <v>132</v>
      </c>
      <c r="AC135" s="403" t="s">
        <v>4900</v>
      </c>
      <c r="AD135" s="403">
        <v>3</v>
      </c>
      <c r="AE135" s="403">
        <v>3</v>
      </c>
      <c r="AF135" s="403">
        <v>3</v>
      </c>
      <c r="AG135" s="403" t="s">
        <v>99</v>
      </c>
      <c r="AH135" s="403">
        <v>3</v>
      </c>
      <c r="AI135" s="403" t="s">
        <v>127</v>
      </c>
    </row>
    <row r="136" spans="1:35" x14ac:dyDescent="0.2">
      <c r="A136" s="434" t="str">
        <f>IF(B136&lt;&gt;"",HYPERLINK(CONCATENATE("http://reports.ofsted.gov.uk/inspection-reports/find-inspection-report/provider/ELS/",B136),"Ofsted Webpage"),"")</f>
        <v>Ofsted Webpage</v>
      </c>
      <c r="B136" s="403">
        <v>51552</v>
      </c>
      <c r="C136" s="403" t="s">
        <v>210</v>
      </c>
      <c r="D136" s="403">
        <v>10010178</v>
      </c>
      <c r="E136" s="403" t="s">
        <v>5584</v>
      </c>
      <c r="F136" s="403" t="s">
        <v>92</v>
      </c>
      <c r="G136" s="403" t="s">
        <v>14</v>
      </c>
      <c r="H136" s="403" t="s">
        <v>867</v>
      </c>
      <c r="I136" s="403" t="s">
        <v>199</v>
      </c>
      <c r="J136" s="403" t="s">
        <v>95</v>
      </c>
      <c r="K136" s="404" t="s">
        <v>210</v>
      </c>
      <c r="L136" s="403" t="s">
        <v>210</v>
      </c>
      <c r="M136" s="403" t="s">
        <v>5585</v>
      </c>
      <c r="N136" s="403" t="s">
        <v>5586</v>
      </c>
      <c r="O136" s="403" t="s">
        <v>5556</v>
      </c>
      <c r="P136" s="404">
        <v>39540</v>
      </c>
      <c r="Q136" s="404">
        <v>39541</v>
      </c>
      <c r="R136" s="404">
        <v>39589</v>
      </c>
      <c r="S136" s="403">
        <v>2</v>
      </c>
      <c r="T136" s="403">
        <v>2</v>
      </c>
      <c r="U136" s="403">
        <v>2</v>
      </c>
      <c r="V136" s="403" t="s">
        <v>99</v>
      </c>
      <c r="W136" s="403">
        <v>1</v>
      </c>
      <c r="X136" s="403" t="s">
        <v>99</v>
      </c>
      <c r="Y136" s="403" t="s">
        <v>210</v>
      </c>
      <c r="Z136" s="403" t="s">
        <v>210</v>
      </c>
      <c r="AA136" s="403" t="s">
        <v>210</v>
      </c>
      <c r="AB136" s="403" t="s">
        <v>210</v>
      </c>
      <c r="AC136" s="403" t="s">
        <v>210</v>
      </c>
      <c r="AD136" s="403" t="s">
        <v>210</v>
      </c>
      <c r="AE136" s="403" t="s">
        <v>210</v>
      </c>
      <c r="AF136" s="403" t="s">
        <v>210</v>
      </c>
      <c r="AG136" s="403" t="s">
        <v>210</v>
      </c>
      <c r="AH136" s="403" t="s">
        <v>210</v>
      </c>
      <c r="AI136" s="403" t="s">
        <v>103</v>
      </c>
    </row>
    <row r="137" spans="1:35" x14ac:dyDescent="0.2">
      <c r="A137" s="434" t="str">
        <f>IF(B137&lt;&gt;"",HYPERLINK(CONCATENATE("http://reports.ofsted.gov.uk/inspection-reports/find-inspection-report/provider/ELS/",B137),"Ofsted Webpage"),"")</f>
        <v>Ofsted Webpage</v>
      </c>
      <c r="B137" s="403">
        <v>51573</v>
      </c>
      <c r="C137" s="403">
        <v>118936</v>
      </c>
      <c r="D137" s="403">
        <v>10028930</v>
      </c>
      <c r="E137" s="403" t="s">
        <v>1650</v>
      </c>
      <c r="F137" s="403" t="s">
        <v>183</v>
      </c>
      <c r="G137" s="403" t="s">
        <v>14</v>
      </c>
      <c r="H137" s="403" t="s">
        <v>186</v>
      </c>
      <c r="I137" s="403" t="s">
        <v>172</v>
      </c>
      <c r="J137" s="403" t="s">
        <v>172</v>
      </c>
      <c r="K137" s="404" t="s">
        <v>210</v>
      </c>
      <c r="L137" s="403" t="s">
        <v>210</v>
      </c>
      <c r="M137" s="403">
        <v>10030712</v>
      </c>
      <c r="N137" s="403" t="s">
        <v>141</v>
      </c>
      <c r="O137" s="403" t="s">
        <v>109</v>
      </c>
      <c r="P137" s="404">
        <v>42864</v>
      </c>
      <c r="Q137" s="404">
        <v>42867</v>
      </c>
      <c r="R137" s="404">
        <v>42893</v>
      </c>
      <c r="S137" s="403">
        <v>3</v>
      </c>
      <c r="T137" s="403">
        <v>3</v>
      </c>
      <c r="U137" s="403">
        <v>3</v>
      </c>
      <c r="V137" s="403">
        <v>2</v>
      </c>
      <c r="W137" s="403">
        <v>3</v>
      </c>
      <c r="X137" s="403" t="s">
        <v>100</v>
      </c>
      <c r="Y137" s="403" t="s">
        <v>1652</v>
      </c>
      <c r="Z137" s="404">
        <v>42136</v>
      </c>
      <c r="AA137" s="404">
        <v>42139</v>
      </c>
      <c r="AB137" s="403" t="s">
        <v>102</v>
      </c>
      <c r="AC137" s="403" t="s">
        <v>4900</v>
      </c>
      <c r="AD137" s="403">
        <v>3</v>
      </c>
      <c r="AE137" s="403">
        <v>3</v>
      </c>
      <c r="AF137" s="403">
        <v>3</v>
      </c>
      <c r="AG137" s="403" t="s">
        <v>99</v>
      </c>
      <c r="AH137" s="403">
        <v>3</v>
      </c>
      <c r="AI137" s="403" t="s">
        <v>111</v>
      </c>
    </row>
    <row r="138" spans="1:35" x14ac:dyDescent="0.2">
      <c r="A138" s="434" t="str">
        <f>IF(B138&lt;&gt;"",HYPERLINK(CONCATENATE("http://reports.ofsted.gov.uk/inspection-reports/find-inspection-report/provider/ELS/",B138),"Ofsted Webpage"),"")</f>
        <v>Ofsted Webpage</v>
      </c>
      <c r="B138" s="403">
        <v>51578</v>
      </c>
      <c r="C138" s="403">
        <v>107022</v>
      </c>
      <c r="D138" s="403">
        <v>10002008</v>
      </c>
      <c r="E138" s="403" t="s">
        <v>1654</v>
      </c>
      <c r="F138" s="403" t="s">
        <v>170</v>
      </c>
      <c r="G138" s="403" t="s">
        <v>15</v>
      </c>
      <c r="H138" s="403" t="s">
        <v>316</v>
      </c>
      <c r="I138" s="403" t="s">
        <v>199</v>
      </c>
      <c r="J138" s="403" t="s">
        <v>95</v>
      </c>
      <c r="K138" s="404" t="s">
        <v>210</v>
      </c>
      <c r="L138" s="403" t="s">
        <v>210</v>
      </c>
      <c r="M138" s="403">
        <v>10030658</v>
      </c>
      <c r="N138" s="403" t="s">
        <v>276</v>
      </c>
      <c r="O138" s="403" t="s">
        <v>109</v>
      </c>
      <c r="P138" s="404">
        <v>42878</v>
      </c>
      <c r="Q138" s="404">
        <v>42881</v>
      </c>
      <c r="R138" s="404">
        <v>42907</v>
      </c>
      <c r="S138" s="403">
        <v>2</v>
      </c>
      <c r="T138" s="403">
        <v>2</v>
      </c>
      <c r="U138" s="403">
        <v>2</v>
      </c>
      <c r="V138" s="403">
        <v>2</v>
      </c>
      <c r="W138" s="403">
        <v>2</v>
      </c>
      <c r="X138" s="403" t="s">
        <v>100</v>
      </c>
      <c r="Y138" s="403" t="s">
        <v>1655</v>
      </c>
      <c r="Z138" s="404">
        <v>42143</v>
      </c>
      <c r="AA138" s="404">
        <v>42146</v>
      </c>
      <c r="AB138" s="403" t="s">
        <v>152</v>
      </c>
      <c r="AC138" s="403" t="s">
        <v>4900</v>
      </c>
      <c r="AD138" s="403">
        <v>2</v>
      </c>
      <c r="AE138" s="403">
        <v>2</v>
      </c>
      <c r="AF138" s="403">
        <v>2</v>
      </c>
      <c r="AG138" s="403" t="s">
        <v>99</v>
      </c>
      <c r="AH138" s="403">
        <v>2</v>
      </c>
      <c r="AI138" s="403" t="s">
        <v>111</v>
      </c>
    </row>
    <row r="139" spans="1:35" x14ac:dyDescent="0.2">
      <c r="A139" s="434" t="str">
        <f>IF(B139&lt;&gt;"",HYPERLINK(CONCATENATE("http://reports.ofsted.gov.uk/inspection-reports/find-inspection-report/provider/ELS/",B139),"Ofsted Webpage"),"")</f>
        <v>Ofsted Webpage</v>
      </c>
      <c r="B139" s="403">
        <v>51579</v>
      </c>
      <c r="C139" s="403">
        <v>107023</v>
      </c>
      <c r="D139" s="403">
        <v>10002009</v>
      </c>
      <c r="E139" s="403" t="s">
        <v>872</v>
      </c>
      <c r="F139" s="403" t="s">
        <v>278</v>
      </c>
      <c r="G139" s="403" t="s">
        <v>15</v>
      </c>
      <c r="H139" s="403" t="s">
        <v>316</v>
      </c>
      <c r="I139" s="403" t="s">
        <v>199</v>
      </c>
      <c r="J139" s="403" t="s">
        <v>95</v>
      </c>
      <c r="K139" s="404">
        <v>42515</v>
      </c>
      <c r="L139" s="403">
        <v>1</v>
      </c>
      <c r="M139" s="403" t="s">
        <v>4240</v>
      </c>
      <c r="N139" s="403" t="s">
        <v>434</v>
      </c>
      <c r="O139" s="403" t="s">
        <v>109</v>
      </c>
      <c r="P139" s="404">
        <v>40673</v>
      </c>
      <c r="Q139" s="404">
        <v>40676</v>
      </c>
      <c r="R139" s="404">
        <v>40710</v>
      </c>
      <c r="S139" s="403">
        <v>2</v>
      </c>
      <c r="T139" s="403">
        <v>2</v>
      </c>
      <c r="U139" s="403">
        <v>2</v>
      </c>
      <c r="V139" s="403" t="s">
        <v>99</v>
      </c>
      <c r="W139" s="403">
        <v>2</v>
      </c>
      <c r="X139" s="403" t="s">
        <v>99</v>
      </c>
      <c r="Y139" s="403" t="s">
        <v>4241</v>
      </c>
      <c r="Z139" s="404">
        <v>39385</v>
      </c>
      <c r="AA139" s="404">
        <v>39388</v>
      </c>
      <c r="AB139" s="403" t="s">
        <v>434</v>
      </c>
      <c r="AC139" s="403" t="s">
        <v>4900</v>
      </c>
      <c r="AD139" s="403">
        <v>2</v>
      </c>
      <c r="AE139" s="403">
        <v>2</v>
      </c>
      <c r="AF139" s="403">
        <v>2</v>
      </c>
      <c r="AG139" s="403" t="s">
        <v>99</v>
      </c>
      <c r="AH139" s="403">
        <v>2</v>
      </c>
      <c r="AI139" s="403" t="s">
        <v>111</v>
      </c>
    </row>
    <row r="140" spans="1:35" x14ac:dyDescent="0.2">
      <c r="A140" s="434" t="str">
        <f>IF(B140&lt;&gt;"",HYPERLINK(CONCATENATE("http://reports.ofsted.gov.uk/inspection-reports/find-inspection-report/provider/ELS/",B140),"Ofsted Webpage"),"")</f>
        <v>Ofsted Webpage</v>
      </c>
      <c r="B140" s="403">
        <v>51619</v>
      </c>
      <c r="C140" s="403">
        <v>110017</v>
      </c>
      <c r="D140" s="403">
        <v>10002073</v>
      </c>
      <c r="E140" s="403" t="s">
        <v>1657</v>
      </c>
      <c r="F140" s="403" t="s">
        <v>92</v>
      </c>
      <c r="G140" s="403" t="s">
        <v>14</v>
      </c>
      <c r="H140" s="403" t="s">
        <v>430</v>
      </c>
      <c r="I140" s="403" t="s">
        <v>122</v>
      </c>
      <c r="J140" s="403" t="s">
        <v>122</v>
      </c>
      <c r="K140" s="404" t="s">
        <v>210</v>
      </c>
      <c r="L140" s="403" t="s">
        <v>210</v>
      </c>
      <c r="M140" s="403">
        <v>10022538</v>
      </c>
      <c r="N140" s="403" t="s">
        <v>331</v>
      </c>
      <c r="O140" s="403" t="s">
        <v>109</v>
      </c>
      <c r="P140" s="404">
        <v>42809</v>
      </c>
      <c r="Q140" s="404">
        <v>42811</v>
      </c>
      <c r="R140" s="404">
        <v>42845</v>
      </c>
      <c r="S140" s="403">
        <v>2</v>
      </c>
      <c r="T140" s="403">
        <v>2</v>
      </c>
      <c r="U140" s="403">
        <v>2</v>
      </c>
      <c r="V140" s="403">
        <v>2</v>
      </c>
      <c r="W140" s="403">
        <v>2</v>
      </c>
      <c r="X140" s="403" t="s">
        <v>100</v>
      </c>
      <c r="Y140" s="403" t="s">
        <v>1658</v>
      </c>
      <c r="Z140" s="404">
        <v>42072</v>
      </c>
      <c r="AA140" s="404">
        <v>42076</v>
      </c>
      <c r="AB140" s="403" t="s">
        <v>132</v>
      </c>
      <c r="AC140" s="403" t="s">
        <v>4900</v>
      </c>
      <c r="AD140" s="403">
        <v>3</v>
      </c>
      <c r="AE140" s="403">
        <v>3</v>
      </c>
      <c r="AF140" s="403">
        <v>3</v>
      </c>
      <c r="AG140" s="403" t="s">
        <v>99</v>
      </c>
      <c r="AH140" s="403">
        <v>3</v>
      </c>
      <c r="AI140" s="403" t="s">
        <v>127</v>
      </c>
    </row>
    <row r="141" spans="1:35" x14ac:dyDescent="0.2">
      <c r="A141" s="434" t="str">
        <f>IF(B141&lt;&gt;"",HYPERLINK(CONCATENATE("http://reports.ofsted.gov.uk/inspection-reports/find-inspection-report/provider/ELS/",B141),"Ofsted Webpage"),"")</f>
        <v>Ofsted Webpage</v>
      </c>
      <c r="B141" s="403">
        <v>51623</v>
      </c>
      <c r="C141" s="403">
        <v>107610</v>
      </c>
      <c r="D141" s="403">
        <v>10002085</v>
      </c>
      <c r="E141" s="403" t="s">
        <v>3305</v>
      </c>
      <c r="F141" s="403" t="s">
        <v>92</v>
      </c>
      <c r="G141" s="403" t="s">
        <v>14</v>
      </c>
      <c r="H141" s="403" t="s">
        <v>171</v>
      </c>
      <c r="I141" s="403" t="s">
        <v>172</v>
      </c>
      <c r="J141" s="403" t="s">
        <v>172</v>
      </c>
      <c r="K141" s="404">
        <v>42810</v>
      </c>
      <c r="L141" s="403">
        <v>1</v>
      </c>
      <c r="M141" s="403" t="s">
        <v>3306</v>
      </c>
      <c r="N141" s="403" t="s">
        <v>132</v>
      </c>
      <c r="O141" s="403" t="s">
        <v>109</v>
      </c>
      <c r="P141" s="404">
        <v>41443</v>
      </c>
      <c r="Q141" s="404">
        <v>41446</v>
      </c>
      <c r="R141" s="404">
        <v>41481</v>
      </c>
      <c r="S141" s="403">
        <v>2</v>
      </c>
      <c r="T141" s="403">
        <v>2</v>
      </c>
      <c r="U141" s="403">
        <v>2</v>
      </c>
      <c r="V141" s="403" t="s">
        <v>99</v>
      </c>
      <c r="W141" s="403">
        <v>2</v>
      </c>
      <c r="X141" s="403" t="s">
        <v>99</v>
      </c>
      <c r="Y141" s="403" t="s">
        <v>4242</v>
      </c>
      <c r="Z141" s="404">
        <v>40385</v>
      </c>
      <c r="AA141" s="404">
        <v>40388</v>
      </c>
      <c r="AB141" s="403" t="s">
        <v>434</v>
      </c>
      <c r="AC141" s="403" t="s">
        <v>4900</v>
      </c>
      <c r="AD141" s="403">
        <v>3</v>
      </c>
      <c r="AE141" s="403">
        <v>3</v>
      </c>
      <c r="AF141" s="403">
        <v>3</v>
      </c>
      <c r="AG141" s="403" t="s">
        <v>99</v>
      </c>
      <c r="AH141" s="403">
        <v>3</v>
      </c>
      <c r="AI141" s="403" t="s">
        <v>127</v>
      </c>
    </row>
    <row r="142" spans="1:35" x14ac:dyDescent="0.2">
      <c r="A142" s="434" t="str">
        <f>IF(B142&lt;&gt;"",HYPERLINK(CONCATENATE("http://reports.ofsted.gov.uk/inspection-reports/find-inspection-report/provider/ELS/",B142),"Ofsted Webpage"),"")</f>
        <v>Ofsted Webpage</v>
      </c>
      <c r="B142" s="403">
        <v>51635</v>
      </c>
      <c r="C142" s="403">
        <v>133702</v>
      </c>
      <c r="D142" s="403">
        <v>10019812</v>
      </c>
      <c r="E142" s="403" t="s">
        <v>4957</v>
      </c>
      <c r="F142" s="403" t="s">
        <v>92</v>
      </c>
      <c r="G142" s="403" t="s">
        <v>14</v>
      </c>
      <c r="H142" s="403" t="s">
        <v>186</v>
      </c>
      <c r="I142" s="403" t="s">
        <v>172</v>
      </c>
      <c r="J142" s="403" t="s">
        <v>172</v>
      </c>
      <c r="K142" s="404" t="s">
        <v>210</v>
      </c>
      <c r="L142" s="403" t="s">
        <v>210</v>
      </c>
      <c r="M142" s="403" t="s">
        <v>210</v>
      </c>
      <c r="N142" s="403" t="s">
        <v>210</v>
      </c>
      <c r="O142" s="403" t="s">
        <v>210</v>
      </c>
      <c r="P142" s="404" t="s">
        <v>210</v>
      </c>
      <c r="Q142" s="404" t="s">
        <v>210</v>
      </c>
      <c r="R142" s="404" t="s">
        <v>210</v>
      </c>
      <c r="S142" s="403" t="s">
        <v>210</v>
      </c>
      <c r="T142" s="403" t="s">
        <v>210</v>
      </c>
      <c r="U142" s="403" t="s">
        <v>210</v>
      </c>
      <c r="V142" s="403" t="s">
        <v>210</v>
      </c>
      <c r="W142" s="403" t="s">
        <v>210</v>
      </c>
      <c r="X142" s="403" t="s">
        <v>210</v>
      </c>
      <c r="Y142" s="403" t="s">
        <v>210</v>
      </c>
      <c r="Z142" s="404" t="s">
        <v>210</v>
      </c>
      <c r="AA142" s="404" t="s">
        <v>210</v>
      </c>
      <c r="AB142" s="403" t="s">
        <v>210</v>
      </c>
      <c r="AC142" s="403" t="s">
        <v>210</v>
      </c>
      <c r="AD142" s="403" t="s">
        <v>210</v>
      </c>
      <c r="AE142" s="403" t="s">
        <v>210</v>
      </c>
      <c r="AF142" s="403" t="s">
        <v>210</v>
      </c>
      <c r="AG142" s="403" t="s">
        <v>210</v>
      </c>
      <c r="AH142" s="403" t="s">
        <v>210</v>
      </c>
      <c r="AI142" s="403" t="s">
        <v>210</v>
      </c>
    </row>
    <row r="143" spans="1:35" x14ac:dyDescent="0.2">
      <c r="A143" s="434" t="str">
        <f>IF(B143&lt;&gt;"",HYPERLINK(CONCATENATE("http://reports.ofsted.gov.uk/inspection-reports/find-inspection-report/provider/ELS/",B143),"Ofsted Webpage"),"")</f>
        <v>Ofsted Webpage</v>
      </c>
      <c r="B143" s="403">
        <v>51646</v>
      </c>
      <c r="C143" s="403">
        <v>108088</v>
      </c>
      <c r="D143" s="403">
        <v>10002118</v>
      </c>
      <c r="E143" s="403" t="s">
        <v>1660</v>
      </c>
      <c r="F143" s="403" t="s">
        <v>278</v>
      </c>
      <c r="G143" s="403" t="s">
        <v>15</v>
      </c>
      <c r="H143" s="403" t="s">
        <v>1267</v>
      </c>
      <c r="I143" s="403" t="s">
        <v>122</v>
      </c>
      <c r="J143" s="403" t="s">
        <v>122</v>
      </c>
      <c r="K143" s="404" t="s">
        <v>210</v>
      </c>
      <c r="L143" s="403" t="s">
        <v>210</v>
      </c>
      <c r="M143" s="403" t="s">
        <v>1661</v>
      </c>
      <c r="N143" s="403" t="s">
        <v>152</v>
      </c>
      <c r="O143" s="403" t="s">
        <v>109</v>
      </c>
      <c r="P143" s="404">
        <v>42018</v>
      </c>
      <c r="Q143" s="404">
        <v>42020</v>
      </c>
      <c r="R143" s="404">
        <v>42055</v>
      </c>
      <c r="S143" s="403">
        <v>1</v>
      </c>
      <c r="T143" s="403">
        <v>1</v>
      </c>
      <c r="U143" s="403">
        <v>1</v>
      </c>
      <c r="V143" s="403" t="s">
        <v>99</v>
      </c>
      <c r="W143" s="403">
        <v>1</v>
      </c>
      <c r="X143" s="403" t="s">
        <v>99</v>
      </c>
      <c r="Y143" s="403" t="s">
        <v>4243</v>
      </c>
      <c r="Z143" s="404">
        <v>39923</v>
      </c>
      <c r="AA143" s="404">
        <v>39927</v>
      </c>
      <c r="AB143" s="403" t="s">
        <v>152</v>
      </c>
      <c r="AC143" s="403" t="s">
        <v>4900</v>
      </c>
      <c r="AD143" s="403">
        <v>2</v>
      </c>
      <c r="AE143" s="403">
        <v>2</v>
      </c>
      <c r="AF143" s="403">
        <v>3</v>
      </c>
      <c r="AG143" s="403" t="s">
        <v>99</v>
      </c>
      <c r="AH143" s="403">
        <v>2</v>
      </c>
      <c r="AI143" s="403" t="s">
        <v>127</v>
      </c>
    </row>
    <row r="144" spans="1:35" x14ac:dyDescent="0.2">
      <c r="A144" s="434" t="str">
        <f>IF(B144&lt;&gt;"",HYPERLINK(CONCATENATE("http://reports.ofsted.gov.uk/inspection-reports/find-inspection-report/provider/ELS/",B144),"Ofsted Webpage"),"")</f>
        <v>Ofsted Webpage</v>
      </c>
      <c r="B144" s="403">
        <v>51653</v>
      </c>
      <c r="C144" s="403">
        <v>108073</v>
      </c>
      <c r="D144" s="403">
        <v>10008919</v>
      </c>
      <c r="E144" s="403" t="s">
        <v>874</v>
      </c>
      <c r="F144" s="403" t="s">
        <v>170</v>
      </c>
      <c r="G144" s="403" t="s">
        <v>15</v>
      </c>
      <c r="H144" s="403" t="s">
        <v>294</v>
      </c>
      <c r="I144" s="403" t="s">
        <v>199</v>
      </c>
      <c r="J144" s="403" t="s">
        <v>95</v>
      </c>
      <c r="K144" s="404" t="s">
        <v>210</v>
      </c>
      <c r="L144" s="403" t="s">
        <v>210</v>
      </c>
      <c r="M144" s="403">
        <v>10004911</v>
      </c>
      <c r="N144" s="403" t="s">
        <v>377</v>
      </c>
      <c r="O144" s="403" t="s">
        <v>109</v>
      </c>
      <c r="P144" s="404">
        <v>42269</v>
      </c>
      <c r="Q144" s="404">
        <v>42272</v>
      </c>
      <c r="R144" s="404">
        <v>42312</v>
      </c>
      <c r="S144" s="403">
        <v>2</v>
      </c>
      <c r="T144" s="403">
        <v>2</v>
      </c>
      <c r="U144" s="403">
        <v>2</v>
      </c>
      <c r="V144" s="403">
        <v>2</v>
      </c>
      <c r="W144" s="403">
        <v>2</v>
      </c>
      <c r="X144" s="403" t="s">
        <v>100</v>
      </c>
      <c r="Y144" s="403" t="s">
        <v>2372</v>
      </c>
      <c r="Z144" s="404">
        <v>41757</v>
      </c>
      <c r="AA144" s="404">
        <v>41761</v>
      </c>
      <c r="AB144" s="403" t="s">
        <v>302</v>
      </c>
      <c r="AC144" s="403" t="s">
        <v>4900</v>
      </c>
      <c r="AD144" s="403">
        <v>3</v>
      </c>
      <c r="AE144" s="403">
        <v>3</v>
      </c>
      <c r="AF144" s="403">
        <v>3</v>
      </c>
      <c r="AG144" s="403" t="s">
        <v>99</v>
      </c>
      <c r="AH144" s="403">
        <v>3</v>
      </c>
      <c r="AI144" s="403" t="s">
        <v>127</v>
      </c>
    </row>
    <row r="145" spans="1:35" x14ac:dyDescent="0.2">
      <c r="A145" s="434" t="str">
        <f>IF(B145&lt;&gt;"",HYPERLINK(CONCATENATE("http://reports.ofsted.gov.uk/inspection-reports/find-inspection-report/provider/ELS/",B145),"Ofsted Webpage"),"")</f>
        <v>Ofsted Webpage</v>
      </c>
      <c r="B145" s="403">
        <v>51686</v>
      </c>
      <c r="C145" s="403">
        <v>106323</v>
      </c>
      <c r="D145" s="403">
        <v>10000612</v>
      </c>
      <c r="E145" s="403" t="s">
        <v>2374</v>
      </c>
      <c r="F145" s="403" t="s">
        <v>92</v>
      </c>
      <c r="G145" s="403" t="s">
        <v>14</v>
      </c>
      <c r="H145" s="403" t="s">
        <v>1237</v>
      </c>
      <c r="I145" s="403" t="s">
        <v>107</v>
      </c>
      <c r="J145" s="403" t="s">
        <v>107</v>
      </c>
      <c r="K145" s="404" t="s">
        <v>210</v>
      </c>
      <c r="L145" s="403" t="s">
        <v>210</v>
      </c>
      <c r="M145" s="403" t="s">
        <v>2375</v>
      </c>
      <c r="N145" s="403" t="s">
        <v>147</v>
      </c>
      <c r="O145" s="403" t="s">
        <v>109</v>
      </c>
      <c r="P145" s="404">
        <v>41659</v>
      </c>
      <c r="Q145" s="404">
        <v>41663</v>
      </c>
      <c r="R145" s="404">
        <v>41688</v>
      </c>
      <c r="S145" s="403">
        <v>2</v>
      </c>
      <c r="T145" s="403">
        <v>2</v>
      </c>
      <c r="U145" s="403">
        <v>2</v>
      </c>
      <c r="V145" s="403" t="s">
        <v>99</v>
      </c>
      <c r="W145" s="403">
        <v>2</v>
      </c>
      <c r="X145" s="403" t="s">
        <v>99</v>
      </c>
      <c r="Y145" s="403" t="s">
        <v>3313</v>
      </c>
      <c r="Z145" s="404">
        <v>41169</v>
      </c>
      <c r="AA145" s="404">
        <v>41173</v>
      </c>
      <c r="AB145" s="403" t="s">
        <v>102</v>
      </c>
      <c r="AC145" s="403" t="s">
        <v>4900</v>
      </c>
      <c r="AD145" s="403">
        <v>3</v>
      </c>
      <c r="AE145" s="403">
        <v>3</v>
      </c>
      <c r="AF145" s="403">
        <v>3</v>
      </c>
      <c r="AG145" s="403" t="s">
        <v>99</v>
      </c>
      <c r="AH145" s="403">
        <v>3</v>
      </c>
      <c r="AI145" s="403" t="s">
        <v>127</v>
      </c>
    </row>
    <row r="146" spans="1:35" x14ac:dyDescent="0.2">
      <c r="A146" s="434" t="str">
        <f>IF(B146&lt;&gt;"",HYPERLINK(CONCATENATE("http://reports.ofsted.gov.uk/inspection-reports/find-inspection-report/provider/ELS/",B146),"Ofsted Webpage"),"")</f>
        <v>Ofsted Webpage</v>
      </c>
      <c r="B146" s="403">
        <v>51688</v>
      </c>
      <c r="C146" s="403">
        <v>106499</v>
      </c>
      <c r="D146" s="403">
        <v>10002187</v>
      </c>
      <c r="E146" s="403" t="s">
        <v>4025</v>
      </c>
      <c r="F146" s="403" t="s">
        <v>278</v>
      </c>
      <c r="G146" s="403" t="s">
        <v>15</v>
      </c>
      <c r="H146" s="403" t="s">
        <v>270</v>
      </c>
      <c r="I146" s="403" t="s">
        <v>166</v>
      </c>
      <c r="J146" s="403" t="s">
        <v>166</v>
      </c>
      <c r="K146" s="404" t="s">
        <v>210</v>
      </c>
      <c r="L146" s="403" t="s">
        <v>210</v>
      </c>
      <c r="M146" s="403" t="s">
        <v>4026</v>
      </c>
      <c r="N146" s="403" t="s">
        <v>434</v>
      </c>
      <c r="O146" s="403" t="s">
        <v>109</v>
      </c>
      <c r="P146" s="404">
        <v>41085</v>
      </c>
      <c r="Q146" s="404">
        <v>41089</v>
      </c>
      <c r="R146" s="404">
        <v>41124</v>
      </c>
      <c r="S146" s="403">
        <v>1</v>
      </c>
      <c r="T146" s="403">
        <v>1</v>
      </c>
      <c r="U146" s="403">
        <v>2</v>
      </c>
      <c r="V146" s="403" t="s">
        <v>99</v>
      </c>
      <c r="W146" s="403">
        <v>1</v>
      </c>
      <c r="X146" s="403" t="s">
        <v>99</v>
      </c>
      <c r="Y146" s="403" t="s">
        <v>4244</v>
      </c>
      <c r="Z146" s="404">
        <v>39052</v>
      </c>
      <c r="AA146" s="404">
        <v>39052</v>
      </c>
      <c r="AB146" s="403" t="s">
        <v>4199</v>
      </c>
      <c r="AC146" s="403" t="s">
        <v>4900</v>
      </c>
      <c r="AD146" s="403">
        <v>2</v>
      </c>
      <c r="AE146" s="403">
        <v>2</v>
      </c>
      <c r="AF146" s="403" t="s">
        <v>99</v>
      </c>
      <c r="AG146" s="403" t="s">
        <v>99</v>
      </c>
      <c r="AH146" s="403" t="s">
        <v>99</v>
      </c>
      <c r="AI146" s="403" t="s">
        <v>127</v>
      </c>
    </row>
    <row r="147" spans="1:35" x14ac:dyDescent="0.2">
      <c r="A147" s="434" t="str">
        <f>IF(B147&lt;&gt;"",HYPERLINK(CONCATENATE("http://reports.ofsted.gov.uk/inspection-reports/find-inspection-report/provider/ELS/",B147),"Ofsted Webpage"),"")</f>
        <v>Ofsted Webpage</v>
      </c>
      <c r="B147" s="403">
        <v>51693</v>
      </c>
      <c r="C147" s="403">
        <v>118837</v>
      </c>
      <c r="D147" s="403">
        <v>10025384</v>
      </c>
      <c r="E147" s="403" t="s">
        <v>878</v>
      </c>
      <c r="F147" s="403" t="s">
        <v>92</v>
      </c>
      <c r="G147" s="403" t="s">
        <v>14</v>
      </c>
      <c r="H147" s="403" t="s">
        <v>186</v>
      </c>
      <c r="I147" s="403" t="s">
        <v>172</v>
      </c>
      <c r="J147" s="403" t="s">
        <v>172</v>
      </c>
      <c r="K147" s="404" t="s">
        <v>210</v>
      </c>
      <c r="L147" s="403" t="s">
        <v>210</v>
      </c>
      <c r="M147" s="403">
        <v>10011477</v>
      </c>
      <c r="N147" s="403" t="s">
        <v>130</v>
      </c>
      <c r="O147" s="403" t="s">
        <v>109</v>
      </c>
      <c r="P147" s="404">
        <v>42507</v>
      </c>
      <c r="Q147" s="404">
        <v>42510</v>
      </c>
      <c r="R147" s="404">
        <v>42542</v>
      </c>
      <c r="S147" s="403">
        <v>2</v>
      </c>
      <c r="T147" s="403">
        <v>2</v>
      </c>
      <c r="U147" s="403">
        <v>2</v>
      </c>
      <c r="V147" s="403">
        <v>2</v>
      </c>
      <c r="W147" s="403">
        <v>2</v>
      </c>
      <c r="X147" s="403" t="s">
        <v>100</v>
      </c>
      <c r="Y147" s="403" t="s">
        <v>4245</v>
      </c>
      <c r="Z147" s="404">
        <v>40183</v>
      </c>
      <c r="AA147" s="404">
        <v>40186</v>
      </c>
      <c r="AB147" s="403" t="s">
        <v>434</v>
      </c>
      <c r="AC147" s="403" t="s">
        <v>4900</v>
      </c>
      <c r="AD147" s="403">
        <v>2</v>
      </c>
      <c r="AE147" s="403">
        <v>3</v>
      </c>
      <c r="AF147" s="403">
        <v>2</v>
      </c>
      <c r="AG147" s="403" t="s">
        <v>99</v>
      </c>
      <c r="AH147" s="403">
        <v>2</v>
      </c>
      <c r="AI147" s="403" t="s">
        <v>111</v>
      </c>
    </row>
    <row r="148" spans="1:35" x14ac:dyDescent="0.2">
      <c r="A148" s="434" t="str">
        <f>IF(B148&lt;&gt;"",HYPERLINK(CONCATENATE("http://reports.ofsted.gov.uk/inspection-reports/find-inspection-report/provider/ELS/",B148),"Ofsted Webpage"),"")</f>
        <v>Ofsted Webpage</v>
      </c>
      <c r="B148" s="403">
        <v>51701</v>
      </c>
      <c r="C148" s="403">
        <v>108087</v>
      </c>
      <c r="D148" s="403">
        <v>10002214</v>
      </c>
      <c r="E148" s="403" t="s">
        <v>880</v>
      </c>
      <c r="F148" s="403" t="s">
        <v>92</v>
      </c>
      <c r="G148" s="403" t="s">
        <v>14</v>
      </c>
      <c r="H148" s="403" t="s">
        <v>121</v>
      </c>
      <c r="I148" s="403" t="s">
        <v>122</v>
      </c>
      <c r="J148" s="403" t="s">
        <v>122</v>
      </c>
      <c r="K148" s="404">
        <v>42438</v>
      </c>
      <c r="L148" s="403">
        <v>1</v>
      </c>
      <c r="M148" s="403" t="s">
        <v>4246</v>
      </c>
      <c r="N148" s="403" t="s">
        <v>152</v>
      </c>
      <c r="O148" s="403" t="s">
        <v>109</v>
      </c>
      <c r="P148" s="404">
        <v>40505</v>
      </c>
      <c r="Q148" s="404">
        <v>40508</v>
      </c>
      <c r="R148" s="404">
        <v>40550</v>
      </c>
      <c r="S148" s="403">
        <v>2</v>
      </c>
      <c r="T148" s="403">
        <v>2</v>
      </c>
      <c r="U148" s="403">
        <v>2</v>
      </c>
      <c r="V148" s="403" t="s">
        <v>99</v>
      </c>
      <c r="W148" s="403">
        <v>2</v>
      </c>
      <c r="X148" s="403" t="s">
        <v>99</v>
      </c>
      <c r="Y148" s="403" t="s">
        <v>4247</v>
      </c>
      <c r="Z148" s="404">
        <v>39030</v>
      </c>
      <c r="AA148" s="404">
        <v>39030</v>
      </c>
      <c r="AB148" s="403" t="s">
        <v>4209</v>
      </c>
      <c r="AC148" s="403" t="s">
        <v>4900</v>
      </c>
      <c r="AD148" s="403">
        <v>2</v>
      </c>
      <c r="AE148" s="403">
        <v>2</v>
      </c>
      <c r="AF148" s="403" t="s">
        <v>99</v>
      </c>
      <c r="AG148" s="403" t="s">
        <v>99</v>
      </c>
      <c r="AH148" s="403" t="s">
        <v>99</v>
      </c>
      <c r="AI148" s="403" t="s">
        <v>111</v>
      </c>
    </row>
    <row r="149" spans="1:35" x14ac:dyDescent="0.2">
      <c r="A149" s="434" t="str">
        <f>IF(B149&lt;&gt;"",HYPERLINK(CONCATENATE("http://reports.ofsted.gov.uk/inspection-reports/find-inspection-report/provider/ELS/",B149),"Ofsted Webpage"),"")</f>
        <v>Ofsted Webpage</v>
      </c>
      <c r="B149" s="403">
        <v>51708</v>
      </c>
      <c r="C149" s="403">
        <v>107792</v>
      </c>
      <c r="D149" s="403">
        <v>10002230</v>
      </c>
      <c r="E149" s="403" t="s">
        <v>5015</v>
      </c>
      <c r="F149" s="403" t="s">
        <v>92</v>
      </c>
      <c r="G149" s="403" t="s">
        <v>14</v>
      </c>
      <c r="H149" s="403" t="s">
        <v>2037</v>
      </c>
      <c r="I149" s="403" t="s">
        <v>1162</v>
      </c>
      <c r="J149" s="403" t="s">
        <v>140</v>
      </c>
      <c r="K149" s="404" t="s">
        <v>210</v>
      </c>
      <c r="L149" s="403" t="s">
        <v>210</v>
      </c>
      <c r="M149" s="403" t="s">
        <v>210</v>
      </c>
      <c r="N149" s="403" t="s">
        <v>210</v>
      </c>
      <c r="O149" s="403" t="s">
        <v>210</v>
      </c>
      <c r="P149" s="404" t="s">
        <v>210</v>
      </c>
      <c r="Q149" s="404" t="s">
        <v>210</v>
      </c>
      <c r="R149" s="404" t="s">
        <v>210</v>
      </c>
      <c r="S149" s="403" t="s">
        <v>210</v>
      </c>
      <c r="T149" s="403" t="s">
        <v>210</v>
      </c>
      <c r="U149" s="403" t="s">
        <v>210</v>
      </c>
      <c r="V149" s="403" t="s">
        <v>210</v>
      </c>
      <c r="W149" s="403" t="s">
        <v>210</v>
      </c>
      <c r="X149" s="403" t="s">
        <v>210</v>
      </c>
      <c r="Y149" s="403" t="s">
        <v>210</v>
      </c>
      <c r="Z149" s="404" t="s">
        <v>210</v>
      </c>
      <c r="AA149" s="404" t="s">
        <v>210</v>
      </c>
      <c r="AB149" s="403" t="s">
        <v>210</v>
      </c>
      <c r="AC149" s="403" t="s">
        <v>210</v>
      </c>
      <c r="AD149" s="403" t="s">
        <v>210</v>
      </c>
      <c r="AE149" s="403" t="s">
        <v>210</v>
      </c>
      <c r="AF149" s="403" t="s">
        <v>210</v>
      </c>
      <c r="AG149" s="403" t="s">
        <v>210</v>
      </c>
      <c r="AH149" s="403" t="s">
        <v>210</v>
      </c>
      <c r="AI149" s="403" t="s">
        <v>210</v>
      </c>
    </row>
    <row r="150" spans="1:35" x14ac:dyDescent="0.2">
      <c r="A150" s="434" t="str">
        <f>IF(B150&lt;&gt;"",HYPERLINK(CONCATENATE("http://reports.ofsted.gov.uk/inspection-reports/find-inspection-report/provider/ELS/",B150),"Ofsted Webpage"),"")</f>
        <v>Ofsted Webpage</v>
      </c>
      <c r="B150" s="403">
        <v>51731</v>
      </c>
      <c r="C150" s="403">
        <v>108304</v>
      </c>
      <c r="D150" s="403">
        <v>10002269</v>
      </c>
      <c r="E150" s="403" t="s">
        <v>882</v>
      </c>
      <c r="F150" s="403" t="s">
        <v>683</v>
      </c>
      <c r="G150" s="403" t="s">
        <v>17</v>
      </c>
      <c r="H150" s="403" t="s">
        <v>219</v>
      </c>
      <c r="I150" s="403" t="s">
        <v>122</v>
      </c>
      <c r="J150" s="403" t="s">
        <v>122</v>
      </c>
      <c r="K150" s="404" t="s">
        <v>210</v>
      </c>
      <c r="L150" s="403" t="s">
        <v>210</v>
      </c>
      <c r="M150" s="403">
        <v>10004915</v>
      </c>
      <c r="N150" s="403" t="s">
        <v>711</v>
      </c>
      <c r="O150" s="403" t="s">
        <v>109</v>
      </c>
      <c r="P150" s="404">
        <v>42438</v>
      </c>
      <c r="Q150" s="404">
        <v>42439</v>
      </c>
      <c r="R150" s="404">
        <v>42480</v>
      </c>
      <c r="S150" s="403">
        <v>1</v>
      </c>
      <c r="T150" s="403">
        <v>1</v>
      </c>
      <c r="U150" s="403">
        <v>1</v>
      </c>
      <c r="V150" s="403">
        <v>1</v>
      </c>
      <c r="W150" s="403">
        <v>1</v>
      </c>
      <c r="X150" s="403" t="s">
        <v>100</v>
      </c>
      <c r="Y150" s="403" t="s">
        <v>4027</v>
      </c>
      <c r="Z150" s="404">
        <v>41059</v>
      </c>
      <c r="AA150" s="404">
        <v>41060</v>
      </c>
      <c r="AB150" s="403" t="s">
        <v>711</v>
      </c>
      <c r="AC150" s="403" t="s">
        <v>4900</v>
      </c>
      <c r="AD150" s="403" t="s">
        <v>99</v>
      </c>
      <c r="AE150" s="403" t="s">
        <v>99</v>
      </c>
      <c r="AF150" s="403" t="s">
        <v>99</v>
      </c>
      <c r="AG150" s="403" t="s">
        <v>99</v>
      </c>
      <c r="AH150" s="403" t="s">
        <v>99</v>
      </c>
      <c r="AI150" s="403" t="s">
        <v>103</v>
      </c>
    </row>
    <row r="151" spans="1:35" x14ac:dyDescent="0.2">
      <c r="A151" s="434" t="str">
        <f>IF(B151&lt;&gt;"",HYPERLINK(CONCATENATE("http://reports.ofsted.gov.uk/inspection-reports/find-inspection-report/provider/ELS/",B151),"Ofsted Webpage"),"")</f>
        <v>Ofsted Webpage</v>
      </c>
      <c r="B151" s="403">
        <v>51762</v>
      </c>
      <c r="C151" s="403">
        <v>112455</v>
      </c>
      <c r="D151" s="403">
        <v>10008227</v>
      </c>
      <c r="E151" s="403" t="s">
        <v>5018</v>
      </c>
      <c r="F151" s="403" t="s">
        <v>92</v>
      </c>
      <c r="G151" s="403" t="s">
        <v>14</v>
      </c>
      <c r="H151" s="403" t="s">
        <v>320</v>
      </c>
      <c r="I151" s="403" t="s">
        <v>140</v>
      </c>
      <c r="J151" s="403" t="s">
        <v>140</v>
      </c>
      <c r="K151" s="404" t="s">
        <v>210</v>
      </c>
      <c r="L151" s="403" t="s">
        <v>210</v>
      </c>
      <c r="M151" s="403" t="s">
        <v>5019</v>
      </c>
      <c r="N151" s="403" t="s">
        <v>4199</v>
      </c>
      <c r="O151" s="403" t="s">
        <v>109</v>
      </c>
      <c r="P151" s="404">
        <v>38736</v>
      </c>
      <c r="Q151" s="404">
        <v>38736</v>
      </c>
      <c r="R151" s="404">
        <v>38765</v>
      </c>
      <c r="S151" s="403">
        <v>3</v>
      </c>
      <c r="T151" s="403">
        <v>3</v>
      </c>
      <c r="U151" s="403" t="s">
        <v>99</v>
      </c>
      <c r="V151" s="403" t="s">
        <v>99</v>
      </c>
      <c r="W151" s="403" t="s">
        <v>99</v>
      </c>
      <c r="X151" s="403" t="s">
        <v>99</v>
      </c>
      <c r="Y151" s="403" t="s">
        <v>210</v>
      </c>
      <c r="Z151" s="404" t="s">
        <v>210</v>
      </c>
      <c r="AA151" s="404" t="s">
        <v>210</v>
      </c>
      <c r="AB151" s="403" t="s">
        <v>210</v>
      </c>
      <c r="AC151" s="403" t="s">
        <v>210</v>
      </c>
      <c r="AD151" s="403" t="s">
        <v>210</v>
      </c>
      <c r="AE151" s="403" t="s">
        <v>210</v>
      </c>
      <c r="AF151" s="403" t="s">
        <v>210</v>
      </c>
      <c r="AG151" s="403" t="s">
        <v>210</v>
      </c>
      <c r="AH151" s="403" t="s">
        <v>210</v>
      </c>
      <c r="AI151" s="403" t="s">
        <v>103</v>
      </c>
    </row>
    <row r="152" spans="1:35" x14ac:dyDescent="0.2">
      <c r="A152" s="434" t="str">
        <f>IF(B152&lt;&gt;"",HYPERLINK(CONCATENATE("http://reports.ofsted.gov.uk/inspection-reports/find-inspection-report/provider/ELS/",B152),"Ofsted Webpage"),"")</f>
        <v>Ofsted Webpage</v>
      </c>
      <c r="B152" s="403">
        <v>51766</v>
      </c>
      <c r="C152" s="403">
        <v>110116</v>
      </c>
      <c r="D152" s="403">
        <v>10002327</v>
      </c>
      <c r="E152" s="403" t="s">
        <v>345</v>
      </c>
      <c r="F152" s="403" t="s">
        <v>170</v>
      </c>
      <c r="G152" s="403" t="s">
        <v>15</v>
      </c>
      <c r="H152" s="403" t="s">
        <v>178</v>
      </c>
      <c r="I152" s="403" t="s">
        <v>107</v>
      </c>
      <c r="J152" s="403" t="s">
        <v>107</v>
      </c>
      <c r="K152" s="404" t="s">
        <v>210</v>
      </c>
      <c r="L152" s="403" t="s">
        <v>210</v>
      </c>
      <c r="M152" s="403">
        <v>10041138</v>
      </c>
      <c r="N152" s="403" t="s">
        <v>275</v>
      </c>
      <c r="O152" s="403" t="s">
        <v>109</v>
      </c>
      <c r="P152" s="404">
        <v>43151</v>
      </c>
      <c r="Q152" s="404">
        <v>43154</v>
      </c>
      <c r="R152" s="404">
        <v>43188</v>
      </c>
      <c r="S152" s="403">
        <v>2</v>
      </c>
      <c r="T152" s="403">
        <v>2</v>
      </c>
      <c r="U152" s="403">
        <v>2</v>
      </c>
      <c r="V152" s="403">
        <v>2</v>
      </c>
      <c r="W152" s="403">
        <v>2</v>
      </c>
      <c r="X152" s="403" t="s">
        <v>100</v>
      </c>
      <c r="Y152" s="403">
        <v>10020145</v>
      </c>
      <c r="Z152" s="404">
        <v>42710</v>
      </c>
      <c r="AA152" s="404">
        <v>42713</v>
      </c>
      <c r="AB152" s="403" t="s">
        <v>212</v>
      </c>
      <c r="AC152" s="403" t="s">
        <v>4900</v>
      </c>
      <c r="AD152" s="403">
        <v>4</v>
      </c>
      <c r="AE152" s="403">
        <v>4</v>
      </c>
      <c r="AF152" s="403">
        <v>3</v>
      </c>
      <c r="AG152" s="403">
        <v>4</v>
      </c>
      <c r="AH152" s="403">
        <v>3</v>
      </c>
      <c r="AI152" s="403" t="s">
        <v>127</v>
      </c>
    </row>
    <row r="153" spans="1:35" x14ac:dyDescent="0.2">
      <c r="A153" s="434" t="str">
        <f>IF(B153&lt;&gt;"",HYPERLINK(CONCATENATE("http://reports.ofsted.gov.uk/inspection-reports/find-inspection-report/provider/ELS/",B153),"Ofsted Webpage"),"")</f>
        <v>Ofsted Webpage</v>
      </c>
      <c r="B153" s="403">
        <v>51779</v>
      </c>
      <c r="C153" s="403">
        <v>110182</v>
      </c>
      <c r="D153" s="403">
        <v>10002078</v>
      </c>
      <c r="E153" s="403" t="s">
        <v>2379</v>
      </c>
      <c r="F153" s="403" t="s">
        <v>92</v>
      </c>
      <c r="G153" s="403" t="s">
        <v>14</v>
      </c>
      <c r="H153" s="403" t="s">
        <v>449</v>
      </c>
      <c r="I153" s="403" t="s">
        <v>122</v>
      </c>
      <c r="J153" s="403" t="s">
        <v>122</v>
      </c>
      <c r="K153" s="404">
        <v>43075</v>
      </c>
      <c r="L153" s="403">
        <v>1</v>
      </c>
      <c r="M153" s="403" t="s">
        <v>2380</v>
      </c>
      <c r="N153" s="403" t="s">
        <v>132</v>
      </c>
      <c r="O153" s="403" t="s">
        <v>109</v>
      </c>
      <c r="P153" s="404">
        <v>41821</v>
      </c>
      <c r="Q153" s="404">
        <v>41824</v>
      </c>
      <c r="R153" s="404">
        <v>41859</v>
      </c>
      <c r="S153" s="403">
        <v>2</v>
      </c>
      <c r="T153" s="403">
        <v>2</v>
      </c>
      <c r="U153" s="403">
        <v>2</v>
      </c>
      <c r="V153" s="403" t="s">
        <v>99</v>
      </c>
      <c r="W153" s="403">
        <v>1</v>
      </c>
      <c r="X153" s="403" t="s">
        <v>99</v>
      </c>
      <c r="Y153" s="403" t="s">
        <v>210</v>
      </c>
      <c r="Z153" s="404" t="s">
        <v>210</v>
      </c>
      <c r="AA153" s="404" t="s">
        <v>210</v>
      </c>
      <c r="AB153" s="403" t="s">
        <v>210</v>
      </c>
      <c r="AC153" s="403" t="s">
        <v>210</v>
      </c>
      <c r="AD153" s="403" t="s">
        <v>210</v>
      </c>
      <c r="AE153" s="403" t="s">
        <v>210</v>
      </c>
      <c r="AF153" s="403" t="s">
        <v>210</v>
      </c>
      <c r="AG153" s="403" t="s">
        <v>210</v>
      </c>
      <c r="AH153" s="403" t="s">
        <v>210</v>
      </c>
      <c r="AI153" s="403" t="s">
        <v>103</v>
      </c>
    </row>
    <row r="154" spans="1:35" x14ac:dyDescent="0.2">
      <c r="A154" s="434" t="str">
        <f>IF(B154&lt;&gt;"",HYPERLINK(CONCATENATE("http://reports.ofsted.gov.uk/inspection-reports/find-inspection-report/provider/ELS/",B154),"Ofsted Webpage"),"")</f>
        <v>Ofsted Webpage</v>
      </c>
      <c r="B154" s="403">
        <v>51807</v>
      </c>
      <c r="C154" s="403">
        <v>118787</v>
      </c>
      <c r="D154" s="403">
        <v>10002387</v>
      </c>
      <c r="E154" s="403" t="s">
        <v>5589</v>
      </c>
      <c r="F154" s="403" t="s">
        <v>92</v>
      </c>
      <c r="G154" s="403" t="s">
        <v>14</v>
      </c>
      <c r="H154" s="403" t="s">
        <v>854</v>
      </c>
      <c r="I154" s="403" t="s">
        <v>107</v>
      </c>
      <c r="J154" s="403" t="s">
        <v>107</v>
      </c>
      <c r="K154" s="404" t="s">
        <v>210</v>
      </c>
      <c r="L154" s="403" t="s">
        <v>210</v>
      </c>
      <c r="M154" s="403" t="s">
        <v>210</v>
      </c>
      <c r="N154" s="403" t="s">
        <v>210</v>
      </c>
      <c r="O154" s="403" t="s">
        <v>210</v>
      </c>
      <c r="P154" s="404" t="s">
        <v>210</v>
      </c>
      <c r="Q154" s="404" t="s">
        <v>210</v>
      </c>
      <c r="R154" s="404" t="s">
        <v>210</v>
      </c>
      <c r="S154" s="403" t="s">
        <v>210</v>
      </c>
      <c r="T154" s="403" t="s">
        <v>210</v>
      </c>
      <c r="U154" s="403" t="s">
        <v>210</v>
      </c>
      <c r="V154" s="403" t="s">
        <v>210</v>
      </c>
      <c r="W154" s="403" t="s">
        <v>210</v>
      </c>
      <c r="X154" s="403" t="s">
        <v>210</v>
      </c>
      <c r="Y154" s="403" t="s">
        <v>210</v>
      </c>
      <c r="Z154" s="403" t="s">
        <v>210</v>
      </c>
      <c r="AA154" s="403" t="s">
        <v>210</v>
      </c>
      <c r="AB154" s="403" t="s">
        <v>210</v>
      </c>
      <c r="AC154" s="403" t="s">
        <v>210</v>
      </c>
      <c r="AD154" s="403" t="s">
        <v>210</v>
      </c>
      <c r="AE154" s="403" t="s">
        <v>210</v>
      </c>
      <c r="AF154" s="403" t="s">
        <v>210</v>
      </c>
      <c r="AG154" s="403" t="s">
        <v>210</v>
      </c>
      <c r="AH154" s="403" t="s">
        <v>210</v>
      </c>
      <c r="AI154" s="403" t="s">
        <v>210</v>
      </c>
    </row>
    <row r="155" spans="1:35" x14ac:dyDescent="0.2">
      <c r="A155" s="434" t="str">
        <f>IF(B155&lt;&gt;"",HYPERLINK(CONCATENATE("http://reports.ofsted.gov.uk/inspection-reports/find-inspection-report/provider/ELS/",B155),"Ofsted Webpage"),"")</f>
        <v>Ofsted Webpage</v>
      </c>
      <c r="B155" s="403">
        <v>51815</v>
      </c>
      <c r="C155" s="403">
        <v>106601</v>
      </c>
      <c r="D155" s="403">
        <v>10002407</v>
      </c>
      <c r="E155" s="403" t="s">
        <v>4140</v>
      </c>
      <c r="F155" s="403" t="s">
        <v>92</v>
      </c>
      <c r="G155" s="403" t="s">
        <v>14</v>
      </c>
      <c r="H155" s="403" t="s">
        <v>234</v>
      </c>
      <c r="I155" s="403" t="s">
        <v>190</v>
      </c>
      <c r="J155" s="403" t="s">
        <v>190</v>
      </c>
      <c r="K155" s="404" t="s">
        <v>210</v>
      </c>
      <c r="L155" s="403" t="s">
        <v>210</v>
      </c>
      <c r="M155" s="403" t="s">
        <v>4248</v>
      </c>
      <c r="N155" s="403" t="s">
        <v>434</v>
      </c>
      <c r="O155" s="403" t="s">
        <v>109</v>
      </c>
      <c r="P155" s="404">
        <v>40728</v>
      </c>
      <c r="Q155" s="404">
        <v>40732</v>
      </c>
      <c r="R155" s="404">
        <v>40767</v>
      </c>
      <c r="S155" s="403">
        <v>1</v>
      </c>
      <c r="T155" s="403">
        <v>1</v>
      </c>
      <c r="U155" s="403">
        <v>1</v>
      </c>
      <c r="V155" s="403" t="s">
        <v>99</v>
      </c>
      <c r="W155" s="403">
        <v>2</v>
      </c>
      <c r="X155" s="403" t="s">
        <v>99</v>
      </c>
      <c r="Y155" s="403" t="s">
        <v>210</v>
      </c>
      <c r="Z155" s="404" t="s">
        <v>210</v>
      </c>
      <c r="AA155" s="404" t="s">
        <v>210</v>
      </c>
      <c r="AB155" s="403" t="s">
        <v>210</v>
      </c>
      <c r="AC155" s="403" t="s">
        <v>210</v>
      </c>
      <c r="AD155" s="403" t="s">
        <v>210</v>
      </c>
      <c r="AE155" s="403" t="s">
        <v>210</v>
      </c>
      <c r="AF155" s="403" t="s">
        <v>210</v>
      </c>
      <c r="AG155" s="403" t="s">
        <v>210</v>
      </c>
      <c r="AH155" s="403" t="s">
        <v>210</v>
      </c>
      <c r="AI155" s="403" t="s">
        <v>103</v>
      </c>
    </row>
    <row r="156" spans="1:35" x14ac:dyDescent="0.2">
      <c r="A156" s="434" t="str">
        <f>IF(B156&lt;&gt;"",HYPERLINK(CONCATENATE("http://reports.ofsted.gov.uk/inspection-reports/find-inspection-report/provider/ELS/",B156),"Ofsted Webpage"),"")</f>
        <v>Ofsted Webpage</v>
      </c>
      <c r="B156" s="403">
        <v>51835</v>
      </c>
      <c r="C156" s="403">
        <v>106661</v>
      </c>
      <c r="D156" s="403">
        <v>10002463</v>
      </c>
      <c r="E156" s="403" t="s">
        <v>4141</v>
      </c>
      <c r="F156" s="403" t="s">
        <v>183</v>
      </c>
      <c r="G156" s="403" t="s">
        <v>14</v>
      </c>
      <c r="H156" s="403" t="s">
        <v>171</v>
      </c>
      <c r="I156" s="403" t="s">
        <v>172</v>
      </c>
      <c r="J156" s="403" t="s">
        <v>172</v>
      </c>
      <c r="K156" s="404" t="s">
        <v>210</v>
      </c>
      <c r="L156" s="403" t="s">
        <v>210</v>
      </c>
      <c r="M156" s="403">
        <v>10030778</v>
      </c>
      <c r="N156" s="403" t="s">
        <v>130</v>
      </c>
      <c r="O156" s="403" t="s">
        <v>109</v>
      </c>
      <c r="P156" s="404">
        <v>42871</v>
      </c>
      <c r="Q156" s="404">
        <v>42873</v>
      </c>
      <c r="R156" s="404">
        <v>42898</v>
      </c>
      <c r="S156" s="403">
        <v>2</v>
      </c>
      <c r="T156" s="403">
        <v>2</v>
      </c>
      <c r="U156" s="403">
        <v>2</v>
      </c>
      <c r="V156" s="403">
        <v>2</v>
      </c>
      <c r="W156" s="403">
        <v>2</v>
      </c>
      <c r="X156" s="403" t="s">
        <v>100</v>
      </c>
      <c r="Y156" s="403" t="s">
        <v>4249</v>
      </c>
      <c r="Z156" s="404">
        <v>40519</v>
      </c>
      <c r="AA156" s="404">
        <v>40522</v>
      </c>
      <c r="AB156" s="403" t="s">
        <v>1895</v>
      </c>
      <c r="AC156" s="403" t="s">
        <v>4900</v>
      </c>
      <c r="AD156" s="403">
        <v>1</v>
      </c>
      <c r="AE156" s="403">
        <v>1</v>
      </c>
      <c r="AF156" s="403">
        <v>1</v>
      </c>
      <c r="AG156" s="403" t="s">
        <v>99</v>
      </c>
      <c r="AH156" s="403">
        <v>1</v>
      </c>
      <c r="AI156" s="403" t="s">
        <v>148</v>
      </c>
    </row>
    <row r="157" spans="1:35" x14ac:dyDescent="0.2">
      <c r="A157" s="434" t="str">
        <f>IF(B157&lt;&gt;"",HYPERLINK(CONCATENATE("http://reports.ofsted.gov.uk/inspection-reports/find-inspection-report/provider/ELS/",B157),"Ofsted Webpage"),"")</f>
        <v>Ofsted Webpage</v>
      </c>
      <c r="B157" s="403">
        <v>51841</v>
      </c>
      <c r="C157" s="403">
        <v>108720</v>
      </c>
      <c r="D157" s="403">
        <v>10002471</v>
      </c>
      <c r="E157" s="403" t="s">
        <v>884</v>
      </c>
      <c r="F157" s="403" t="s">
        <v>278</v>
      </c>
      <c r="G157" s="403" t="s">
        <v>15</v>
      </c>
      <c r="H157" s="403" t="s">
        <v>239</v>
      </c>
      <c r="I157" s="403" t="s">
        <v>161</v>
      </c>
      <c r="J157" s="403" t="s">
        <v>161</v>
      </c>
      <c r="K157" s="404">
        <v>42439</v>
      </c>
      <c r="L157" s="403">
        <v>1</v>
      </c>
      <c r="M157" s="403" t="s">
        <v>4250</v>
      </c>
      <c r="N157" s="403" t="s">
        <v>434</v>
      </c>
      <c r="O157" s="403" t="s">
        <v>109</v>
      </c>
      <c r="P157" s="404">
        <v>40253</v>
      </c>
      <c r="Q157" s="404">
        <v>40256</v>
      </c>
      <c r="R157" s="404">
        <v>40295</v>
      </c>
      <c r="S157" s="403">
        <v>2</v>
      </c>
      <c r="T157" s="403">
        <v>2</v>
      </c>
      <c r="U157" s="403">
        <v>1</v>
      </c>
      <c r="V157" s="403" t="s">
        <v>99</v>
      </c>
      <c r="W157" s="403">
        <v>2</v>
      </c>
      <c r="X157" s="403" t="s">
        <v>99</v>
      </c>
      <c r="Y157" s="403" t="s">
        <v>4251</v>
      </c>
      <c r="Z157" s="404">
        <v>38667</v>
      </c>
      <c r="AA157" s="404">
        <v>38667</v>
      </c>
      <c r="AB157" s="403" t="s">
        <v>4199</v>
      </c>
      <c r="AC157" s="403" t="s">
        <v>4900</v>
      </c>
      <c r="AD157" s="403">
        <v>3</v>
      </c>
      <c r="AE157" s="403">
        <v>2</v>
      </c>
      <c r="AF157" s="403" t="s">
        <v>99</v>
      </c>
      <c r="AG157" s="403" t="s">
        <v>99</v>
      </c>
      <c r="AH157" s="403" t="s">
        <v>99</v>
      </c>
      <c r="AI157" s="403" t="s">
        <v>127</v>
      </c>
    </row>
    <row r="158" spans="1:35" x14ac:dyDescent="0.2">
      <c r="A158" s="434" t="str">
        <f>IF(B158&lt;&gt;"",HYPERLINK(CONCATENATE("http://reports.ofsted.gov.uk/inspection-reports/find-inspection-report/provider/ELS/",B158),"Ofsted Webpage"),"")</f>
        <v>Ofsted Webpage</v>
      </c>
      <c r="B158" s="403">
        <v>51850</v>
      </c>
      <c r="C158" s="403">
        <v>107942</v>
      </c>
      <c r="D158" s="403">
        <v>10002483</v>
      </c>
      <c r="E158" s="403" t="s">
        <v>418</v>
      </c>
      <c r="F158" s="403" t="s">
        <v>278</v>
      </c>
      <c r="G158" s="403" t="s">
        <v>15</v>
      </c>
      <c r="H158" s="403" t="s">
        <v>419</v>
      </c>
      <c r="I158" s="403" t="s">
        <v>122</v>
      </c>
      <c r="J158" s="403" t="s">
        <v>122</v>
      </c>
      <c r="K158" s="404" t="s">
        <v>210</v>
      </c>
      <c r="L158" s="403" t="s">
        <v>210</v>
      </c>
      <c r="M158" s="403">
        <v>10017525</v>
      </c>
      <c r="N158" s="403" t="s">
        <v>280</v>
      </c>
      <c r="O158" s="403" t="s">
        <v>109</v>
      </c>
      <c r="P158" s="404">
        <v>42696</v>
      </c>
      <c r="Q158" s="404">
        <v>42699</v>
      </c>
      <c r="R158" s="404">
        <v>42747</v>
      </c>
      <c r="S158" s="403">
        <v>2</v>
      </c>
      <c r="T158" s="403">
        <v>2</v>
      </c>
      <c r="U158" s="403">
        <v>2</v>
      </c>
      <c r="V158" s="403">
        <v>2</v>
      </c>
      <c r="W158" s="403">
        <v>2</v>
      </c>
      <c r="X158" s="403" t="s">
        <v>100</v>
      </c>
      <c r="Y158" s="403" t="s">
        <v>420</v>
      </c>
      <c r="Z158" s="404">
        <v>41582</v>
      </c>
      <c r="AA158" s="404">
        <v>41586</v>
      </c>
      <c r="AB158" s="403" t="s">
        <v>132</v>
      </c>
      <c r="AC158" s="403" t="s">
        <v>4900</v>
      </c>
      <c r="AD158" s="403">
        <v>2</v>
      </c>
      <c r="AE158" s="403">
        <v>2</v>
      </c>
      <c r="AF158" s="403">
        <v>2</v>
      </c>
      <c r="AG158" s="403" t="s">
        <v>99</v>
      </c>
      <c r="AH158" s="403">
        <v>2</v>
      </c>
      <c r="AI158" s="403" t="s">
        <v>111</v>
      </c>
    </row>
    <row r="159" spans="1:35" x14ac:dyDescent="0.2">
      <c r="A159" s="434" t="str">
        <f>IF(B159&lt;&gt;"",HYPERLINK(CONCATENATE("http://reports.ofsted.gov.uk/inspection-reports/find-inspection-report/provider/ELS/",B159),"Ofsted Webpage"),"")</f>
        <v>Ofsted Webpage</v>
      </c>
      <c r="B159" s="403">
        <v>51856</v>
      </c>
      <c r="C159" s="403">
        <v>110079</v>
      </c>
      <c r="D159" s="403">
        <v>10003915</v>
      </c>
      <c r="E159" s="403" t="s">
        <v>886</v>
      </c>
      <c r="F159" s="403" t="s">
        <v>92</v>
      </c>
      <c r="G159" s="403" t="s">
        <v>14</v>
      </c>
      <c r="H159" s="403" t="s">
        <v>279</v>
      </c>
      <c r="I159" s="403" t="s">
        <v>166</v>
      </c>
      <c r="J159" s="403" t="s">
        <v>166</v>
      </c>
      <c r="K159" s="404">
        <v>42509</v>
      </c>
      <c r="L159" s="403">
        <v>1</v>
      </c>
      <c r="M159" s="403" t="s">
        <v>4028</v>
      </c>
      <c r="N159" s="403" t="s">
        <v>102</v>
      </c>
      <c r="O159" s="403" t="s">
        <v>109</v>
      </c>
      <c r="P159" s="404">
        <v>41099</v>
      </c>
      <c r="Q159" s="404">
        <v>41103</v>
      </c>
      <c r="R159" s="404">
        <v>41139</v>
      </c>
      <c r="S159" s="403">
        <v>2</v>
      </c>
      <c r="T159" s="403">
        <v>2</v>
      </c>
      <c r="U159" s="403">
        <v>2</v>
      </c>
      <c r="V159" s="403" t="s">
        <v>99</v>
      </c>
      <c r="W159" s="403">
        <v>2</v>
      </c>
      <c r="X159" s="403" t="s">
        <v>99</v>
      </c>
      <c r="Y159" s="403" t="s">
        <v>4252</v>
      </c>
      <c r="Z159" s="404">
        <v>39644</v>
      </c>
      <c r="AA159" s="404">
        <v>39647</v>
      </c>
      <c r="AB159" s="403" t="s">
        <v>102</v>
      </c>
      <c r="AC159" s="403" t="s">
        <v>4900</v>
      </c>
      <c r="AD159" s="403">
        <v>2</v>
      </c>
      <c r="AE159" s="403">
        <v>2</v>
      </c>
      <c r="AF159" s="403">
        <v>2</v>
      </c>
      <c r="AG159" s="403" t="s">
        <v>99</v>
      </c>
      <c r="AH159" s="403">
        <v>3</v>
      </c>
      <c r="AI159" s="403" t="s">
        <v>111</v>
      </c>
    </row>
    <row r="160" spans="1:35" x14ac:dyDescent="0.2">
      <c r="A160" s="434" t="str">
        <f>IF(B160&lt;&gt;"",HYPERLINK(CONCATENATE("http://reports.ofsted.gov.uk/inspection-reports/find-inspection-report/provider/ELS/",B160),"Ofsted Webpage"),"")</f>
        <v>Ofsted Webpage</v>
      </c>
      <c r="B160" s="403">
        <v>51859</v>
      </c>
      <c r="C160" s="403">
        <v>122925</v>
      </c>
      <c r="D160" s="403">
        <v>10037348</v>
      </c>
      <c r="E160" s="403" t="s">
        <v>4136</v>
      </c>
      <c r="F160" s="403" t="s">
        <v>92</v>
      </c>
      <c r="G160" s="403" t="s">
        <v>14</v>
      </c>
      <c r="H160" s="403" t="s">
        <v>741</v>
      </c>
      <c r="I160" s="403" t="s">
        <v>166</v>
      </c>
      <c r="J160" s="403" t="s">
        <v>166</v>
      </c>
      <c r="K160" s="404" t="s">
        <v>210</v>
      </c>
      <c r="L160" s="403" t="s">
        <v>210</v>
      </c>
      <c r="M160" s="403" t="s">
        <v>4253</v>
      </c>
      <c r="N160" s="403" t="s">
        <v>434</v>
      </c>
      <c r="O160" s="403" t="s">
        <v>109</v>
      </c>
      <c r="P160" s="404">
        <v>40449</v>
      </c>
      <c r="Q160" s="404">
        <v>40452</v>
      </c>
      <c r="R160" s="404">
        <v>40487</v>
      </c>
      <c r="S160" s="403">
        <v>1</v>
      </c>
      <c r="T160" s="403">
        <v>1</v>
      </c>
      <c r="U160" s="403">
        <v>2</v>
      </c>
      <c r="V160" s="403" t="s">
        <v>99</v>
      </c>
      <c r="W160" s="403">
        <v>1</v>
      </c>
      <c r="X160" s="403" t="s">
        <v>99</v>
      </c>
      <c r="Y160" s="403" t="s">
        <v>4254</v>
      </c>
      <c r="Z160" s="404">
        <v>38870</v>
      </c>
      <c r="AA160" s="404">
        <v>38870</v>
      </c>
      <c r="AB160" s="403" t="s">
        <v>4199</v>
      </c>
      <c r="AC160" s="403" t="s">
        <v>4900</v>
      </c>
      <c r="AD160" s="403">
        <v>2</v>
      </c>
      <c r="AE160" s="403">
        <v>2</v>
      </c>
      <c r="AF160" s="403" t="s">
        <v>99</v>
      </c>
      <c r="AG160" s="403" t="s">
        <v>99</v>
      </c>
      <c r="AH160" s="403" t="s">
        <v>99</v>
      </c>
      <c r="AI160" s="403" t="s">
        <v>127</v>
      </c>
    </row>
    <row r="161" spans="1:35" x14ac:dyDescent="0.2">
      <c r="A161" s="434" t="str">
        <f>IF(B161&lt;&gt;"",HYPERLINK(CONCATENATE("http://reports.ofsted.gov.uk/inspection-reports/find-inspection-report/provider/ELS/",B161),"Ofsted Webpage"),"")</f>
        <v>Ofsted Webpage</v>
      </c>
      <c r="B161" s="403">
        <v>51862</v>
      </c>
      <c r="C161" s="403">
        <v>106603</v>
      </c>
      <c r="D161" s="403">
        <v>10002424</v>
      </c>
      <c r="E161" s="403" t="s">
        <v>888</v>
      </c>
      <c r="F161" s="403" t="s">
        <v>92</v>
      </c>
      <c r="G161" s="403" t="s">
        <v>14</v>
      </c>
      <c r="H161" s="403" t="s">
        <v>234</v>
      </c>
      <c r="I161" s="403" t="s">
        <v>190</v>
      </c>
      <c r="J161" s="403" t="s">
        <v>190</v>
      </c>
      <c r="K161" s="404">
        <v>42453</v>
      </c>
      <c r="L161" s="403">
        <v>1</v>
      </c>
      <c r="M161" s="403" t="s">
        <v>4029</v>
      </c>
      <c r="N161" s="403" t="s">
        <v>434</v>
      </c>
      <c r="O161" s="403" t="s">
        <v>109</v>
      </c>
      <c r="P161" s="404">
        <v>40833</v>
      </c>
      <c r="Q161" s="404">
        <v>40837</v>
      </c>
      <c r="R161" s="404">
        <v>40872</v>
      </c>
      <c r="S161" s="403">
        <v>2</v>
      </c>
      <c r="T161" s="403">
        <v>2</v>
      </c>
      <c r="U161" s="403">
        <v>2</v>
      </c>
      <c r="V161" s="403" t="s">
        <v>99</v>
      </c>
      <c r="W161" s="403">
        <v>2</v>
      </c>
      <c r="X161" s="403" t="s">
        <v>99</v>
      </c>
      <c r="Y161" s="403" t="s">
        <v>4255</v>
      </c>
      <c r="Z161" s="404">
        <v>38695</v>
      </c>
      <c r="AA161" s="404">
        <v>38695</v>
      </c>
      <c r="AB161" s="403" t="s">
        <v>4199</v>
      </c>
      <c r="AC161" s="403" t="s">
        <v>4900</v>
      </c>
      <c r="AD161" s="403">
        <v>2</v>
      </c>
      <c r="AE161" s="403">
        <v>2</v>
      </c>
      <c r="AF161" s="403" t="s">
        <v>99</v>
      </c>
      <c r="AG161" s="403" t="s">
        <v>99</v>
      </c>
      <c r="AH161" s="403" t="s">
        <v>99</v>
      </c>
      <c r="AI161" s="403" t="s">
        <v>111</v>
      </c>
    </row>
    <row r="162" spans="1:35" x14ac:dyDescent="0.2">
      <c r="A162" s="434" t="str">
        <f>IF(B162&lt;&gt;"",HYPERLINK(CONCATENATE("http://reports.ofsted.gov.uk/inspection-reports/find-inspection-report/provider/ELS/",B162),"Ofsted Webpage"),"")</f>
        <v>Ofsted Webpage</v>
      </c>
      <c r="B162" s="403">
        <v>51873</v>
      </c>
      <c r="C162" s="403">
        <v>118244</v>
      </c>
      <c r="D162" s="403">
        <v>10010401</v>
      </c>
      <c r="E162" s="403" t="s">
        <v>4256</v>
      </c>
      <c r="F162" s="403" t="s">
        <v>92</v>
      </c>
      <c r="G162" s="403" t="s">
        <v>14</v>
      </c>
      <c r="H162" s="403" t="s">
        <v>202</v>
      </c>
      <c r="I162" s="403" t="s">
        <v>140</v>
      </c>
      <c r="J162" s="403" t="s">
        <v>140</v>
      </c>
      <c r="K162" s="404" t="s">
        <v>210</v>
      </c>
      <c r="L162" s="403" t="s">
        <v>210</v>
      </c>
      <c r="M162" s="403">
        <v>10030760</v>
      </c>
      <c r="N162" s="403" t="s">
        <v>145</v>
      </c>
      <c r="O162" s="403" t="s">
        <v>124</v>
      </c>
      <c r="P162" s="404">
        <v>42845</v>
      </c>
      <c r="Q162" s="404">
        <v>42851</v>
      </c>
      <c r="R162" s="404">
        <v>42877</v>
      </c>
      <c r="S162" s="403">
        <v>3</v>
      </c>
      <c r="T162" s="403">
        <v>3</v>
      </c>
      <c r="U162" s="403">
        <v>3</v>
      </c>
      <c r="V162" s="403">
        <v>3</v>
      </c>
      <c r="W162" s="403">
        <v>3</v>
      </c>
      <c r="X162" s="403" t="s">
        <v>100</v>
      </c>
      <c r="Y162" s="403" t="s">
        <v>4257</v>
      </c>
      <c r="Z162" s="404">
        <v>40029</v>
      </c>
      <c r="AA162" s="404">
        <v>40031</v>
      </c>
      <c r="AB162" s="403" t="s">
        <v>4134</v>
      </c>
      <c r="AC162" s="403" t="s">
        <v>4900</v>
      </c>
      <c r="AD162" s="403">
        <v>2</v>
      </c>
      <c r="AE162" s="403">
        <v>2</v>
      </c>
      <c r="AF162" s="403">
        <v>2</v>
      </c>
      <c r="AG162" s="403" t="s">
        <v>99</v>
      </c>
      <c r="AH162" s="403">
        <v>2</v>
      </c>
      <c r="AI162" s="403" t="s">
        <v>148</v>
      </c>
    </row>
    <row r="163" spans="1:35" x14ac:dyDescent="0.2">
      <c r="A163" s="434" t="str">
        <f>IF(B163&lt;&gt;"",HYPERLINK(CONCATENATE("http://reports.ofsted.gov.uk/inspection-reports/find-inspection-report/provider/ELS/",B163),"Ofsted Webpage"),"")</f>
        <v>Ofsted Webpage</v>
      </c>
      <c r="B163" s="403">
        <v>51895</v>
      </c>
      <c r="C163" s="403">
        <v>106024</v>
      </c>
      <c r="D163" s="403">
        <v>10002565</v>
      </c>
      <c r="E163" s="403" t="s">
        <v>4030</v>
      </c>
      <c r="F163" s="403" t="s">
        <v>92</v>
      </c>
      <c r="G163" s="403" t="s">
        <v>14</v>
      </c>
      <c r="H163" s="403" t="s">
        <v>171</v>
      </c>
      <c r="I163" s="403" t="s">
        <v>172</v>
      </c>
      <c r="J163" s="403" t="s">
        <v>172</v>
      </c>
      <c r="K163" s="404" t="s">
        <v>210</v>
      </c>
      <c r="L163" s="403" t="s">
        <v>210</v>
      </c>
      <c r="M163" s="403">
        <v>10022589</v>
      </c>
      <c r="N163" s="403" t="s">
        <v>145</v>
      </c>
      <c r="O163" s="403" t="s">
        <v>109</v>
      </c>
      <c r="P163" s="404">
        <v>42822</v>
      </c>
      <c r="Q163" s="404">
        <v>42825</v>
      </c>
      <c r="R163" s="404">
        <v>42846</v>
      </c>
      <c r="S163" s="403">
        <v>3</v>
      </c>
      <c r="T163" s="403">
        <v>3</v>
      </c>
      <c r="U163" s="403">
        <v>3</v>
      </c>
      <c r="V163" s="403">
        <v>2</v>
      </c>
      <c r="W163" s="403">
        <v>3</v>
      </c>
      <c r="X163" s="403" t="s">
        <v>100</v>
      </c>
      <c r="Y163" s="403" t="s">
        <v>4031</v>
      </c>
      <c r="Z163" s="404">
        <v>41099</v>
      </c>
      <c r="AA163" s="404">
        <v>41102</v>
      </c>
      <c r="AB163" s="403" t="s">
        <v>102</v>
      </c>
      <c r="AC163" s="403" t="s">
        <v>4900</v>
      </c>
      <c r="AD163" s="403">
        <v>2</v>
      </c>
      <c r="AE163" s="403">
        <v>3</v>
      </c>
      <c r="AF163" s="403">
        <v>2</v>
      </c>
      <c r="AG163" s="403" t="s">
        <v>99</v>
      </c>
      <c r="AH163" s="403">
        <v>1</v>
      </c>
      <c r="AI163" s="403" t="s">
        <v>148</v>
      </c>
    </row>
    <row r="164" spans="1:35" x14ac:dyDescent="0.2">
      <c r="A164" s="434" t="str">
        <f>IF(B164&lt;&gt;"",HYPERLINK(CONCATENATE("http://reports.ofsted.gov.uk/inspection-reports/find-inspection-report/provider/ELS/",B164),"Ofsted Webpage"),"")</f>
        <v>Ofsted Webpage</v>
      </c>
      <c r="B164" s="403">
        <v>51905</v>
      </c>
      <c r="C164" s="403">
        <v>107983</v>
      </c>
      <c r="D164" s="403">
        <v>10002578</v>
      </c>
      <c r="E164" s="403" t="s">
        <v>299</v>
      </c>
      <c r="F164" s="403" t="s">
        <v>278</v>
      </c>
      <c r="G164" s="403" t="s">
        <v>15</v>
      </c>
      <c r="H164" s="403" t="s">
        <v>261</v>
      </c>
      <c r="I164" s="403" t="s">
        <v>190</v>
      </c>
      <c r="J164" s="403" t="s">
        <v>190</v>
      </c>
      <c r="K164" s="404" t="s">
        <v>210</v>
      </c>
      <c r="L164" s="403" t="s">
        <v>210</v>
      </c>
      <c r="M164" s="403">
        <v>10022520</v>
      </c>
      <c r="N164" s="403" t="s">
        <v>300</v>
      </c>
      <c r="O164" s="403" t="s">
        <v>109</v>
      </c>
      <c r="P164" s="404">
        <v>42758</v>
      </c>
      <c r="Q164" s="404">
        <v>42760</v>
      </c>
      <c r="R164" s="404">
        <v>42787</v>
      </c>
      <c r="S164" s="403">
        <v>2</v>
      </c>
      <c r="T164" s="403">
        <v>2</v>
      </c>
      <c r="U164" s="403">
        <v>2</v>
      </c>
      <c r="V164" s="403">
        <v>2</v>
      </c>
      <c r="W164" s="403">
        <v>2</v>
      </c>
      <c r="X164" s="403" t="s">
        <v>100</v>
      </c>
      <c r="Y164" s="403" t="s">
        <v>301</v>
      </c>
      <c r="Z164" s="404">
        <v>42165</v>
      </c>
      <c r="AA164" s="404">
        <v>42167</v>
      </c>
      <c r="AB164" s="403" t="s">
        <v>302</v>
      </c>
      <c r="AC164" s="403" t="s">
        <v>4900</v>
      </c>
      <c r="AD164" s="403">
        <v>3</v>
      </c>
      <c r="AE164" s="403">
        <v>3</v>
      </c>
      <c r="AF164" s="403">
        <v>3</v>
      </c>
      <c r="AG164" s="403" t="s">
        <v>99</v>
      </c>
      <c r="AH164" s="403">
        <v>3</v>
      </c>
      <c r="AI164" s="403" t="s">
        <v>127</v>
      </c>
    </row>
    <row r="165" spans="1:35" x14ac:dyDescent="0.2">
      <c r="A165" s="434" t="str">
        <f>IF(B165&lt;&gt;"",HYPERLINK(CONCATENATE("http://reports.ofsted.gov.uk/inspection-reports/find-inspection-report/provider/ELS/",B165),"Ofsted Webpage"),"")</f>
        <v>Ofsted Webpage</v>
      </c>
      <c r="B165" s="403">
        <v>51938</v>
      </c>
      <c r="C165" s="403">
        <v>107102</v>
      </c>
      <c r="D165" s="403">
        <v>10002639</v>
      </c>
      <c r="E165" s="403" t="s">
        <v>892</v>
      </c>
      <c r="F165" s="403" t="s">
        <v>170</v>
      </c>
      <c r="G165" s="403" t="s">
        <v>15</v>
      </c>
      <c r="H165" s="403" t="s">
        <v>93</v>
      </c>
      <c r="I165" s="403" t="s">
        <v>94</v>
      </c>
      <c r="J165" s="403" t="s">
        <v>95</v>
      </c>
      <c r="K165" s="404">
        <v>42432</v>
      </c>
      <c r="L165" s="403">
        <v>1</v>
      </c>
      <c r="M165" s="403" t="s">
        <v>4258</v>
      </c>
      <c r="N165" s="403" t="s">
        <v>152</v>
      </c>
      <c r="O165" s="403" t="s">
        <v>109</v>
      </c>
      <c r="P165" s="404">
        <v>40469</v>
      </c>
      <c r="Q165" s="404">
        <v>40473</v>
      </c>
      <c r="R165" s="404">
        <v>40508</v>
      </c>
      <c r="S165" s="403">
        <v>2</v>
      </c>
      <c r="T165" s="403">
        <v>2</v>
      </c>
      <c r="U165" s="403">
        <v>3</v>
      </c>
      <c r="V165" s="403" t="s">
        <v>99</v>
      </c>
      <c r="W165" s="403">
        <v>2</v>
      </c>
      <c r="X165" s="403" t="s">
        <v>99</v>
      </c>
      <c r="Y165" s="403" t="s">
        <v>4259</v>
      </c>
      <c r="Z165" s="404">
        <v>39052</v>
      </c>
      <c r="AA165" s="404">
        <v>39052</v>
      </c>
      <c r="AB165" s="403" t="s">
        <v>4209</v>
      </c>
      <c r="AC165" s="403" t="s">
        <v>4900</v>
      </c>
      <c r="AD165" s="403">
        <v>2</v>
      </c>
      <c r="AE165" s="403">
        <v>2</v>
      </c>
      <c r="AF165" s="403" t="s">
        <v>99</v>
      </c>
      <c r="AG165" s="403" t="s">
        <v>99</v>
      </c>
      <c r="AH165" s="403" t="s">
        <v>99</v>
      </c>
      <c r="AI165" s="403" t="s">
        <v>111</v>
      </c>
    </row>
    <row r="166" spans="1:35" x14ac:dyDescent="0.2">
      <c r="A166" s="434" t="str">
        <f>IF(B166&lt;&gt;"",HYPERLINK(CONCATENATE("http://reports.ofsted.gov.uk/inspection-reports/find-inspection-report/provider/ELS/",B166),"Ofsted Webpage"),"")</f>
        <v>Ofsted Webpage</v>
      </c>
      <c r="B166" s="403">
        <v>51944</v>
      </c>
      <c r="C166" s="403">
        <v>115208</v>
      </c>
      <c r="D166" s="403">
        <v>10002618</v>
      </c>
      <c r="E166" s="403" t="s">
        <v>1669</v>
      </c>
      <c r="F166" s="403" t="s">
        <v>92</v>
      </c>
      <c r="G166" s="403" t="s">
        <v>14</v>
      </c>
      <c r="H166" s="403" t="s">
        <v>186</v>
      </c>
      <c r="I166" s="403" t="s">
        <v>172</v>
      </c>
      <c r="J166" s="403" t="s">
        <v>172</v>
      </c>
      <c r="K166" s="404">
        <v>43146</v>
      </c>
      <c r="L166" s="403">
        <v>1</v>
      </c>
      <c r="M166" s="403" t="s">
        <v>1670</v>
      </c>
      <c r="N166" s="403" t="s">
        <v>132</v>
      </c>
      <c r="O166" s="403" t="s">
        <v>5556</v>
      </c>
      <c r="P166" s="404">
        <v>42023</v>
      </c>
      <c r="Q166" s="404">
        <v>42027</v>
      </c>
      <c r="R166" s="404">
        <v>42066</v>
      </c>
      <c r="S166" s="403">
        <v>2</v>
      </c>
      <c r="T166" s="403">
        <v>2</v>
      </c>
      <c r="U166" s="403">
        <v>2</v>
      </c>
      <c r="V166" s="403" t="s">
        <v>99</v>
      </c>
      <c r="W166" s="403">
        <v>2</v>
      </c>
      <c r="X166" s="403" t="s">
        <v>100</v>
      </c>
      <c r="Y166" s="403" t="s">
        <v>5560</v>
      </c>
      <c r="Z166" s="404">
        <v>38967</v>
      </c>
      <c r="AA166" s="404">
        <v>38967</v>
      </c>
      <c r="AB166" s="435" t="s">
        <v>4199</v>
      </c>
      <c r="AC166" s="435" t="s">
        <v>4900</v>
      </c>
      <c r="AD166" s="403">
        <v>3</v>
      </c>
      <c r="AE166" s="403">
        <v>3</v>
      </c>
      <c r="AF166" s="403" t="s">
        <v>99</v>
      </c>
      <c r="AG166" s="403" t="s">
        <v>99</v>
      </c>
      <c r="AH166" s="403" t="s">
        <v>99</v>
      </c>
      <c r="AI166" s="403" t="s">
        <v>127</v>
      </c>
    </row>
    <row r="167" spans="1:35" x14ac:dyDescent="0.2">
      <c r="A167" s="434" t="str">
        <f>IF(B167&lt;&gt;"",HYPERLINK(CONCATENATE("http://reports.ofsted.gov.uk/inspection-reports/find-inspection-report/provider/ELS/",B167),"Ofsted Webpage"),"")</f>
        <v>Ofsted Webpage</v>
      </c>
      <c r="B167" s="403">
        <v>51952</v>
      </c>
      <c r="C167" s="403">
        <v>106458</v>
      </c>
      <c r="D167" s="403">
        <v>10002655</v>
      </c>
      <c r="E167" s="403" t="s">
        <v>4142</v>
      </c>
      <c r="F167" s="403" t="s">
        <v>92</v>
      </c>
      <c r="G167" s="403" t="s">
        <v>14</v>
      </c>
      <c r="H167" s="403" t="s">
        <v>532</v>
      </c>
      <c r="I167" s="403" t="s">
        <v>140</v>
      </c>
      <c r="J167" s="403" t="s">
        <v>140</v>
      </c>
      <c r="K167" s="404" t="s">
        <v>210</v>
      </c>
      <c r="L167" s="403" t="s">
        <v>210</v>
      </c>
      <c r="M167" s="403" t="s">
        <v>4260</v>
      </c>
      <c r="N167" s="403" t="s">
        <v>434</v>
      </c>
      <c r="O167" s="403" t="s">
        <v>109</v>
      </c>
      <c r="P167" s="404">
        <v>40595</v>
      </c>
      <c r="Q167" s="404">
        <v>40599</v>
      </c>
      <c r="R167" s="404">
        <v>40634</v>
      </c>
      <c r="S167" s="403">
        <v>1</v>
      </c>
      <c r="T167" s="403">
        <v>1</v>
      </c>
      <c r="U167" s="403">
        <v>1</v>
      </c>
      <c r="V167" s="403" t="s">
        <v>99</v>
      </c>
      <c r="W167" s="403">
        <v>1</v>
      </c>
      <c r="X167" s="403" t="s">
        <v>99</v>
      </c>
      <c r="Y167" s="403" t="s">
        <v>210</v>
      </c>
      <c r="Z167" s="404" t="s">
        <v>210</v>
      </c>
      <c r="AA167" s="404" t="s">
        <v>210</v>
      </c>
      <c r="AB167" s="403" t="s">
        <v>210</v>
      </c>
      <c r="AC167" s="403" t="s">
        <v>210</v>
      </c>
      <c r="AD167" s="403" t="s">
        <v>210</v>
      </c>
      <c r="AE167" s="403" t="s">
        <v>210</v>
      </c>
      <c r="AF167" s="403" t="s">
        <v>210</v>
      </c>
      <c r="AG167" s="403" t="s">
        <v>210</v>
      </c>
      <c r="AH167" s="403" t="s">
        <v>210</v>
      </c>
      <c r="AI167" s="403" t="s">
        <v>103</v>
      </c>
    </row>
    <row r="168" spans="1:35" x14ac:dyDescent="0.2">
      <c r="A168" s="434" t="str">
        <f>IF(B168&lt;&gt;"",HYPERLINK(CONCATENATE("http://reports.ofsted.gov.uk/inspection-reports/find-inspection-report/provider/ELS/",B168),"Ofsted Webpage"),"")</f>
        <v>Ofsted Webpage</v>
      </c>
      <c r="B168" s="403">
        <v>51954</v>
      </c>
      <c r="C168" s="403">
        <v>122238</v>
      </c>
      <c r="D168" s="403">
        <v>10036952</v>
      </c>
      <c r="E168" s="403" t="s">
        <v>894</v>
      </c>
      <c r="F168" s="403" t="s">
        <v>92</v>
      </c>
      <c r="G168" s="403" t="s">
        <v>14</v>
      </c>
      <c r="H168" s="403" t="s">
        <v>320</v>
      </c>
      <c r="I168" s="403" t="s">
        <v>140</v>
      </c>
      <c r="J168" s="403" t="s">
        <v>140</v>
      </c>
      <c r="K168" s="404">
        <v>42482</v>
      </c>
      <c r="L168" s="403">
        <v>1</v>
      </c>
      <c r="M168" s="403" t="s">
        <v>4032</v>
      </c>
      <c r="N168" s="403" t="s">
        <v>102</v>
      </c>
      <c r="O168" s="403" t="s">
        <v>109</v>
      </c>
      <c r="P168" s="404">
        <v>41113</v>
      </c>
      <c r="Q168" s="404">
        <v>41117</v>
      </c>
      <c r="R168" s="404">
        <v>41145</v>
      </c>
      <c r="S168" s="403">
        <v>2</v>
      </c>
      <c r="T168" s="403">
        <v>1</v>
      </c>
      <c r="U168" s="403">
        <v>1</v>
      </c>
      <c r="V168" s="403" t="s">
        <v>99</v>
      </c>
      <c r="W168" s="403">
        <v>2</v>
      </c>
      <c r="X168" s="403" t="s">
        <v>99</v>
      </c>
      <c r="Y168" s="403" t="s">
        <v>4261</v>
      </c>
      <c r="Z168" s="404">
        <v>38919</v>
      </c>
      <c r="AA168" s="404">
        <v>38919</v>
      </c>
      <c r="AB168" s="403" t="s">
        <v>4199</v>
      </c>
      <c r="AC168" s="403" t="s">
        <v>4900</v>
      </c>
      <c r="AD168" s="403">
        <v>2</v>
      </c>
      <c r="AE168" s="403">
        <v>2</v>
      </c>
      <c r="AF168" s="403" t="s">
        <v>99</v>
      </c>
      <c r="AG168" s="403" t="s">
        <v>99</v>
      </c>
      <c r="AH168" s="403" t="s">
        <v>99</v>
      </c>
      <c r="AI168" s="403" t="s">
        <v>111</v>
      </c>
    </row>
    <row r="169" spans="1:35" x14ac:dyDescent="0.2">
      <c r="A169" s="434" t="str">
        <f>IF(B169&lt;&gt;"",HYPERLINK(CONCATENATE("http://reports.ofsted.gov.uk/inspection-reports/find-inspection-report/provider/ELS/",B169),"Ofsted Webpage"),"")</f>
        <v>Ofsted Webpage</v>
      </c>
      <c r="B169" s="403">
        <v>51961</v>
      </c>
      <c r="C169" s="403">
        <v>119808</v>
      </c>
      <c r="D169" s="403">
        <v>10012171</v>
      </c>
      <c r="E169" s="403" t="s">
        <v>1672</v>
      </c>
      <c r="F169" s="403" t="s">
        <v>92</v>
      </c>
      <c r="G169" s="403" t="s">
        <v>14</v>
      </c>
      <c r="H169" s="403" t="s">
        <v>780</v>
      </c>
      <c r="I169" s="403" t="s">
        <v>166</v>
      </c>
      <c r="J169" s="403" t="s">
        <v>166</v>
      </c>
      <c r="K169" s="404">
        <v>43068</v>
      </c>
      <c r="L169" s="403">
        <v>1</v>
      </c>
      <c r="M169" s="403" t="s">
        <v>1673</v>
      </c>
      <c r="N169" s="403" t="s">
        <v>132</v>
      </c>
      <c r="O169" s="403" t="s">
        <v>109</v>
      </c>
      <c r="P169" s="404">
        <v>41960</v>
      </c>
      <c r="Q169" s="404">
        <v>41963</v>
      </c>
      <c r="R169" s="404">
        <v>41998</v>
      </c>
      <c r="S169" s="403">
        <v>2</v>
      </c>
      <c r="T169" s="403">
        <v>2</v>
      </c>
      <c r="U169" s="403">
        <v>2</v>
      </c>
      <c r="V169" s="403" t="s">
        <v>99</v>
      </c>
      <c r="W169" s="403">
        <v>2</v>
      </c>
      <c r="X169" s="403" t="s">
        <v>99</v>
      </c>
      <c r="Y169" s="403" t="s">
        <v>4033</v>
      </c>
      <c r="Z169" s="404">
        <v>40869</v>
      </c>
      <c r="AA169" s="404">
        <v>40872</v>
      </c>
      <c r="AB169" s="403" t="s">
        <v>434</v>
      </c>
      <c r="AC169" s="403" t="s">
        <v>4900</v>
      </c>
      <c r="AD169" s="403">
        <v>2</v>
      </c>
      <c r="AE169" s="403">
        <v>2</v>
      </c>
      <c r="AF169" s="403">
        <v>2</v>
      </c>
      <c r="AG169" s="403" t="s">
        <v>99</v>
      </c>
      <c r="AH169" s="403">
        <v>2</v>
      </c>
      <c r="AI169" s="403" t="s">
        <v>111</v>
      </c>
    </row>
    <row r="170" spans="1:35" x14ac:dyDescent="0.2">
      <c r="A170" s="434" t="str">
        <f>IF(B170&lt;&gt;"",HYPERLINK(CONCATENATE("http://reports.ofsted.gov.uk/inspection-reports/find-inspection-report/provider/ELS/",B170),"Ofsted Webpage"),"")</f>
        <v>Ofsted Webpage</v>
      </c>
      <c r="B170" s="403">
        <v>52037</v>
      </c>
      <c r="C170" s="403">
        <v>108080</v>
      </c>
      <c r="D170" s="403">
        <v>10002767</v>
      </c>
      <c r="E170" s="403" t="s">
        <v>898</v>
      </c>
      <c r="F170" s="403" t="s">
        <v>278</v>
      </c>
      <c r="G170" s="403" t="s">
        <v>15</v>
      </c>
      <c r="H170" s="403" t="s">
        <v>139</v>
      </c>
      <c r="I170" s="403" t="s">
        <v>140</v>
      </c>
      <c r="J170" s="403" t="s">
        <v>140</v>
      </c>
      <c r="K170" s="404" t="s">
        <v>210</v>
      </c>
      <c r="L170" s="403" t="s">
        <v>210</v>
      </c>
      <c r="M170" s="403">
        <v>10041163</v>
      </c>
      <c r="N170" s="403" t="s">
        <v>317</v>
      </c>
      <c r="O170" s="403" t="s">
        <v>109</v>
      </c>
      <c r="P170" s="404">
        <v>43116</v>
      </c>
      <c r="Q170" s="404">
        <v>43119</v>
      </c>
      <c r="R170" s="404">
        <v>43154</v>
      </c>
      <c r="S170" s="403">
        <v>2</v>
      </c>
      <c r="T170" s="403">
        <v>2</v>
      </c>
      <c r="U170" s="403">
        <v>2</v>
      </c>
      <c r="V170" s="403">
        <v>2</v>
      </c>
      <c r="W170" s="403">
        <v>2</v>
      </c>
      <c r="X170" s="403" t="s">
        <v>100</v>
      </c>
      <c r="Y170" s="403">
        <v>10004925</v>
      </c>
      <c r="Z170" s="404">
        <v>42423</v>
      </c>
      <c r="AA170" s="404">
        <v>42426</v>
      </c>
      <c r="AB170" s="403" t="s">
        <v>280</v>
      </c>
      <c r="AC170" s="403" t="s">
        <v>4900</v>
      </c>
      <c r="AD170" s="403">
        <v>3</v>
      </c>
      <c r="AE170" s="403">
        <v>3</v>
      </c>
      <c r="AF170" s="403">
        <v>3</v>
      </c>
      <c r="AG170" s="403">
        <v>2</v>
      </c>
      <c r="AH170" s="403">
        <v>3</v>
      </c>
      <c r="AI170" s="403" t="s">
        <v>127</v>
      </c>
    </row>
    <row r="171" spans="1:35" x14ac:dyDescent="0.2">
      <c r="A171" s="434" t="str">
        <f>IF(B171&lt;&gt;"",HYPERLINK(CONCATENATE("http://reports.ofsted.gov.uk/inspection-reports/find-inspection-report/provider/ELS/",B171),"Ofsted Webpage"),"")</f>
        <v>Ofsted Webpage</v>
      </c>
      <c r="B171" s="403">
        <v>52093</v>
      </c>
      <c r="C171" s="403">
        <v>109470</v>
      </c>
      <c r="D171" s="403">
        <v>10002841</v>
      </c>
      <c r="E171" s="403" t="s">
        <v>5561</v>
      </c>
      <c r="F171" s="403" t="s">
        <v>92</v>
      </c>
      <c r="G171" s="403" t="s">
        <v>14</v>
      </c>
      <c r="H171" s="403" t="s">
        <v>209</v>
      </c>
      <c r="I171" s="403" t="s">
        <v>166</v>
      </c>
      <c r="J171" s="403" t="s">
        <v>166</v>
      </c>
      <c r="K171" s="404" t="s">
        <v>210</v>
      </c>
      <c r="L171" s="403" t="s">
        <v>210</v>
      </c>
      <c r="M171" s="403" t="s">
        <v>5562</v>
      </c>
      <c r="N171" s="403" t="s">
        <v>434</v>
      </c>
      <c r="O171" s="403" t="s">
        <v>5556</v>
      </c>
      <c r="P171" s="404">
        <v>40701</v>
      </c>
      <c r="Q171" s="404">
        <v>40704</v>
      </c>
      <c r="R171" s="404">
        <v>40737</v>
      </c>
      <c r="S171" s="403">
        <v>1</v>
      </c>
      <c r="T171" s="403">
        <v>1</v>
      </c>
      <c r="U171" s="403">
        <v>1</v>
      </c>
      <c r="V171" s="403" t="s">
        <v>99</v>
      </c>
      <c r="W171" s="403">
        <v>1</v>
      </c>
      <c r="X171" s="403" t="s">
        <v>100</v>
      </c>
      <c r="Y171" s="403" t="s">
        <v>210</v>
      </c>
      <c r="Z171" s="404" t="s">
        <v>210</v>
      </c>
      <c r="AA171" s="404" t="s">
        <v>210</v>
      </c>
      <c r="AB171" s="403" t="s">
        <v>210</v>
      </c>
      <c r="AC171" s="403" t="s">
        <v>210</v>
      </c>
      <c r="AD171" s="403" t="s">
        <v>210</v>
      </c>
      <c r="AE171" s="403" t="s">
        <v>210</v>
      </c>
      <c r="AF171" s="403" t="s">
        <v>210</v>
      </c>
      <c r="AG171" s="403" t="s">
        <v>210</v>
      </c>
      <c r="AH171" s="403" t="s">
        <v>210</v>
      </c>
      <c r="AI171" s="403" t="s">
        <v>210</v>
      </c>
    </row>
    <row r="172" spans="1:35" x14ac:dyDescent="0.2">
      <c r="A172" s="434" t="str">
        <f>IF(B172&lt;&gt;"",HYPERLINK(CONCATENATE("http://reports.ofsted.gov.uk/inspection-reports/find-inspection-report/provider/ELS/",B172),"Ofsted Webpage"),"")</f>
        <v>Ofsted Webpage</v>
      </c>
      <c r="B172" s="403">
        <v>52094</v>
      </c>
      <c r="C172" s="403">
        <v>116022</v>
      </c>
      <c r="D172" s="403">
        <v>10002834</v>
      </c>
      <c r="E172" s="403" t="s">
        <v>2391</v>
      </c>
      <c r="F172" s="403" t="s">
        <v>92</v>
      </c>
      <c r="G172" s="403" t="s">
        <v>14</v>
      </c>
      <c r="H172" s="403" t="s">
        <v>475</v>
      </c>
      <c r="I172" s="403" t="s">
        <v>94</v>
      </c>
      <c r="J172" s="403" t="s">
        <v>95</v>
      </c>
      <c r="K172" s="404">
        <v>43034</v>
      </c>
      <c r="L172" s="403">
        <v>1</v>
      </c>
      <c r="M172" s="403" t="s">
        <v>2392</v>
      </c>
      <c r="N172" s="403" t="s">
        <v>102</v>
      </c>
      <c r="O172" s="403" t="s">
        <v>109</v>
      </c>
      <c r="P172" s="404">
        <v>41589</v>
      </c>
      <c r="Q172" s="404">
        <v>41592</v>
      </c>
      <c r="R172" s="404">
        <v>41621</v>
      </c>
      <c r="S172" s="403">
        <v>2</v>
      </c>
      <c r="T172" s="403">
        <v>2</v>
      </c>
      <c r="U172" s="403">
        <v>2</v>
      </c>
      <c r="V172" s="403" t="s">
        <v>99</v>
      </c>
      <c r="W172" s="403">
        <v>2</v>
      </c>
      <c r="X172" s="403" t="s">
        <v>99</v>
      </c>
      <c r="Y172" s="403" t="s">
        <v>4262</v>
      </c>
      <c r="Z172" s="404">
        <v>39678</v>
      </c>
      <c r="AA172" s="404">
        <v>39681</v>
      </c>
      <c r="AB172" s="403" t="s">
        <v>434</v>
      </c>
      <c r="AC172" s="403" t="s">
        <v>4900</v>
      </c>
      <c r="AD172" s="403">
        <v>2</v>
      </c>
      <c r="AE172" s="403">
        <v>2</v>
      </c>
      <c r="AF172" s="403">
        <v>2</v>
      </c>
      <c r="AG172" s="403" t="s">
        <v>99</v>
      </c>
      <c r="AH172" s="403">
        <v>2</v>
      </c>
      <c r="AI172" s="403" t="s">
        <v>111</v>
      </c>
    </row>
    <row r="173" spans="1:35" x14ac:dyDescent="0.2">
      <c r="A173" s="434" t="str">
        <f>IF(B173&lt;&gt;"",HYPERLINK(CONCATENATE("http://reports.ofsted.gov.uk/inspection-reports/find-inspection-report/provider/ELS/",B173),"Ofsted Webpage"),"")</f>
        <v>Ofsted Webpage</v>
      </c>
      <c r="B173" s="403">
        <v>52095</v>
      </c>
      <c r="C173" s="403">
        <v>107452</v>
      </c>
      <c r="D173" s="403">
        <v>10002850</v>
      </c>
      <c r="E173" s="403" t="s">
        <v>900</v>
      </c>
      <c r="F173" s="403" t="s">
        <v>92</v>
      </c>
      <c r="G173" s="403" t="s">
        <v>14</v>
      </c>
      <c r="H173" s="403" t="s">
        <v>469</v>
      </c>
      <c r="I173" s="403" t="s">
        <v>166</v>
      </c>
      <c r="J173" s="403" t="s">
        <v>166</v>
      </c>
      <c r="K173" s="404">
        <v>42433</v>
      </c>
      <c r="L173" s="403">
        <v>1</v>
      </c>
      <c r="M173" s="403" t="s">
        <v>4263</v>
      </c>
      <c r="N173" s="403" t="s">
        <v>434</v>
      </c>
      <c r="O173" s="403" t="s">
        <v>109</v>
      </c>
      <c r="P173" s="404">
        <v>40504</v>
      </c>
      <c r="Q173" s="404">
        <v>40507</v>
      </c>
      <c r="R173" s="404">
        <v>40536</v>
      </c>
      <c r="S173" s="403">
        <v>2</v>
      </c>
      <c r="T173" s="403">
        <v>2</v>
      </c>
      <c r="U173" s="403">
        <v>2</v>
      </c>
      <c r="V173" s="403" t="s">
        <v>99</v>
      </c>
      <c r="W173" s="403">
        <v>2</v>
      </c>
      <c r="X173" s="403" t="s">
        <v>99</v>
      </c>
      <c r="Y173" s="403" t="s">
        <v>4264</v>
      </c>
      <c r="Z173" s="404">
        <v>39114</v>
      </c>
      <c r="AA173" s="404">
        <v>39114</v>
      </c>
      <c r="AB173" s="403" t="s">
        <v>4199</v>
      </c>
      <c r="AC173" s="403" t="s">
        <v>4900</v>
      </c>
      <c r="AD173" s="403">
        <v>3</v>
      </c>
      <c r="AE173" s="403">
        <v>3</v>
      </c>
      <c r="AF173" s="403" t="s">
        <v>99</v>
      </c>
      <c r="AG173" s="403" t="s">
        <v>99</v>
      </c>
      <c r="AH173" s="403" t="s">
        <v>99</v>
      </c>
      <c r="AI173" s="403" t="s">
        <v>127</v>
      </c>
    </row>
    <row r="174" spans="1:35" x14ac:dyDescent="0.2">
      <c r="A174" s="434" t="str">
        <f>IF(B174&lt;&gt;"",HYPERLINK(CONCATENATE("http://reports.ofsted.gov.uk/inspection-reports/find-inspection-report/provider/ELS/",B174),"Ofsted Webpage"),"")</f>
        <v>Ofsted Webpage</v>
      </c>
      <c r="B174" s="403">
        <v>52104</v>
      </c>
      <c r="C174" s="403">
        <v>106895</v>
      </c>
      <c r="D174" s="403">
        <v>10002861</v>
      </c>
      <c r="E174" s="403" t="s">
        <v>3323</v>
      </c>
      <c r="F174" s="403" t="s">
        <v>170</v>
      </c>
      <c r="G174" s="403" t="s">
        <v>15</v>
      </c>
      <c r="H174" s="403" t="s">
        <v>1383</v>
      </c>
      <c r="I174" s="403" t="s">
        <v>140</v>
      </c>
      <c r="J174" s="403" t="s">
        <v>140</v>
      </c>
      <c r="K174" s="404">
        <v>42810</v>
      </c>
      <c r="L174" s="403">
        <v>1</v>
      </c>
      <c r="M174" s="403" t="s">
        <v>3324</v>
      </c>
      <c r="N174" s="403" t="s">
        <v>152</v>
      </c>
      <c r="O174" s="403" t="s">
        <v>109</v>
      </c>
      <c r="P174" s="404">
        <v>41387</v>
      </c>
      <c r="Q174" s="404">
        <v>41390</v>
      </c>
      <c r="R174" s="404">
        <v>41418</v>
      </c>
      <c r="S174" s="403">
        <v>2</v>
      </c>
      <c r="T174" s="403">
        <v>1</v>
      </c>
      <c r="U174" s="403">
        <v>2</v>
      </c>
      <c r="V174" s="403" t="s">
        <v>99</v>
      </c>
      <c r="W174" s="403">
        <v>1</v>
      </c>
      <c r="X174" s="403" t="s">
        <v>99</v>
      </c>
      <c r="Y174" s="403" t="s">
        <v>4265</v>
      </c>
      <c r="Z174" s="404">
        <v>39965</v>
      </c>
      <c r="AA174" s="404">
        <v>39969</v>
      </c>
      <c r="AB174" s="403" t="s">
        <v>152</v>
      </c>
      <c r="AC174" s="403" t="s">
        <v>4900</v>
      </c>
      <c r="AD174" s="403">
        <v>2</v>
      </c>
      <c r="AE174" s="403">
        <v>2</v>
      </c>
      <c r="AF174" s="403">
        <v>2</v>
      </c>
      <c r="AG174" s="403" t="s">
        <v>99</v>
      </c>
      <c r="AH174" s="403">
        <v>2</v>
      </c>
      <c r="AI174" s="403" t="s">
        <v>111</v>
      </c>
    </row>
    <row r="175" spans="1:35" x14ac:dyDescent="0.2">
      <c r="A175" s="434" t="str">
        <f>IF(B175&lt;&gt;"",HYPERLINK(CONCATENATE("http://reports.ofsted.gov.uk/inspection-reports/find-inspection-report/provider/ELS/",B175),"Ofsted Webpage"),"")</f>
        <v>Ofsted Webpage</v>
      </c>
      <c r="B175" s="403">
        <v>52116</v>
      </c>
      <c r="C175" s="403">
        <v>110121</v>
      </c>
      <c r="D175" s="403">
        <v>10002872</v>
      </c>
      <c r="E175" s="403" t="s">
        <v>902</v>
      </c>
      <c r="F175" s="403" t="s">
        <v>170</v>
      </c>
      <c r="G175" s="403" t="s">
        <v>15</v>
      </c>
      <c r="H175" s="403" t="s">
        <v>234</v>
      </c>
      <c r="I175" s="403" t="s">
        <v>190</v>
      </c>
      <c r="J175" s="403" t="s">
        <v>190</v>
      </c>
      <c r="K175" s="404" t="s">
        <v>210</v>
      </c>
      <c r="L175" s="403" t="s">
        <v>210</v>
      </c>
      <c r="M175" s="403">
        <v>10041164</v>
      </c>
      <c r="N175" s="403" t="s">
        <v>212</v>
      </c>
      <c r="O175" s="403" t="s">
        <v>109</v>
      </c>
      <c r="P175" s="404">
        <v>43137</v>
      </c>
      <c r="Q175" s="404">
        <v>43140</v>
      </c>
      <c r="R175" s="404">
        <v>43178</v>
      </c>
      <c r="S175" s="403">
        <v>2</v>
      </c>
      <c r="T175" s="403">
        <v>2</v>
      </c>
      <c r="U175" s="403">
        <v>2</v>
      </c>
      <c r="V175" s="403">
        <v>2</v>
      </c>
      <c r="W175" s="403">
        <v>2</v>
      </c>
      <c r="X175" s="403" t="s">
        <v>100</v>
      </c>
      <c r="Y175" s="403">
        <v>10011482</v>
      </c>
      <c r="Z175" s="404">
        <v>42486</v>
      </c>
      <c r="AA175" s="404">
        <v>42489</v>
      </c>
      <c r="AB175" s="403" t="s">
        <v>276</v>
      </c>
      <c r="AC175" s="403" t="s">
        <v>4900</v>
      </c>
      <c r="AD175" s="403">
        <v>3</v>
      </c>
      <c r="AE175" s="403">
        <v>3</v>
      </c>
      <c r="AF175" s="403">
        <v>3</v>
      </c>
      <c r="AG175" s="403">
        <v>3</v>
      </c>
      <c r="AH175" s="403">
        <v>3</v>
      </c>
      <c r="AI175" s="403" t="s">
        <v>127</v>
      </c>
    </row>
    <row r="176" spans="1:35" x14ac:dyDescent="0.2">
      <c r="A176" s="434" t="str">
        <f>IF(B176&lt;&gt;"",HYPERLINK(CONCATENATE("http://reports.ofsted.gov.uk/inspection-reports/find-inspection-report/provider/ELS/",B176),"Ofsted Webpage"),"")</f>
        <v>Ofsted Webpage</v>
      </c>
      <c r="B176" s="403">
        <v>52137</v>
      </c>
      <c r="C176" s="403">
        <v>115616</v>
      </c>
      <c r="D176" s="403">
        <v>10002916</v>
      </c>
      <c r="E176" s="403" t="s">
        <v>2397</v>
      </c>
      <c r="F176" s="403" t="s">
        <v>170</v>
      </c>
      <c r="G176" s="403" t="s">
        <v>15</v>
      </c>
      <c r="H176" s="403" t="s">
        <v>1356</v>
      </c>
      <c r="I176" s="403" t="s">
        <v>94</v>
      </c>
      <c r="J176" s="403" t="s">
        <v>95</v>
      </c>
      <c r="K176" s="404">
        <v>43062</v>
      </c>
      <c r="L176" s="403">
        <v>1</v>
      </c>
      <c r="M176" s="403" t="s">
        <v>2398</v>
      </c>
      <c r="N176" s="403" t="s">
        <v>152</v>
      </c>
      <c r="O176" s="403" t="s">
        <v>109</v>
      </c>
      <c r="P176" s="404">
        <v>41611</v>
      </c>
      <c r="Q176" s="404">
        <v>41614</v>
      </c>
      <c r="R176" s="404">
        <v>41648</v>
      </c>
      <c r="S176" s="403">
        <v>2</v>
      </c>
      <c r="T176" s="403">
        <v>2</v>
      </c>
      <c r="U176" s="403">
        <v>2</v>
      </c>
      <c r="V176" s="403" t="s">
        <v>99</v>
      </c>
      <c r="W176" s="403">
        <v>2</v>
      </c>
      <c r="X176" s="403" t="s">
        <v>99</v>
      </c>
      <c r="Y176" s="403" t="s">
        <v>4266</v>
      </c>
      <c r="Z176" s="404">
        <v>39419</v>
      </c>
      <c r="AA176" s="404">
        <v>39423</v>
      </c>
      <c r="AB176" s="403" t="s">
        <v>152</v>
      </c>
      <c r="AC176" s="403" t="s">
        <v>4900</v>
      </c>
      <c r="AD176" s="403">
        <v>2</v>
      </c>
      <c r="AE176" s="403">
        <v>2</v>
      </c>
      <c r="AF176" s="403">
        <v>3</v>
      </c>
      <c r="AG176" s="403" t="s">
        <v>99</v>
      </c>
      <c r="AH176" s="403">
        <v>2</v>
      </c>
      <c r="AI176" s="403" t="s">
        <v>111</v>
      </c>
    </row>
    <row r="177" spans="1:35" x14ac:dyDescent="0.2">
      <c r="A177" s="434" t="str">
        <f>IF(B177&lt;&gt;"",HYPERLINK(CONCATENATE("http://reports.ofsted.gov.uk/inspection-reports/find-inspection-report/provider/ELS/",B177),"Ofsted Webpage"),"")</f>
        <v>Ofsted Webpage</v>
      </c>
      <c r="B177" s="403">
        <v>52147</v>
      </c>
      <c r="C177" s="403">
        <v>108578</v>
      </c>
      <c r="D177" s="403">
        <v>10009600</v>
      </c>
      <c r="E177" s="403" t="s">
        <v>2400</v>
      </c>
      <c r="F177" s="403" t="s">
        <v>92</v>
      </c>
      <c r="G177" s="403" t="s">
        <v>14</v>
      </c>
      <c r="H177" s="403" t="s">
        <v>543</v>
      </c>
      <c r="I177" s="403" t="s">
        <v>122</v>
      </c>
      <c r="J177" s="403" t="s">
        <v>122</v>
      </c>
      <c r="K177" s="404" t="s">
        <v>210</v>
      </c>
      <c r="L177" s="403" t="s">
        <v>210</v>
      </c>
      <c r="M177" s="403" t="s">
        <v>2401</v>
      </c>
      <c r="N177" s="403" t="s">
        <v>102</v>
      </c>
      <c r="O177" s="403" t="s">
        <v>109</v>
      </c>
      <c r="P177" s="404">
        <v>41540</v>
      </c>
      <c r="Q177" s="404">
        <v>41544</v>
      </c>
      <c r="R177" s="404">
        <v>41579</v>
      </c>
      <c r="S177" s="403">
        <v>1</v>
      </c>
      <c r="T177" s="403">
        <v>1</v>
      </c>
      <c r="U177" s="403">
        <v>1</v>
      </c>
      <c r="V177" s="403" t="s">
        <v>99</v>
      </c>
      <c r="W177" s="403">
        <v>2</v>
      </c>
      <c r="X177" s="403" t="s">
        <v>99</v>
      </c>
      <c r="Y177" s="403" t="s">
        <v>4267</v>
      </c>
      <c r="Z177" s="404">
        <v>39672</v>
      </c>
      <c r="AA177" s="404">
        <v>39675</v>
      </c>
      <c r="AB177" s="403" t="s">
        <v>434</v>
      </c>
      <c r="AC177" s="403" t="s">
        <v>4900</v>
      </c>
      <c r="AD177" s="403">
        <v>2</v>
      </c>
      <c r="AE177" s="403">
        <v>2</v>
      </c>
      <c r="AF177" s="403">
        <v>2</v>
      </c>
      <c r="AG177" s="403" t="s">
        <v>99</v>
      </c>
      <c r="AH177" s="403">
        <v>2</v>
      </c>
      <c r="AI177" s="403" t="s">
        <v>127</v>
      </c>
    </row>
    <row r="178" spans="1:35" x14ac:dyDescent="0.2">
      <c r="A178" s="434" t="str">
        <f>IF(B178&lt;&gt;"",HYPERLINK(CONCATENATE("http://reports.ofsted.gov.uk/inspection-reports/find-inspection-report/provider/ELS/",B178),"Ofsted Webpage"),"")</f>
        <v>Ofsted Webpage</v>
      </c>
      <c r="B178" s="403">
        <v>52157</v>
      </c>
      <c r="C178" s="403">
        <v>108972</v>
      </c>
      <c r="D178" s="403">
        <v>10009072</v>
      </c>
      <c r="E178" s="403" t="s">
        <v>2406</v>
      </c>
      <c r="F178" s="403" t="s">
        <v>183</v>
      </c>
      <c r="G178" s="403" t="s">
        <v>14</v>
      </c>
      <c r="H178" s="403" t="s">
        <v>1311</v>
      </c>
      <c r="I178" s="403" t="s">
        <v>122</v>
      </c>
      <c r="J178" s="403" t="s">
        <v>122</v>
      </c>
      <c r="K178" s="404" t="s">
        <v>210</v>
      </c>
      <c r="L178" s="403" t="s">
        <v>210</v>
      </c>
      <c r="M178" s="403">
        <v>10043201</v>
      </c>
      <c r="N178" s="403" t="s">
        <v>130</v>
      </c>
      <c r="O178" s="403" t="s">
        <v>124</v>
      </c>
      <c r="P178" s="404">
        <v>43123</v>
      </c>
      <c r="Q178" s="404">
        <v>43131</v>
      </c>
      <c r="R178" s="404">
        <v>43166</v>
      </c>
      <c r="S178" s="403">
        <v>3</v>
      </c>
      <c r="T178" s="403">
        <v>3</v>
      </c>
      <c r="U178" s="403">
        <v>3</v>
      </c>
      <c r="V178" s="403">
        <v>3</v>
      </c>
      <c r="W178" s="403">
        <v>3</v>
      </c>
      <c r="X178" s="403" t="s">
        <v>100</v>
      </c>
      <c r="Y178" s="403" t="s">
        <v>2407</v>
      </c>
      <c r="Z178" s="404">
        <v>41765</v>
      </c>
      <c r="AA178" s="404">
        <v>41768</v>
      </c>
      <c r="AB178" s="403" t="s">
        <v>147</v>
      </c>
      <c r="AC178" s="403" t="s">
        <v>4900</v>
      </c>
      <c r="AD178" s="403">
        <v>2</v>
      </c>
      <c r="AE178" s="403">
        <v>2</v>
      </c>
      <c r="AF178" s="403">
        <v>2</v>
      </c>
      <c r="AG178" s="403" t="s">
        <v>99</v>
      </c>
      <c r="AH178" s="403">
        <v>2</v>
      </c>
      <c r="AI178" s="403" t="s">
        <v>148</v>
      </c>
    </row>
    <row r="179" spans="1:35" x14ac:dyDescent="0.2">
      <c r="A179" s="434" t="str">
        <f>IF(B179&lt;&gt;"",HYPERLINK(CONCATENATE("http://reports.ofsted.gov.uk/inspection-reports/find-inspection-report/provider/ELS/",B179),"Ofsted Webpage"),"")</f>
        <v>Ofsted Webpage</v>
      </c>
      <c r="B179" s="403">
        <v>52163</v>
      </c>
      <c r="C179" s="403">
        <v>105055</v>
      </c>
      <c r="D179" s="403">
        <v>10002976</v>
      </c>
      <c r="E179" s="403" t="s">
        <v>4143</v>
      </c>
      <c r="F179" s="403" t="s">
        <v>92</v>
      </c>
      <c r="G179" s="403" t="s">
        <v>14</v>
      </c>
      <c r="H179" s="403" t="s">
        <v>337</v>
      </c>
      <c r="I179" s="403" t="s">
        <v>172</v>
      </c>
      <c r="J179" s="403" t="s">
        <v>172</v>
      </c>
      <c r="K179" s="404" t="s">
        <v>210</v>
      </c>
      <c r="L179" s="403" t="s">
        <v>210</v>
      </c>
      <c r="M179" s="403">
        <v>10030779</v>
      </c>
      <c r="N179" s="403" t="s">
        <v>130</v>
      </c>
      <c r="O179" s="403" t="s">
        <v>109</v>
      </c>
      <c r="P179" s="404">
        <v>42913</v>
      </c>
      <c r="Q179" s="404">
        <v>42916</v>
      </c>
      <c r="R179" s="404">
        <v>42947</v>
      </c>
      <c r="S179" s="403">
        <v>2</v>
      </c>
      <c r="T179" s="403">
        <v>2</v>
      </c>
      <c r="U179" s="403">
        <v>2</v>
      </c>
      <c r="V179" s="403">
        <v>2</v>
      </c>
      <c r="W179" s="403">
        <v>2</v>
      </c>
      <c r="X179" s="403" t="s">
        <v>100</v>
      </c>
      <c r="Y179" s="403" t="s">
        <v>4268</v>
      </c>
      <c r="Z179" s="404">
        <v>40462</v>
      </c>
      <c r="AA179" s="404">
        <v>40466</v>
      </c>
      <c r="AB179" s="403" t="s">
        <v>434</v>
      </c>
      <c r="AC179" s="403" t="s">
        <v>4900</v>
      </c>
      <c r="AD179" s="403">
        <v>1</v>
      </c>
      <c r="AE179" s="403">
        <v>1</v>
      </c>
      <c r="AF179" s="403">
        <v>2</v>
      </c>
      <c r="AG179" s="403" t="s">
        <v>99</v>
      </c>
      <c r="AH179" s="403">
        <v>1</v>
      </c>
      <c r="AI179" s="403" t="s">
        <v>148</v>
      </c>
    </row>
    <row r="180" spans="1:35" x14ac:dyDescent="0.2">
      <c r="A180" s="434" t="str">
        <f>IF(B180&lt;&gt;"",HYPERLINK(CONCATENATE("http://reports.ofsted.gov.uk/inspection-reports/find-inspection-report/provider/ELS/",B180),"Ofsted Webpage"),"")</f>
        <v>Ofsted Webpage</v>
      </c>
      <c r="B180" s="403">
        <v>52165</v>
      </c>
      <c r="C180" s="403">
        <v>107733</v>
      </c>
      <c r="D180" s="403">
        <v>10002979</v>
      </c>
      <c r="E180" s="403" t="s">
        <v>3330</v>
      </c>
      <c r="F180" s="403" t="s">
        <v>92</v>
      </c>
      <c r="G180" s="403" t="s">
        <v>14</v>
      </c>
      <c r="H180" s="403" t="s">
        <v>1410</v>
      </c>
      <c r="I180" s="403" t="s">
        <v>190</v>
      </c>
      <c r="J180" s="403" t="s">
        <v>190</v>
      </c>
      <c r="K180" s="404">
        <v>42943</v>
      </c>
      <c r="L180" s="403">
        <v>1</v>
      </c>
      <c r="M180" s="403" t="s">
        <v>3331</v>
      </c>
      <c r="N180" s="403" t="s">
        <v>1895</v>
      </c>
      <c r="O180" s="403" t="s">
        <v>109</v>
      </c>
      <c r="P180" s="404">
        <v>41176</v>
      </c>
      <c r="Q180" s="404">
        <v>41180</v>
      </c>
      <c r="R180" s="404">
        <v>41215</v>
      </c>
      <c r="S180" s="403">
        <v>2</v>
      </c>
      <c r="T180" s="403">
        <v>2</v>
      </c>
      <c r="U180" s="403">
        <v>2</v>
      </c>
      <c r="V180" s="403" t="s">
        <v>99</v>
      </c>
      <c r="W180" s="403">
        <v>2</v>
      </c>
      <c r="X180" s="403" t="s">
        <v>99</v>
      </c>
      <c r="Y180" s="403" t="s">
        <v>4269</v>
      </c>
      <c r="Z180" s="404">
        <v>40715</v>
      </c>
      <c r="AA180" s="404">
        <v>40718</v>
      </c>
      <c r="AB180" s="403" t="s">
        <v>434</v>
      </c>
      <c r="AC180" s="403" t="s">
        <v>4900</v>
      </c>
      <c r="AD180" s="403">
        <v>4</v>
      </c>
      <c r="AE180" s="403">
        <v>4</v>
      </c>
      <c r="AF180" s="403">
        <v>3</v>
      </c>
      <c r="AG180" s="403" t="s">
        <v>99</v>
      </c>
      <c r="AH180" s="403">
        <v>4</v>
      </c>
      <c r="AI180" s="403" t="s">
        <v>127</v>
      </c>
    </row>
    <row r="181" spans="1:35" x14ac:dyDescent="0.2">
      <c r="A181" s="434" t="str">
        <f>IF(B181&lt;&gt;"",HYPERLINK(CONCATENATE("http://reports.ofsted.gov.uk/inspection-reports/find-inspection-report/provider/ELS/",B181),"Ofsted Webpage"),"")</f>
        <v>Ofsted Webpage</v>
      </c>
      <c r="B181" s="403">
        <v>52179</v>
      </c>
      <c r="C181" s="403">
        <v>107701</v>
      </c>
      <c r="D181" s="403">
        <v>10003026</v>
      </c>
      <c r="E181" s="403" t="s">
        <v>906</v>
      </c>
      <c r="F181" s="403" t="s">
        <v>278</v>
      </c>
      <c r="G181" s="403" t="s">
        <v>15</v>
      </c>
      <c r="H181" s="403" t="s">
        <v>761</v>
      </c>
      <c r="I181" s="403" t="s">
        <v>172</v>
      </c>
      <c r="J181" s="403" t="s">
        <v>172</v>
      </c>
      <c r="K181" s="404" t="s">
        <v>210</v>
      </c>
      <c r="L181" s="403" t="s">
        <v>210</v>
      </c>
      <c r="M181" s="403">
        <v>10005137</v>
      </c>
      <c r="N181" s="403" t="s">
        <v>130</v>
      </c>
      <c r="O181" s="403" t="s">
        <v>124</v>
      </c>
      <c r="P181" s="404">
        <v>42424</v>
      </c>
      <c r="Q181" s="404">
        <v>42431</v>
      </c>
      <c r="R181" s="404">
        <v>42460</v>
      </c>
      <c r="S181" s="403">
        <v>1</v>
      </c>
      <c r="T181" s="403">
        <v>1</v>
      </c>
      <c r="U181" s="403">
        <v>1</v>
      </c>
      <c r="V181" s="403">
        <v>1</v>
      </c>
      <c r="W181" s="403">
        <v>1</v>
      </c>
      <c r="X181" s="403" t="s">
        <v>100</v>
      </c>
      <c r="Y181" s="403" t="s">
        <v>4270</v>
      </c>
      <c r="Z181" s="404">
        <v>40099</v>
      </c>
      <c r="AA181" s="404">
        <v>40102</v>
      </c>
      <c r="AB181" s="403" t="s">
        <v>434</v>
      </c>
      <c r="AC181" s="403" t="s">
        <v>4900</v>
      </c>
      <c r="AD181" s="403">
        <v>2</v>
      </c>
      <c r="AE181" s="403">
        <v>2</v>
      </c>
      <c r="AF181" s="403">
        <v>2</v>
      </c>
      <c r="AG181" s="403" t="s">
        <v>99</v>
      </c>
      <c r="AH181" s="403">
        <v>2</v>
      </c>
      <c r="AI181" s="403" t="s">
        <v>127</v>
      </c>
    </row>
    <row r="182" spans="1:35" x14ac:dyDescent="0.2">
      <c r="A182" s="434" t="str">
        <f>IF(B182&lt;&gt;"",HYPERLINK(CONCATENATE("http://reports.ofsted.gov.uk/inspection-reports/find-inspection-report/provider/ELS/",B182),"Ofsted Webpage"),"")</f>
        <v>Ofsted Webpage</v>
      </c>
      <c r="B182" s="403">
        <v>52210</v>
      </c>
      <c r="C182" s="403">
        <v>116216</v>
      </c>
      <c r="D182" s="403">
        <v>10003085</v>
      </c>
      <c r="E182" s="403" t="s">
        <v>462</v>
      </c>
      <c r="F182" s="403" t="s">
        <v>92</v>
      </c>
      <c r="G182" s="403" t="s">
        <v>14</v>
      </c>
      <c r="H182" s="403" t="s">
        <v>239</v>
      </c>
      <c r="I182" s="403" t="s">
        <v>161</v>
      </c>
      <c r="J182" s="403" t="s">
        <v>161</v>
      </c>
      <c r="K182" s="404" t="s">
        <v>210</v>
      </c>
      <c r="L182" s="403" t="s">
        <v>210</v>
      </c>
      <c r="M182" s="403">
        <v>10022566</v>
      </c>
      <c r="N182" s="403" t="s">
        <v>130</v>
      </c>
      <c r="O182" s="403" t="s">
        <v>109</v>
      </c>
      <c r="P182" s="404">
        <v>42703</v>
      </c>
      <c r="Q182" s="404">
        <v>42705</v>
      </c>
      <c r="R182" s="404">
        <v>42739</v>
      </c>
      <c r="S182" s="403">
        <v>3</v>
      </c>
      <c r="T182" s="403">
        <v>3</v>
      </c>
      <c r="U182" s="403">
        <v>3</v>
      </c>
      <c r="V182" s="403">
        <v>3</v>
      </c>
      <c r="W182" s="403">
        <v>3</v>
      </c>
      <c r="X182" s="403" t="s">
        <v>100</v>
      </c>
      <c r="Y182" s="403" t="s">
        <v>463</v>
      </c>
      <c r="Z182" s="404">
        <v>41807</v>
      </c>
      <c r="AA182" s="404">
        <v>41810</v>
      </c>
      <c r="AB182" s="403" t="s">
        <v>147</v>
      </c>
      <c r="AC182" s="403" t="s">
        <v>4900</v>
      </c>
      <c r="AD182" s="403">
        <v>2</v>
      </c>
      <c r="AE182" s="403">
        <v>2</v>
      </c>
      <c r="AF182" s="403">
        <v>2</v>
      </c>
      <c r="AG182" s="403" t="s">
        <v>99</v>
      </c>
      <c r="AH182" s="403">
        <v>2</v>
      </c>
      <c r="AI182" s="403" t="s">
        <v>148</v>
      </c>
    </row>
    <row r="183" spans="1:35" x14ac:dyDescent="0.2">
      <c r="A183" s="434" t="str">
        <f>IF(B183&lt;&gt;"",HYPERLINK(CONCATENATE("http://reports.ofsted.gov.uk/inspection-reports/find-inspection-report/provider/ELS/",B183),"Ofsted Webpage"),"")</f>
        <v>Ofsted Webpage</v>
      </c>
      <c r="B183" s="403">
        <v>52212</v>
      </c>
      <c r="C183" s="403">
        <v>116502</v>
      </c>
      <c r="D183" s="403">
        <v>10003093</v>
      </c>
      <c r="E183" s="403" t="s">
        <v>591</v>
      </c>
      <c r="F183" s="403" t="s">
        <v>92</v>
      </c>
      <c r="G183" s="403" t="s">
        <v>14</v>
      </c>
      <c r="H183" s="403" t="s">
        <v>592</v>
      </c>
      <c r="I183" s="403" t="s">
        <v>122</v>
      </c>
      <c r="J183" s="403" t="s">
        <v>122</v>
      </c>
      <c r="K183" s="404" t="s">
        <v>210</v>
      </c>
      <c r="L183" s="403" t="s">
        <v>210</v>
      </c>
      <c r="M183" s="403">
        <v>10011566</v>
      </c>
      <c r="N183" s="403" t="s">
        <v>145</v>
      </c>
      <c r="O183" s="403" t="s">
        <v>109</v>
      </c>
      <c r="P183" s="404">
        <v>42654</v>
      </c>
      <c r="Q183" s="404">
        <v>42657</v>
      </c>
      <c r="R183" s="404">
        <v>42688</v>
      </c>
      <c r="S183" s="403">
        <v>2</v>
      </c>
      <c r="T183" s="403">
        <v>2</v>
      </c>
      <c r="U183" s="403">
        <v>2</v>
      </c>
      <c r="V183" s="403">
        <v>2</v>
      </c>
      <c r="W183" s="403">
        <v>2</v>
      </c>
      <c r="X183" s="403" t="s">
        <v>100</v>
      </c>
      <c r="Y183" s="403" t="s">
        <v>593</v>
      </c>
      <c r="Z183" s="404">
        <v>41149</v>
      </c>
      <c r="AA183" s="404">
        <v>41152</v>
      </c>
      <c r="AB183" s="403" t="s">
        <v>434</v>
      </c>
      <c r="AC183" s="403" t="s">
        <v>4900</v>
      </c>
      <c r="AD183" s="403">
        <v>1</v>
      </c>
      <c r="AE183" s="403">
        <v>1</v>
      </c>
      <c r="AF183" s="403">
        <v>2</v>
      </c>
      <c r="AG183" s="403" t="s">
        <v>99</v>
      </c>
      <c r="AH183" s="403">
        <v>1</v>
      </c>
      <c r="AI183" s="403" t="s">
        <v>148</v>
      </c>
    </row>
    <row r="184" spans="1:35" x14ac:dyDescent="0.2">
      <c r="A184" s="434" t="str">
        <f>IF(B184&lt;&gt;"",HYPERLINK(CONCATENATE("http://reports.ofsted.gov.uk/inspection-reports/find-inspection-report/provider/ELS/",B184),"Ofsted Webpage"),"")</f>
        <v>Ofsted Webpage</v>
      </c>
      <c r="B184" s="403">
        <v>52377</v>
      </c>
      <c r="C184" s="403">
        <v>110620</v>
      </c>
      <c r="D184" s="403">
        <v>10011941</v>
      </c>
      <c r="E184" s="403" t="s">
        <v>4034</v>
      </c>
      <c r="F184" s="403" t="s">
        <v>183</v>
      </c>
      <c r="G184" s="403" t="s">
        <v>14</v>
      </c>
      <c r="H184" s="403" t="s">
        <v>316</v>
      </c>
      <c r="I184" s="403" t="s">
        <v>199</v>
      </c>
      <c r="J184" s="403" t="s">
        <v>95</v>
      </c>
      <c r="K184" s="404" t="s">
        <v>210</v>
      </c>
      <c r="L184" s="403" t="s">
        <v>210</v>
      </c>
      <c r="M184" s="403" t="s">
        <v>4035</v>
      </c>
      <c r="N184" s="403" t="s">
        <v>102</v>
      </c>
      <c r="O184" s="403" t="s">
        <v>109</v>
      </c>
      <c r="P184" s="404">
        <v>40932</v>
      </c>
      <c r="Q184" s="404">
        <v>40935</v>
      </c>
      <c r="R184" s="404">
        <v>40970</v>
      </c>
      <c r="S184" s="403">
        <v>1</v>
      </c>
      <c r="T184" s="403">
        <v>1</v>
      </c>
      <c r="U184" s="403">
        <v>1</v>
      </c>
      <c r="V184" s="403" t="s">
        <v>99</v>
      </c>
      <c r="W184" s="403">
        <v>1</v>
      </c>
      <c r="X184" s="403" t="s">
        <v>99</v>
      </c>
      <c r="Y184" s="403" t="s">
        <v>4271</v>
      </c>
      <c r="Z184" s="404">
        <v>38968</v>
      </c>
      <c r="AA184" s="404">
        <v>38968</v>
      </c>
      <c r="AB184" s="403" t="s">
        <v>4199</v>
      </c>
      <c r="AC184" s="403" t="s">
        <v>4900</v>
      </c>
      <c r="AD184" s="403">
        <v>2</v>
      </c>
      <c r="AE184" s="403">
        <v>2</v>
      </c>
      <c r="AF184" s="403" t="s">
        <v>99</v>
      </c>
      <c r="AG184" s="403" t="s">
        <v>99</v>
      </c>
      <c r="AH184" s="403" t="s">
        <v>99</v>
      </c>
      <c r="AI184" s="403" t="s">
        <v>127</v>
      </c>
    </row>
    <row r="185" spans="1:35" x14ac:dyDescent="0.2">
      <c r="A185" s="434" t="str">
        <f>IF(B185&lt;&gt;"",HYPERLINK(CONCATENATE("http://reports.ofsted.gov.uk/inspection-reports/find-inspection-report/provider/ELS/",B185),"Ofsted Webpage"),"")</f>
        <v>Ofsted Webpage</v>
      </c>
      <c r="B185" s="403">
        <v>52386</v>
      </c>
      <c r="C185" s="403">
        <v>108552</v>
      </c>
      <c r="D185" s="403">
        <v>10003162</v>
      </c>
      <c r="E185" s="403" t="s">
        <v>5020</v>
      </c>
      <c r="F185" s="403" t="s">
        <v>92</v>
      </c>
      <c r="G185" s="403" t="s">
        <v>14</v>
      </c>
      <c r="H185" s="403" t="s">
        <v>837</v>
      </c>
      <c r="I185" s="403" t="s">
        <v>190</v>
      </c>
      <c r="J185" s="403" t="s">
        <v>190</v>
      </c>
      <c r="K185" s="404" t="s">
        <v>210</v>
      </c>
      <c r="L185" s="403" t="s">
        <v>210</v>
      </c>
      <c r="M185" s="403" t="s">
        <v>4272</v>
      </c>
      <c r="N185" s="403" t="s">
        <v>434</v>
      </c>
      <c r="O185" s="403" t="s">
        <v>109</v>
      </c>
      <c r="P185" s="404">
        <v>39762</v>
      </c>
      <c r="Q185" s="404">
        <v>39766</v>
      </c>
      <c r="R185" s="404">
        <v>39798</v>
      </c>
      <c r="S185" s="403">
        <v>1</v>
      </c>
      <c r="T185" s="403">
        <v>1</v>
      </c>
      <c r="U185" s="403">
        <v>1</v>
      </c>
      <c r="V185" s="403" t="s">
        <v>99</v>
      </c>
      <c r="W185" s="403">
        <v>1</v>
      </c>
      <c r="X185" s="403" t="s">
        <v>99</v>
      </c>
      <c r="Y185" s="403" t="s">
        <v>210</v>
      </c>
      <c r="Z185" s="404" t="s">
        <v>210</v>
      </c>
      <c r="AA185" s="404" t="s">
        <v>210</v>
      </c>
      <c r="AB185" s="403" t="s">
        <v>210</v>
      </c>
      <c r="AC185" s="403" t="s">
        <v>210</v>
      </c>
      <c r="AD185" s="403" t="s">
        <v>210</v>
      </c>
      <c r="AE185" s="403" t="s">
        <v>210</v>
      </c>
      <c r="AF185" s="403" t="s">
        <v>210</v>
      </c>
      <c r="AG185" s="403" t="s">
        <v>210</v>
      </c>
      <c r="AH185" s="403" t="s">
        <v>210</v>
      </c>
      <c r="AI185" s="403" t="s">
        <v>103</v>
      </c>
    </row>
    <row r="186" spans="1:35" x14ac:dyDescent="0.2">
      <c r="A186" s="434" t="str">
        <f>IF(B186&lt;&gt;"",HYPERLINK(CONCATENATE("http://reports.ofsted.gov.uk/inspection-reports/find-inspection-report/provider/ELS/",B186),"Ofsted Webpage"),"")</f>
        <v>Ofsted Webpage</v>
      </c>
      <c r="B186" s="403">
        <v>52395</v>
      </c>
      <c r="C186" s="403">
        <v>106060</v>
      </c>
      <c r="D186" s="403">
        <v>10003190</v>
      </c>
      <c r="E186" s="403" t="s">
        <v>908</v>
      </c>
      <c r="F186" s="403" t="s">
        <v>92</v>
      </c>
      <c r="G186" s="403" t="s">
        <v>14</v>
      </c>
      <c r="H186" s="403" t="s">
        <v>867</v>
      </c>
      <c r="I186" s="403" t="s">
        <v>199</v>
      </c>
      <c r="J186" s="403" t="s">
        <v>95</v>
      </c>
      <c r="K186" s="404" t="s">
        <v>210</v>
      </c>
      <c r="L186" s="403" t="s">
        <v>210</v>
      </c>
      <c r="M186" s="403">
        <v>10011484</v>
      </c>
      <c r="N186" s="403" t="s">
        <v>130</v>
      </c>
      <c r="O186" s="403" t="s">
        <v>109</v>
      </c>
      <c r="P186" s="404">
        <v>42555</v>
      </c>
      <c r="Q186" s="404">
        <v>42558</v>
      </c>
      <c r="R186" s="404">
        <v>42584</v>
      </c>
      <c r="S186" s="403">
        <v>2</v>
      </c>
      <c r="T186" s="403">
        <v>2</v>
      </c>
      <c r="U186" s="403">
        <v>2</v>
      </c>
      <c r="V186" s="403">
        <v>2</v>
      </c>
      <c r="W186" s="403">
        <v>2</v>
      </c>
      <c r="X186" s="403" t="s">
        <v>100</v>
      </c>
      <c r="Y186" s="403" t="s">
        <v>3335</v>
      </c>
      <c r="Z186" s="404">
        <v>41226</v>
      </c>
      <c r="AA186" s="404">
        <v>41228</v>
      </c>
      <c r="AB186" s="403" t="s">
        <v>102</v>
      </c>
      <c r="AC186" s="403" t="s">
        <v>4900</v>
      </c>
      <c r="AD186" s="403">
        <v>2</v>
      </c>
      <c r="AE186" s="403">
        <v>2</v>
      </c>
      <c r="AF186" s="403">
        <v>2</v>
      </c>
      <c r="AG186" s="403" t="s">
        <v>99</v>
      </c>
      <c r="AH186" s="403">
        <v>2</v>
      </c>
      <c r="AI186" s="403" t="s">
        <v>111</v>
      </c>
    </row>
    <row r="187" spans="1:35" x14ac:dyDescent="0.2">
      <c r="A187" s="434" t="str">
        <f>IF(B187&lt;&gt;"",HYPERLINK(CONCATENATE("http://reports.ofsted.gov.uk/inspection-reports/find-inspection-report/provider/ELS/",B187),"Ofsted Webpage"),"")</f>
        <v>Ofsted Webpage</v>
      </c>
      <c r="B187" s="403">
        <v>52402</v>
      </c>
      <c r="C187" s="403">
        <v>106687</v>
      </c>
      <c r="D187" s="403">
        <v>10003197</v>
      </c>
      <c r="E187" s="403" t="s">
        <v>910</v>
      </c>
      <c r="F187" s="403" t="s">
        <v>92</v>
      </c>
      <c r="G187" s="403" t="s">
        <v>14</v>
      </c>
      <c r="H187" s="403" t="s">
        <v>404</v>
      </c>
      <c r="I187" s="403" t="s">
        <v>199</v>
      </c>
      <c r="J187" s="403" t="s">
        <v>95</v>
      </c>
      <c r="K187" s="404">
        <v>42284</v>
      </c>
      <c r="L187" s="403">
        <v>1</v>
      </c>
      <c r="M187" s="403" t="s">
        <v>4273</v>
      </c>
      <c r="N187" s="403" t="s">
        <v>434</v>
      </c>
      <c r="O187" s="403" t="s">
        <v>109</v>
      </c>
      <c r="P187" s="404">
        <v>40190</v>
      </c>
      <c r="Q187" s="404">
        <v>40193</v>
      </c>
      <c r="R187" s="404">
        <v>40228</v>
      </c>
      <c r="S187" s="403">
        <v>2</v>
      </c>
      <c r="T187" s="403">
        <v>2</v>
      </c>
      <c r="U187" s="403">
        <v>3</v>
      </c>
      <c r="V187" s="403" t="s">
        <v>99</v>
      </c>
      <c r="W187" s="403">
        <v>2</v>
      </c>
      <c r="X187" s="403" t="s">
        <v>99</v>
      </c>
      <c r="Y187" s="403" t="s">
        <v>4274</v>
      </c>
      <c r="Z187" s="404">
        <v>38639</v>
      </c>
      <c r="AA187" s="404">
        <v>38639</v>
      </c>
      <c r="AB187" s="403" t="s">
        <v>4199</v>
      </c>
      <c r="AC187" s="403" t="s">
        <v>4900</v>
      </c>
      <c r="AD187" s="403">
        <v>2</v>
      </c>
      <c r="AE187" s="403">
        <v>2</v>
      </c>
      <c r="AF187" s="403" t="s">
        <v>99</v>
      </c>
      <c r="AG187" s="403" t="s">
        <v>99</v>
      </c>
      <c r="AH187" s="403" t="s">
        <v>99</v>
      </c>
      <c r="AI187" s="403" t="s">
        <v>111</v>
      </c>
    </row>
    <row r="188" spans="1:35" x14ac:dyDescent="0.2">
      <c r="A188" s="434" t="str">
        <f>IF(B188&lt;&gt;"",HYPERLINK(CONCATENATE("http://reports.ofsted.gov.uk/inspection-reports/find-inspection-report/provider/ELS/",B188),"Ofsted Webpage"),"")</f>
        <v>Ofsted Webpage</v>
      </c>
      <c r="B188" s="403">
        <v>52403</v>
      </c>
      <c r="C188" s="403">
        <v>108072</v>
      </c>
      <c r="D188" s="403">
        <v>10003198</v>
      </c>
      <c r="E188" s="403" t="s">
        <v>403</v>
      </c>
      <c r="F188" s="403" t="s">
        <v>170</v>
      </c>
      <c r="G188" s="403" t="s">
        <v>15</v>
      </c>
      <c r="H188" s="403" t="s">
        <v>404</v>
      </c>
      <c r="I188" s="403" t="s">
        <v>199</v>
      </c>
      <c r="J188" s="403" t="s">
        <v>95</v>
      </c>
      <c r="K188" s="404" t="s">
        <v>210</v>
      </c>
      <c r="L188" s="403" t="s">
        <v>210</v>
      </c>
      <c r="M188" s="403">
        <v>10020163</v>
      </c>
      <c r="N188" s="403" t="s">
        <v>276</v>
      </c>
      <c r="O188" s="403" t="s">
        <v>109</v>
      </c>
      <c r="P188" s="404">
        <v>42703</v>
      </c>
      <c r="Q188" s="404">
        <v>42706</v>
      </c>
      <c r="R188" s="404">
        <v>42748</v>
      </c>
      <c r="S188" s="403">
        <v>3</v>
      </c>
      <c r="T188" s="403">
        <v>3</v>
      </c>
      <c r="U188" s="403">
        <v>3</v>
      </c>
      <c r="V188" s="403">
        <v>3</v>
      </c>
      <c r="W188" s="403">
        <v>3</v>
      </c>
      <c r="X188" s="403" t="s">
        <v>100</v>
      </c>
      <c r="Y188" s="403" t="s">
        <v>405</v>
      </c>
      <c r="Z188" s="404">
        <v>41071</v>
      </c>
      <c r="AA188" s="404">
        <v>41075</v>
      </c>
      <c r="AB188" s="403" t="s">
        <v>152</v>
      </c>
      <c r="AC188" s="403" t="s">
        <v>4900</v>
      </c>
      <c r="AD188" s="403">
        <v>2</v>
      </c>
      <c r="AE188" s="403">
        <v>2</v>
      </c>
      <c r="AF188" s="403">
        <v>2</v>
      </c>
      <c r="AG188" s="403" t="s">
        <v>99</v>
      </c>
      <c r="AH188" s="403">
        <v>2</v>
      </c>
      <c r="AI188" s="403" t="s">
        <v>148</v>
      </c>
    </row>
    <row r="189" spans="1:35" x14ac:dyDescent="0.2">
      <c r="A189" s="434" t="str">
        <f>IF(B189&lt;&gt;"",HYPERLINK(CONCATENATE("http://reports.ofsted.gov.uk/inspection-reports/find-inspection-report/provider/ELS/",B189),"Ofsted Webpage"),"")</f>
        <v>Ofsted Webpage</v>
      </c>
      <c r="B189" s="403">
        <v>52410</v>
      </c>
      <c r="C189" s="403">
        <v>106693</v>
      </c>
      <c r="D189" s="403">
        <v>10003206</v>
      </c>
      <c r="E189" s="403" t="s">
        <v>2410</v>
      </c>
      <c r="F189" s="403" t="s">
        <v>278</v>
      </c>
      <c r="G189" s="403" t="s">
        <v>15</v>
      </c>
      <c r="H189" s="403" t="s">
        <v>404</v>
      </c>
      <c r="I189" s="403" t="s">
        <v>199</v>
      </c>
      <c r="J189" s="403" t="s">
        <v>95</v>
      </c>
      <c r="K189" s="404">
        <v>43055</v>
      </c>
      <c r="L189" s="403">
        <v>1</v>
      </c>
      <c r="M189" s="403" t="s">
        <v>2411</v>
      </c>
      <c r="N189" s="403" t="s">
        <v>132</v>
      </c>
      <c r="O189" s="403" t="s">
        <v>109</v>
      </c>
      <c r="P189" s="404">
        <v>41582</v>
      </c>
      <c r="Q189" s="404">
        <v>41586</v>
      </c>
      <c r="R189" s="404">
        <v>41619</v>
      </c>
      <c r="S189" s="403">
        <v>2</v>
      </c>
      <c r="T189" s="403">
        <v>2</v>
      </c>
      <c r="U189" s="403">
        <v>2</v>
      </c>
      <c r="V189" s="403" t="s">
        <v>99</v>
      </c>
      <c r="W189" s="403">
        <v>2</v>
      </c>
      <c r="X189" s="403" t="s">
        <v>99</v>
      </c>
      <c r="Y189" s="403" t="s">
        <v>4275</v>
      </c>
      <c r="Z189" s="404">
        <v>39504</v>
      </c>
      <c r="AA189" s="404">
        <v>39507</v>
      </c>
      <c r="AB189" s="403" t="s">
        <v>434</v>
      </c>
      <c r="AC189" s="403" t="s">
        <v>4900</v>
      </c>
      <c r="AD189" s="403">
        <v>2</v>
      </c>
      <c r="AE189" s="403">
        <v>2</v>
      </c>
      <c r="AF189" s="403">
        <v>2</v>
      </c>
      <c r="AG189" s="403" t="s">
        <v>99</v>
      </c>
      <c r="AH189" s="403">
        <v>2</v>
      </c>
      <c r="AI189" s="403" t="s">
        <v>111</v>
      </c>
    </row>
    <row r="190" spans="1:35" x14ac:dyDescent="0.2">
      <c r="A190" s="434" t="str">
        <f>IF(B190&lt;&gt;"",HYPERLINK(CONCATENATE("http://reports.ofsted.gov.uk/inspection-reports/find-inspection-report/provider/ELS/",B190),"Ofsted Webpage"),"")</f>
        <v>Ofsted Webpage</v>
      </c>
      <c r="B190" s="403">
        <v>52418</v>
      </c>
      <c r="C190" s="403">
        <v>106695</v>
      </c>
      <c r="D190" s="403">
        <v>10003219</v>
      </c>
      <c r="E190" s="403" t="s">
        <v>1678</v>
      </c>
      <c r="F190" s="403" t="s">
        <v>92</v>
      </c>
      <c r="G190" s="403" t="s">
        <v>14</v>
      </c>
      <c r="H190" s="403" t="s">
        <v>404</v>
      </c>
      <c r="I190" s="403" t="s">
        <v>199</v>
      </c>
      <c r="J190" s="403" t="s">
        <v>95</v>
      </c>
      <c r="K190" s="404" t="s">
        <v>210</v>
      </c>
      <c r="L190" s="403" t="s">
        <v>210</v>
      </c>
      <c r="M190" s="403">
        <v>10030659</v>
      </c>
      <c r="N190" s="403" t="s">
        <v>130</v>
      </c>
      <c r="O190" s="403" t="s">
        <v>109</v>
      </c>
      <c r="P190" s="404">
        <v>42934</v>
      </c>
      <c r="Q190" s="404">
        <v>42936</v>
      </c>
      <c r="R190" s="404">
        <v>42971</v>
      </c>
      <c r="S190" s="403">
        <v>2</v>
      </c>
      <c r="T190" s="403">
        <v>2</v>
      </c>
      <c r="U190" s="403">
        <v>2</v>
      </c>
      <c r="V190" s="403">
        <v>2</v>
      </c>
      <c r="W190" s="403">
        <v>2</v>
      </c>
      <c r="X190" s="403" t="s">
        <v>100</v>
      </c>
      <c r="Y190" s="403" t="s">
        <v>1679</v>
      </c>
      <c r="Z190" s="404">
        <v>42143</v>
      </c>
      <c r="AA190" s="404">
        <v>42146</v>
      </c>
      <c r="AB190" s="403" t="s">
        <v>147</v>
      </c>
      <c r="AC190" s="403" t="s">
        <v>4900</v>
      </c>
      <c r="AD190" s="403">
        <v>2</v>
      </c>
      <c r="AE190" s="403">
        <v>2</v>
      </c>
      <c r="AF190" s="403">
        <v>2</v>
      </c>
      <c r="AG190" s="403" t="s">
        <v>99</v>
      </c>
      <c r="AH190" s="403">
        <v>2</v>
      </c>
      <c r="AI190" s="403" t="s">
        <v>111</v>
      </c>
    </row>
    <row r="191" spans="1:35" x14ac:dyDescent="0.2">
      <c r="A191" s="434" t="str">
        <f>IF(B191&lt;&gt;"",HYPERLINK(CONCATENATE("http://reports.ofsted.gov.uk/inspection-reports/find-inspection-report/provider/ELS/",B191),"Ofsted Webpage"),"")</f>
        <v>Ofsted Webpage</v>
      </c>
      <c r="B191" s="403">
        <v>52434</v>
      </c>
      <c r="C191" s="403">
        <v>107136</v>
      </c>
      <c r="D191" s="403">
        <v>10003240</v>
      </c>
      <c r="E191" s="403" t="s">
        <v>4036</v>
      </c>
      <c r="F191" s="403" t="s">
        <v>92</v>
      </c>
      <c r="G191" s="403" t="s">
        <v>14</v>
      </c>
      <c r="H191" s="403" t="s">
        <v>4037</v>
      </c>
      <c r="I191" s="403" t="s">
        <v>1204</v>
      </c>
      <c r="J191" s="403" t="s">
        <v>190</v>
      </c>
      <c r="K191" s="404" t="s">
        <v>210</v>
      </c>
      <c r="L191" s="403" t="s">
        <v>210</v>
      </c>
      <c r="M191" s="403" t="s">
        <v>4038</v>
      </c>
      <c r="N191" s="403" t="s">
        <v>102</v>
      </c>
      <c r="O191" s="403" t="s">
        <v>109</v>
      </c>
      <c r="P191" s="404">
        <v>40959</v>
      </c>
      <c r="Q191" s="404">
        <v>40963</v>
      </c>
      <c r="R191" s="404">
        <v>40998</v>
      </c>
      <c r="S191" s="403">
        <v>1</v>
      </c>
      <c r="T191" s="403">
        <v>1</v>
      </c>
      <c r="U191" s="403">
        <v>1</v>
      </c>
      <c r="V191" s="403" t="s">
        <v>99</v>
      </c>
      <c r="W191" s="403">
        <v>1</v>
      </c>
      <c r="X191" s="403" t="s">
        <v>99</v>
      </c>
      <c r="Y191" s="403" t="s">
        <v>210</v>
      </c>
      <c r="Z191" s="404" t="s">
        <v>210</v>
      </c>
      <c r="AA191" s="404" t="s">
        <v>210</v>
      </c>
      <c r="AB191" s="403" t="s">
        <v>210</v>
      </c>
      <c r="AC191" s="403" t="s">
        <v>210</v>
      </c>
      <c r="AD191" s="403" t="s">
        <v>210</v>
      </c>
      <c r="AE191" s="403" t="s">
        <v>210</v>
      </c>
      <c r="AF191" s="403" t="s">
        <v>210</v>
      </c>
      <c r="AG191" s="403" t="s">
        <v>210</v>
      </c>
      <c r="AH191" s="403" t="s">
        <v>210</v>
      </c>
      <c r="AI191" s="403" t="s">
        <v>103</v>
      </c>
    </row>
    <row r="192" spans="1:35" x14ac:dyDescent="0.2">
      <c r="A192" s="434" t="str">
        <f>IF(B192&lt;&gt;"",HYPERLINK(CONCATENATE("http://reports.ofsted.gov.uk/inspection-reports/find-inspection-report/provider/ELS/",B192),"Ofsted Webpage"),"")</f>
        <v>Ofsted Webpage</v>
      </c>
      <c r="B192" s="403">
        <v>52459</v>
      </c>
      <c r="C192" s="403">
        <v>107016</v>
      </c>
      <c r="D192" s="403">
        <v>10003289</v>
      </c>
      <c r="E192" s="403" t="s">
        <v>2418</v>
      </c>
      <c r="F192" s="403" t="s">
        <v>92</v>
      </c>
      <c r="G192" s="403" t="s">
        <v>14</v>
      </c>
      <c r="H192" s="403" t="s">
        <v>369</v>
      </c>
      <c r="I192" s="403" t="s">
        <v>199</v>
      </c>
      <c r="J192" s="403" t="s">
        <v>95</v>
      </c>
      <c r="K192" s="404">
        <v>43012</v>
      </c>
      <c r="L192" s="403">
        <v>1</v>
      </c>
      <c r="M192" s="403" t="s">
        <v>2419</v>
      </c>
      <c r="N192" s="403" t="s">
        <v>147</v>
      </c>
      <c r="O192" s="403" t="s">
        <v>109</v>
      </c>
      <c r="P192" s="404">
        <v>41708</v>
      </c>
      <c r="Q192" s="404">
        <v>41712</v>
      </c>
      <c r="R192" s="404">
        <v>41745</v>
      </c>
      <c r="S192" s="403">
        <v>2</v>
      </c>
      <c r="T192" s="403">
        <v>2</v>
      </c>
      <c r="U192" s="403">
        <v>2</v>
      </c>
      <c r="V192" s="403" t="s">
        <v>99</v>
      </c>
      <c r="W192" s="403">
        <v>2</v>
      </c>
      <c r="X192" s="403" t="s">
        <v>99</v>
      </c>
      <c r="Y192" s="403" t="s">
        <v>3337</v>
      </c>
      <c r="Z192" s="404">
        <v>41330</v>
      </c>
      <c r="AA192" s="404">
        <v>41334</v>
      </c>
      <c r="AB192" s="403" t="s">
        <v>132</v>
      </c>
      <c r="AC192" s="403" t="s">
        <v>4900</v>
      </c>
      <c r="AD192" s="403">
        <v>3</v>
      </c>
      <c r="AE192" s="403">
        <v>3</v>
      </c>
      <c r="AF192" s="403">
        <v>3</v>
      </c>
      <c r="AG192" s="403" t="s">
        <v>99</v>
      </c>
      <c r="AH192" s="403">
        <v>3</v>
      </c>
      <c r="AI192" s="403" t="s">
        <v>127</v>
      </c>
    </row>
    <row r="193" spans="1:35" x14ac:dyDescent="0.2">
      <c r="A193" s="434" t="str">
        <f>IF(B193&lt;&gt;"",HYPERLINK(CONCATENATE("http://reports.ofsted.gov.uk/inspection-reports/find-inspection-report/provider/ELS/",B193),"Ofsted Webpage"),"")</f>
        <v>Ofsted Webpage</v>
      </c>
      <c r="B193" s="403">
        <v>52487</v>
      </c>
      <c r="C193" s="403">
        <v>105188</v>
      </c>
      <c r="D193" s="403">
        <v>10003347</v>
      </c>
      <c r="E193" s="403" t="s">
        <v>336</v>
      </c>
      <c r="F193" s="403" t="s">
        <v>92</v>
      </c>
      <c r="G193" s="403" t="s">
        <v>14</v>
      </c>
      <c r="H193" s="403" t="s">
        <v>337</v>
      </c>
      <c r="I193" s="403" t="s">
        <v>172</v>
      </c>
      <c r="J193" s="403" t="s">
        <v>172</v>
      </c>
      <c r="K193" s="404">
        <v>42754</v>
      </c>
      <c r="L193" s="403">
        <v>1</v>
      </c>
      <c r="M193" s="403" t="s">
        <v>338</v>
      </c>
      <c r="N193" s="403" t="s">
        <v>102</v>
      </c>
      <c r="O193" s="403" t="s">
        <v>109</v>
      </c>
      <c r="P193" s="404">
        <v>41386</v>
      </c>
      <c r="Q193" s="404">
        <v>41390</v>
      </c>
      <c r="R193" s="404">
        <v>41429</v>
      </c>
      <c r="S193" s="403">
        <v>2</v>
      </c>
      <c r="T193" s="403">
        <v>2</v>
      </c>
      <c r="U193" s="403">
        <v>2</v>
      </c>
      <c r="V193" s="403" t="s">
        <v>99</v>
      </c>
      <c r="W193" s="403">
        <v>2</v>
      </c>
      <c r="X193" s="403" t="s">
        <v>99</v>
      </c>
      <c r="Y193" s="403" t="s">
        <v>4276</v>
      </c>
      <c r="Z193" s="404">
        <v>40357</v>
      </c>
      <c r="AA193" s="404">
        <v>40361</v>
      </c>
      <c r="AB193" s="403" t="s">
        <v>434</v>
      </c>
      <c r="AC193" s="403" t="s">
        <v>4900</v>
      </c>
      <c r="AD193" s="403">
        <v>3</v>
      </c>
      <c r="AE193" s="403">
        <v>3</v>
      </c>
      <c r="AF193" s="403">
        <v>3</v>
      </c>
      <c r="AG193" s="403" t="s">
        <v>99</v>
      </c>
      <c r="AH193" s="403">
        <v>3</v>
      </c>
      <c r="AI193" s="403" t="s">
        <v>127</v>
      </c>
    </row>
    <row r="194" spans="1:35" x14ac:dyDescent="0.2">
      <c r="A194" s="434" t="str">
        <f>IF(B194&lt;&gt;"",HYPERLINK(CONCATENATE("http://reports.ofsted.gov.uk/inspection-reports/find-inspection-report/provider/ELS/",B194),"Ofsted Webpage"),"")</f>
        <v>Ofsted Webpage</v>
      </c>
      <c r="B194" s="403">
        <v>52489</v>
      </c>
      <c r="C194" s="403">
        <v>107912</v>
      </c>
      <c r="D194" s="403">
        <v>10003354</v>
      </c>
      <c r="E194" s="403" t="s">
        <v>2421</v>
      </c>
      <c r="F194" s="403" t="s">
        <v>92</v>
      </c>
      <c r="G194" s="403" t="s">
        <v>14</v>
      </c>
      <c r="H194" s="403" t="s">
        <v>234</v>
      </c>
      <c r="I194" s="403" t="s">
        <v>190</v>
      </c>
      <c r="J194" s="403" t="s">
        <v>190</v>
      </c>
      <c r="K194" s="404">
        <v>43125</v>
      </c>
      <c r="L194" s="403">
        <v>1</v>
      </c>
      <c r="M194" s="403" t="s">
        <v>2422</v>
      </c>
      <c r="N194" s="403" t="s">
        <v>132</v>
      </c>
      <c r="O194" s="403" t="s">
        <v>109</v>
      </c>
      <c r="P194" s="404">
        <v>41834</v>
      </c>
      <c r="Q194" s="404">
        <v>41838</v>
      </c>
      <c r="R194" s="404">
        <v>41873</v>
      </c>
      <c r="S194" s="403">
        <v>2</v>
      </c>
      <c r="T194" s="403">
        <v>2</v>
      </c>
      <c r="U194" s="403">
        <v>2</v>
      </c>
      <c r="V194" s="403" t="s">
        <v>99</v>
      </c>
      <c r="W194" s="403">
        <v>2</v>
      </c>
      <c r="X194" s="403" t="s">
        <v>99</v>
      </c>
      <c r="Y194" s="403" t="s">
        <v>4039</v>
      </c>
      <c r="Z194" s="404">
        <v>40792</v>
      </c>
      <c r="AA194" s="404">
        <v>40795</v>
      </c>
      <c r="AB194" s="403" t="s">
        <v>1895</v>
      </c>
      <c r="AC194" s="403" t="s">
        <v>4900</v>
      </c>
      <c r="AD194" s="403">
        <v>2</v>
      </c>
      <c r="AE194" s="403">
        <v>2</v>
      </c>
      <c r="AF194" s="403">
        <v>2</v>
      </c>
      <c r="AG194" s="403" t="s">
        <v>99</v>
      </c>
      <c r="AH194" s="403">
        <v>2</v>
      </c>
      <c r="AI194" s="403" t="s">
        <v>111</v>
      </c>
    </row>
    <row r="195" spans="1:35" x14ac:dyDescent="0.2">
      <c r="A195" s="434" t="str">
        <f>IF(B195&lt;&gt;"",HYPERLINK(CONCATENATE("http://reports.ofsted.gov.uk/inspection-reports/find-inspection-report/provider/ELS/",B195),"Ofsted Webpage"),"")</f>
        <v>Ofsted Webpage</v>
      </c>
      <c r="B195" s="403">
        <v>52529</v>
      </c>
      <c r="C195" s="403">
        <v>119816</v>
      </c>
      <c r="D195" s="403">
        <v>10034022</v>
      </c>
      <c r="E195" s="403" t="s">
        <v>3340</v>
      </c>
      <c r="F195" s="403" t="s">
        <v>92</v>
      </c>
      <c r="G195" s="403" t="s">
        <v>14</v>
      </c>
      <c r="H195" s="403" t="s">
        <v>364</v>
      </c>
      <c r="I195" s="403" t="s">
        <v>190</v>
      </c>
      <c r="J195" s="403" t="s">
        <v>190</v>
      </c>
      <c r="K195" s="404">
        <v>42907</v>
      </c>
      <c r="L195" s="403">
        <v>1</v>
      </c>
      <c r="M195" s="403" t="s">
        <v>3341</v>
      </c>
      <c r="N195" s="403" t="s">
        <v>132</v>
      </c>
      <c r="O195" s="403" t="s">
        <v>109</v>
      </c>
      <c r="P195" s="404">
        <v>41387</v>
      </c>
      <c r="Q195" s="404">
        <v>41390</v>
      </c>
      <c r="R195" s="404">
        <v>41431</v>
      </c>
      <c r="S195" s="403">
        <v>2</v>
      </c>
      <c r="T195" s="403">
        <v>2</v>
      </c>
      <c r="U195" s="403">
        <v>2</v>
      </c>
      <c r="V195" s="403" t="s">
        <v>99</v>
      </c>
      <c r="W195" s="403">
        <v>1</v>
      </c>
      <c r="X195" s="403" t="s">
        <v>99</v>
      </c>
      <c r="Y195" s="403" t="s">
        <v>4277</v>
      </c>
      <c r="Z195" s="404">
        <v>38855</v>
      </c>
      <c r="AA195" s="404">
        <v>38855</v>
      </c>
      <c r="AB195" s="403" t="s">
        <v>4199</v>
      </c>
      <c r="AC195" s="403" t="s">
        <v>4900</v>
      </c>
      <c r="AD195" s="403">
        <v>2</v>
      </c>
      <c r="AE195" s="403">
        <v>2</v>
      </c>
      <c r="AF195" s="403" t="s">
        <v>99</v>
      </c>
      <c r="AG195" s="403" t="s">
        <v>99</v>
      </c>
      <c r="AH195" s="403" t="s">
        <v>99</v>
      </c>
      <c r="AI195" s="403" t="s">
        <v>111</v>
      </c>
    </row>
    <row r="196" spans="1:35" x14ac:dyDescent="0.2">
      <c r="A196" s="434" t="str">
        <f>IF(B196&lt;&gt;"",HYPERLINK(CONCATENATE("http://reports.ofsted.gov.uk/inspection-reports/find-inspection-report/provider/ELS/",B196),"Ofsted Webpage"),"")</f>
        <v>Ofsted Webpage</v>
      </c>
      <c r="B196" s="403">
        <v>52531</v>
      </c>
      <c r="C196" s="403">
        <v>107560</v>
      </c>
      <c r="D196" s="403">
        <v>10003382</v>
      </c>
      <c r="E196" s="403" t="s">
        <v>912</v>
      </c>
      <c r="F196" s="403" t="s">
        <v>92</v>
      </c>
      <c r="G196" s="403" t="s">
        <v>14</v>
      </c>
      <c r="H196" s="403" t="s">
        <v>602</v>
      </c>
      <c r="I196" s="403" t="s">
        <v>199</v>
      </c>
      <c r="J196" s="403" t="s">
        <v>95</v>
      </c>
      <c r="K196" s="404" t="s">
        <v>210</v>
      </c>
      <c r="L196" s="403" t="s">
        <v>210</v>
      </c>
      <c r="M196" s="403">
        <v>10004933</v>
      </c>
      <c r="N196" s="403" t="s">
        <v>130</v>
      </c>
      <c r="O196" s="403" t="s">
        <v>109</v>
      </c>
      <c r="P196" s="404">
        <v>42409</v>
      </c>
      <c r="Q196" s="404">
        <v>42412</v>
      </c>
      <c r="R196" s="404">
        <v>42443</v>
      </c>
      <c r="S196" s="403">
        <v>2</v>
      </c>
      <c r="T196" s="403">
        <v>1</v>
      </c>
      <c r="U196" s="403">
        <v>2</v>
      </c>
      <c r="V196" s="403">
        <v>2</v>
      </c>
      <c r="W196" s="403">
        <v>2</v>
      </c>
      <c r="X196" s="403" t="s">
        <v>100</v>
      </c>
      <c r="Y196" s="403" t="s">
        <v>4278</v>
      </c>
      <c r="Z196" s="404">
        <v>40470</v>
      </c>
      <c r="AA196" s="404">
        <v>40473</v>
      </c>
      <c r="AB196" s="403" t="s">
        <v>434</v>
      </c>
      <c r="AC196" s="403" t="s">
        <v>4900</v>
      </c>
      <c r="AD196" s="403">
        <v>1</v>
      </c>
      <c r="AE196" s="403">
        <v>1</v>
      </c>
      <c r="AF196" s="403">
        <v>2</v>
      </c>
      <c r="AG196" s="403" t="s">
        <v>99</v>
      </c>
      <c r="AH196" s="403">
        <v>1</v>
      </c>
      <c r="AI196" s="403" t="s">
        <v>148</v>
      </c>
    </row>
    <row r="197" spans="1:35" x14ac:dyDescent="0.2">
      <c r="A197" s="434" t="str">
        <f>IF(B197&lt;&gt;"",HYPERLINK(CONCATENATE("http://reports.ofsted.gov.uk/inspection-reports/find-inspection-report/provider/ELS/",B197),"Ofsted Webpage"),"")</f>
        <v>Ofsted Webpage</v>
      </c>
      <c r="B197" s="403">
        <v>52533</v>
      </c>
      <c r="C197" s="403">
        <v>106723</v>
      </c>
      <c r="D197" s="403">
        <v>10003385</v>
      </c>
      <c r="E197" s="403" t="s">
        <v>914</v>
      </c>
      <c r="F197" s="403" t="s">
        <v>92</v>
      </c>
      <c r="G197" s="403" t="s">
        <v>14</v>
      </c>
      <c r="H197" s="403" t="s">
        <v>244</v>
      </c>
      <c r="I197" s="403" t="s">
        <v>190</v>
      </c>
      <c r="J197" s="403" t="s">
        <v>190</v>
      </c>
      <c r="K197" s="404" t="s">
        <v>210</v>
      </c>
      <c r="L197" s="403" t="s">
        <v>210</v>
      </c>
      <c r="M197" s="403">
        <v>10037412</v>
      </c>
      <c r="N197" s="403" t="s">
        <v>331</v>
      </c>
      <c r="O197" s="403" t="s">
        <v>109</v>
      </c>
      <c r="P197" s="404">
        <v>43053</v>
      </c>
      <c r="Q197" s="404">
        <v>43056</v>
      </c>
      <c r="R197" s="404">
        <v>43089</v>
      </c>
      <c r="S197" s="403">
        <v>2</v>
      </c>
      <c r="T197" s="403">
        <v>2</v>
      </c>
      <c r="U197" s="403">
        <v>2</v>
      </c>
      <c r="V197" s="403">
        <v>2</v>
      </c>
      <c r="W197" s="403">
        <v>2</v>
      </c>
      <c r="X197" s="403" t="s">
        <v>100</v>
      </c>
      <c r="Y197" s="403">
        <v>10004934</v>
      </c>
      <c r="Z197" s="404">
        <v>42431</v>
      </c>
      <c r="AA197" s="404">
        <v>42446</v>
      </c>
      <c r="AB197" s="403" t="s">
        <v>96</v>
      </c>
      <c r="AC197" s="403" t="s">
        <v>4919</v>
      </c>
      <c r="AD197" s="403">
        <v>3</v>
      </c>
      <c r="AE197" s="403">
        <v>3</v>
      </c>
      <c r="AF197" s="403">
        <v>3</v>
      </c>
      <c r="AG197" s="403">
        <v>3</v>
      </c>
      <c r="AH197" s="403">
        <v>3</v>
      </c>
      <c r="AI197" s="403" t="s">
        <v>127</v>
      </c>
    </row>
    <row r="198" spans="1:35" x14ac:dyDescent="0.2">
      <c r="A198" s="434" t="str">
        <f>IF(B198&lt;&gt;"",HYPERLINK(CONCATENATE("http://reports.ofsted.gov.uk/inspection-reports/find-inspection-report/provider/ELS/",B198),"Ofsted Webpage"),"")</f>
        <v>Ofsted Webpage</v>
      </c>
      <c r="B198" s="403">
        <v>52540</v>
      </c>
      <c r="C198" s="403">
        <v>107590</v>
      </c>
      <c r="D198" s="403">
        <v>10003402</v>
      </c>
      <c r="E198" s="403" t="s">
        <v>432</v>
      </c>
      <c r="F198" s="403" t="s">
        <v>92</v>
      </c>
      <c r="G198" s="403" t="s">
        <v>14</v>
      </c>
      <c r="H198" s="403" t="s">
        <v>364</v>
      </c>
      <c r="I198" s="403" t="s">
        <v>190</v>
      </c>
      <c r="J198" s="403" t="s">
        <v>190</v>
      </c>
      <c r="K198" s="404">
        <v>42704</v>
      </c>
      <c r="L198" s="403">
        <v>1</v>
      </c>
      <c r="M198" s="403" t="s">
        <v>433</v>
      </c>
      <c r="N198" s="403" t="s">
        <v>434</v>
      </c>
      <c r="O198" s="403" t="s">
        <v>109</v>
      </c>
      <c r="P198" s="404">
        <v>40239</v>
      </c>
      <c r="Q198" s="404">
        <v>40242</v>
      </c>
      <c r="R198" s="404">
        <v>40267</v>
      </c>
      <c r="S198" s="403">
        <v>2</v>
      </c>
      <c r="T198" s="403">
        <v>2</v>
      </c>
      <c r="U198" s="403">
        <v>2</v>
      </c>
      <c r="V198" s="403" t="s">
        <v>99</v>
      </c>
      <c r="W198" s="403">
        <v>2</v>
      </c>
      <c r="X198" s="403" t="s">
        <v>99</v>
      </c>
      <c r="Y198" s="403" t="s">
        <v>4279</v>
      </c>
      <c r="Z198" s="404">
        <v>38597</v>
      </c>
      <c r="AA198" s="404">
        <v>38597</v>
      </c>
      <c r="AB198" s="403" t="s">
        <v>4199</v>
      </c>
      <c r="AC198" s="403" t="s">
        <v>4900</v>
      </c>
      <c r="AD198" s="403">
        <v>3</v>
      </c>
      <c r="AE198" s="403">
        <v>3</v>
      </c>
      <c r="AF198" s="403" t="s">
        <v>99</v>
      </c>
      <c r="AG198" s="403" t="s">
        <v>99</v>
      </c>
      <c r="AH198" s="403" t="s">
        <v>99</v>
      </c>
      <c r="AI198" s="403" t="s">
        <v>127</v>
      </c>
    </row>
    <row r="199" spans="1:35" x14ac:dyDescent="0.2">
      <c r="A199" s="434" t="str">
        <f>IF(B199&lt;&gt;"",HYPERLINK(CONCATENATE("http://reports.ofsted.gov.uk/inspection-reports/find-inspection-report/provider/ELS/",B199),"Ofsted Webpage"),"")</f>
        <v>Ofsted Webpage</v>
      </c>
      <c r="B199" s="403">
        <v>52544</v>
      </c>
      <c r="C199" s="403">
        <v>114962</v>
      </c>
      <c r="D199" s="403">
        <v>10003407</v>
      </c>
      <c r="E199" s="403" t="s">
        <v>2424</v>
      </c>
      <c r="F199" s="403" t="s">
        <v>170</v>
      </c>
      <c r="G199" s="403" t="s">
        <v>15</v>
      </c>
      <c r="H199" s="403" t="s">
        <v>837</v>
      </c>
      <c r="I199" s="403" t="s">
        <v>190</v>
      </c>
      <c r="J199" s="403" t="s">
        <v>190</v>
      </c>
      <c r="K199" s="404" t="s">
        <v>210</v>
      </c>
      <c r="L199" s="403" t="s">
        <v>210</v>
      </c>
      <c r="M199" s="403">
        <v>10037336</v>
      </c>
      <c r="N199" s="403" t="s">
        <v>276</v>
      </c>
      <c r="O199" s="403" t="s">
        <v>109</v>
      </c>
      <c r="P199" s="404">
        <v>43012</v>
      </c>
      <c r="Q199" s="404">
        <v>43014</v>
      </c>
      <c r="R199" s="404">
        <v>43049</v>
      </c>
      <c r="S199" s="403">
        <v>3</v>
      </c>
      <c r="T199" s="403">
        <v>3</v>
      </c>
      <c r="U199" s="403">
        <v>3</v>
      </c>
      <c r="V199" s="403">
        <v>3</v>
      </c>
      <c r="W199" s="403">
        <v>3</v>
      </c>
      <c r="X199" s="403" t="s">
        <v>100</v>
      </c>
      <c r="Y199" s="403" t="s">
        <v>2425</v>
      </c>
      <c r="Z199" s="404">
        <v>41793</v>
      </c>
      <c r="AA199" s="404">
        <v>41796</v>
      </c>
      <c r="AB199" s="403" t="s">
        <v>302</v>
      </c>
      <c r="AC199" s="403" t="s">
        <v>4900</v>
      </c>
      <c r="AD199" s="403">
        <v>2</v>
      </c>
      <c r="AE199" s="403">
        <v>2</v>
      </c>
      <c r="AF199" s="403">
        <v>2</v>
      </c>
      <c r="AG199" s="403" t="s">
        <v>99</v>
      </c>
      <c r="AH199" s="403">
        <v>2</v>
      </c>
      <c r="AI199" s="403" t="s">
        <v>148</v>
      </c>
    </row>
    <row r="200" spans="1:35" x14ac:dyDescent="0.2">
      <c r="A200" s="434" t="str">
        <f>IF(B200&lt;&gt;"",HYPERLINK(CONCATENATE("http://reports.ofsted.gov.uk/inspection-reports/find-inspection-report/provider/ELS/",B200),"Ofsted Webpage"),"")</f>
        <v>Ofsted Webpage</v>
      </c>
      <c r="B200" s="403">
        <v>52550</v>
      </c>
      <c r="C200" s="403">
        <v>110135</v>
      </c>
      <c r="D200" s="403">
        <v>10001710</v>
      </c>
      <c r="E200" s="403" t="s">
        <v>227</v>
      </c>
      <c r="F200" s="403" t="s">
        <v>170</v>
      </c>
      <c r="G200" s="403" t="s">
        <v>15</v>
      </c>
      <c r="H200" s="403" t="s">
        <v>228</v>
      </c>
      <c r="I200" s="403" t="s">
        <v>166</v>
      </c>
      <c r="J200" s="403" t="s">
        <v>166</v>
      </c>
      <c r="K200" s="404">
        <v>42781</v>
      </c>
      <c r="L200" s="403">
        <v>1</v>
      </c>
      <c r="M200" s="403" t="s">
        <v>229</v>
      </c>
      <c r="N200" s="403" t="s">
        <v>152</v>
      </c>
      <c r="O200" s="403" t="s">
        <v>109</v>
      </c>
      <c r="P200" s="404">
        <v>41219</v>
      </c>
      <c r="Q200" s="404">
        <v>41222</v>
      </c>
      <c r="R200" s="404">
        <v>41257</v>
      </c>
      <c r="S200" s="403">
        <v>2</v>
      </c>
      <c r="T200" s="403">
        <v>2</v>
      </c>
      <c r="U200" s="403">
        <v>2</v>
      </c>
      <c r="V200" s="403" t="s">
        <v>99</v>
      </c>
      <c r="W200" s="403">
        <v>2</v>
      </c>
      <c r="X200" s="403" t="s">
        <v>99</v>
      </c>
      <c r="Y200" s="403" t="s">
        <v>4280</v>
      </c>
      <c r="Z200" s="404">
        <v>39762</v>
      </c>
      <c r="AA200" s="404">
        <v>39766</v>
      </c>
      <c r="AB200" s="403" t="s">
        <v>152</v>
      </c>
      <c r="AC200" s="403" t="s">
        <v>4900</v>
      </c>
      <c r="AD200" s="403">
        <v>3</v>
      </c>
      <c r="AE200" s="403">
        <v>3</v>
      </c>
      <c r="AF200" s="403">
        <v>3</v>
      </c>
      <c r="AG200" s="403" t="s">
        <v>99</v>
      </c>
      <c r="AH200" s="403">
        <v>3</v>
      </c>
      <c r="AI200" s="403" t="s">
        <v>127</v>
      </c>
    </row>
    <row r="201" spans="1:35" x14ac:dyDescent="0.2">
      <c r="A201" s="434" t="str">
        <f>IF(B201&lt;&gt;"",HYPERLINK(CONCATENATE("http://reports.ofsted.gov.uk/inspection-reports/find-inspection-report/provider/ELS/",B201),"Ofsted Webpage"),"")</f>
        <v>Ofsted Webpage</v>
      </c>
      <c r="B201" s="403">
        <v>52563</v>
      </c>
      <c r="C201" s="403">
        <v>106172</v>
      </c>
      <c r="D201" s="403">
        <v>10003430</v>
      </c>
      <c r="E201" s="403" t="s">
        <v>474</v>
      </c>
      <c r="F201" s="403" t="s">
        <v>278</v>
      </c>
      <c r="G201" s="403" t="s">
        <v>15</v>
      </c>
      <c r="H201" s="403" t="s">
        <v>475</v>
      </c>
      <c r="I201" s="403" t="s">
        <v>94</v>
      </c>
      <c r="J201" s="403" t="s">
        <v>95</v>
      </c>
      <c r="K201" s="404">
        <v>42690</v>
      </c>
      <c r="L201" s="403">
        <v>1</v>
      </c>
      <c r="M201" s="403" t="s">
        <v>477</v>
      </c>
      <c r="N201" s="403" t="s">
        <v>132</v>
      </c>
      <c r="O201" s="403" t="s">
        <v>109</v>
      </c>
      <c r="P201" s="404">
        <v>41169</v>
      </c>
      <c r="Q201" s="404">
        <v>41173</v>
      </c>
      <c r="R201" s="404">
        <v>41208</v>
      </c>
      <c r="S201" s="403">
        <v>2</v>
      </c>
      <c r="T201" s="403">
        <v>2</v>
      </c>
      <c r="U201" s="403">
        <v>2</v>
      </c>
      <c r="V201" s="403" t="s">
        <v>99</v>
      </c>
      <c r="W201" s="403">
        <v>2</v>
      </c>
      <c r="X201" s="403" t="s">
        <v>99</v>
      </c>
      <c r="Y201" s="403" t="s">
        <v>4281</v>
      </c>
      <c r="Z201" s="404">
        <v>40098</v>
      </c>
      <c r="AA201" s="404">
        <v>40101</v>
      </c>
      <c r="AB201" s="403" t="s">
        <v>434</v>
      </c>
      <c r="AC201" s="403" t="s">
        <v>4900</v>
      </c>
      <c r="AD201" s="403">
        <v>3</v>
      </c>
      <c r="AE201" s="403">
        <v>3</v>
      </c>
      <c r="AF201" s="403">
        <v>3</v>
      </c>
      <c r="AG201" s="403" t="s">
        <v>99</v>
      </c>
      <c r="AH201" s="403">
        <v>3</v>
      </c>
      <c r="AI201" s="403" t="s">
        <v>127</v>
      </c>
    </row>
    <row r="202" spans="1:35" x14ac:dyDescent="0.2">
      <c r="A202" s="434" t="str">
        <f>IF(B202&lt;&gt;"",HYPERLINK(CONCATENATE("http://reports.ofsted.gov.uk/inspection-reports/find-inspection-report/provider/ELS/",B202),"Ofsted Webpage"),"")</f>
        <v>Ofsted Webpage</v>
      </c>
      <c r="B202" s="403">
        <v>52587</v>
      </c>
      <c r="C202" s="403">
        <v>116615</v>
      </c>
      <c r="D202" s="403">
        <v>10003456</v>
      </c>
      <c r="E202" s="403" t="s">
        <v>918</v>
      </c>
      <c r="F202" s="403" t="s">
        <v>92</v>
      </c>
      <c r="G202" s="403" t="s">
        <v>14</v>
      </c>
      <c r="H202" s="403" t="s">
        <v>139</v>
      </c>
      <c r="I202" s="403" t="s">
        <v>140</v>
      </c>
      <c r="J202" s="403" t="s">
        <v>140</v>
      </c>
      <c r="K202" s="404">
        <v>42496</v>
      </c>
      <c r="L202" s="403">
        <v>1</v>
      </c>
      <c r="M202" s="403" t="s">
        <v>4040</v>
      </c>
      <c r="N202" s="403" t="s">
        <v>102</v>
      </c>
      <c r="O202" s="403" t="s">
        <v>109</v>
      </c>
      <c r="P202" s="404">
        <v>41085</v>
      </c>
      <c r="Q202" s="404">
        <v>41089</v>
      </c>
      <c r="R202" s="404">
        <v>41115</v>
      </c>
      <c r="S202" s="403">
        <v>2</v>
      </c>
      <c r="T202" s="403">
        <v>2</v>
      </c>
      <c r="U202" s="403">
        <v>2</v>
      </c>
      <c r="V202" s="403" t="s">
        <v>99</v>
      </c>
      <c r="W202" s="403">
        <v>2</v>
      </c>
      <c r="X202" s="403" t="s">
        <v>99</v>
      </c>
      <c r="Y202" s="403" t="s">
        <v>4282</v>
      </c>
      <c r="Z202" s="404">
        <v>39637</v>
      </c>
      <c r="AA202" s="404">
        <v>39640</v>
      </c>
      <c r="AB202" s="403" t="s">
        <v>102</v>
      </c>
      <c r="AC202" s="403" t="s">
        <v>4900</v>
      </c>
      <c r="AD202" s="403">
        <v>3</v>
      </c>
      <c r="AE202" s="403">
        <v>3</v>
      </c>
      <c r="AF202" s="403">
        <v>3</v>
      </c>
      <c r="AG202" s="403" t="s">
        <v>99</v>
      </c>
      <c r="AH202" s="403">
        <v>3</v>
      </c>
      <c r="AI202" s="403" t="s">
        <v>127</v>
      </c>
    </row>
    <row r="203" spans="1:35" x14ac:dyDescent="0.2">
      <c r="A203" s="434" t="str">
        <f>IF(B203&lt;&gt;"",HYPERLINK(CONCATENATE("http://reports.ofsted.gov.uk/inspection-reports/find-inspection-report/provider/ELS/",B203),"Ofsted Webpage"),"")</f>
        <v>Ofsted Webpage</v>
      </c>
      <c r="B203" s="403">
        <v>52598</v>
      </c>
      <c r="C203" s="403">
        <v>116378</v>
      </c>
      <c r="D203" s="403">
        <v>10006710</v>
      </c>
      <c r="E203" s="403" t="s">
        <v>920</v>
      </c>
      <c r="F203" s="403" t="s">
        <v>92</v>
      </c>
      <c r="G203" s="403" t="s">
        <v>14</v>
      </c>
      <c r="H203" s="403" t="s">
        <v>921</v>
      </c>
      <c r="I203" s="403" t="s">
        <v>122</v>
      </c>
      <c r="J203" s="403" t="s">
        <v>122</v>
      </c>
      <c r="K203" s="404" t="s">
        <v>210</v>
      </c>
      <c r="L203" s="403" t="s">
        <v>210</v>
      </c>
      <c r="M203" s="403">
        <v>10004937</v>
      </c>
      <c r="N203" s="403" t="s">
        <v>410</v>
      </c>
      <c r="O203" s="403" t="s">
        <v>109</v>
      </c>
      <c r="P203" s="404">
        <v>42345</v>
      </c>
      <c r="Q203" s="404">
        <v>42348</v>
      </c>
      <c r="R203" s="404">
        <v>42380</v>
      </c>
      <c r="S203" s="403">
        <v>2</v>
      </c>
      <c r="T203" s="403">
        <v>2</v>
      </c>
      <c r="U203" s="403">
        <v>2</v>
      </c>
      <c r="V203" s="403">
        <v>2</v>
      </c>
      <c r="W203" s="403">
        <v>2</v>
      </c>
      <c r="X203" s="403" t="s">
        <v>100</v>
      </c>
      <c r="Y203" s="403" t="s">
        <v>2427</v>
      </c>
      <c r="Z203" s="404">
        <v>41716</v>
      </c>
      <c r="AA203" s="404">
        <v>41719</v>
      </c>
      <c r="AB203" s="403" t="s">
        <v>147</v>
      </c>
      <c r="AC203" s="403" t="s">
        <v>4900</v>
      </c>
      <c r="AD203" s="403">
        <v>3</v>
      </c>
      <c r="AE203" s="403">
        <v>3</v>
      </c>
      <c r="AF203" s="403">
        <v>3</v>
      </c>
      <c r="AG203" s="403" t="s">
        <v>99</v>
      </c>
      <c r="AH203" s="403">
        <v>3</v>
      </c>
      <c r="AI203" s="403" t="s">
        <v>127</v>
      </c>
    </row>
    <row r="204" spans="1:35" x14ac:dyDescent="0.2">
      <c r="A204" s="434" t="str">
        <f>IF(B204&lt;&gt;"",HYPERLINK(CONCATENATE("http://reports.ofsted.gov.uk/inspection-reports/find-inspection-report/provider/ELS/",B204),"Ofsted Webpage"),"")</f>
        <v>Ofsted Webpage</v>
      </c>
      <c r="B204" s="403">
        <v>52627</v>
      </c>
      <c r="C204" s="403">
        <v>108877</v>
      </c>
      <c r="D204" s="403">
        <v>10003478</v>
      </c>
      <c r="E204" s="403" t="s">
        <v>923</v>
      </c>
      <c r="F204" s="403" t="s">
        <v>92</v>
      </c>
      <c r="G204" s="403" t="s">
        <v>14</v>
      </c>
      <c r="H204" s="403" t="s">
        <v>150</v>
      </c>
      <c r="I204" s="403" t="s">
        <v>122</v>
      </c>
      <c r="J204" s="403" t="s">
        <v>122</v>
      </c>
      <c r="K204" s="404" t="s">
        <v>210</v>
      </c>
      <c r="L204" s="403" t="s">
        <v>210</v>
      </c>
      <c r="M204" s="403">
        <v>10011486</v>
      </c>
      <c r="N204" s="403" t="s">
        <v>130</v>
      </c>
      <c r="O204" s="403" t="s">
        <v>109</v>
      </c>
      <c r="P204" s="404">
        <v>42542</v>
      </c>
      <c r="Q204" s="404">
        <v>42545</v>
      </c>
      <c r="R204" s="404">
        <v>42578</v>
      </c>
      <c r="S204" s="403">
        <v>2</v>
      </c>
      <c r="T204" s="403">
        <v>2</v>
      </c>
      <c r="U204" s="403">
        <v>2</v>
      </c>
      <c r="V204" s="403">
        <v>2</v>
      </c>
      <c r="W204" s="403">
        <v>2</v>
      </c>
      <c r="X204" s="403" t="s">
        <v>100</v>
      </c>
      <c r="Y204" s="403" t="s">
        <v>3357</v>
      </c>
      <c r="Z204" s="404">
        <v>41442</v>
      </c>
      <c r="AA204" s="404">
        <v>41446</v>
      </c>
      <c r="AB204" s="403" t="s">
        <v>102</v>
      </c>
      <c r="AC204" s="403" t="s">
        <v>4900</v>
      </c>
      <c r="AD204" s="403">
        <v>2</v>
      </c>
      <c r="AE204" s="403">
        <v>2</v>
      </c>
      <c r="AF204" s="403">
        <v>2</v>
      </c>
      <c r="AG204" s="403" t="s">
        <v>99</v>
      </c>
      <c r="AH204" s="403">
        <v>1</v>
      </c>
      <c r="AI204" s="403" t="s">
        <v>111</v>
      </c>
    </row>
    <row r="205" spans="1:35" x14ac:dyDescent="0.2">
      <c r="A205" s="434" t="str">
        <f>IF(B205&lt;&gt;"",HYPERLINK(CONCATENATE("http://reports.ofsted.gov.uk/inspection-reports/find-inspection-report/provider/ELS/",B205),"Ofsted Webpage"),"")</f>
        <v>Ofsted Webpage</v>
      </c>
      <c r="B205" s="403">
        <v>52638</v>
      </c>
      <c r="C205" s="403">
        <v>109905</v>
      </c>
      <c r="D205" s="403">
        <v>10003490</v>
      </c>
      <c r="E205" s="403" t="s">
        <v>1681</v>
      </c>
      <c r="F205" s="403" t="s">
        <v>92</v>
      </c>
      <c r="G205" s="403" t="s">
        <v>14</v>
      </c>
      <c r="H205" s="403" t="s">
        <v>785</v>
      </c>
      <c r="I205" s="403" t="s">
        <v>107</v>
      </c>
      <c r="J205" s="403" t="s">
        <v>107</v>
      </c>
      <c r="K205" s="404">
        <v>42915</v>
      </c>
      <c r="L205" s="403">
        <v>1</v>
      </c>
      <c r="M205" s="403" t="s">
        <v>1682</v>
      </c>
      <c r="N205" s="403" t="s">
        <v>102</v>
      </c>
      <c r="O205" s="403" t="s">
        <v>5556</v>
      </c>
      <c r="P205" s="404">
        <v>42052</v>
      </c>
      <c r="Q205" s="404">
        <v>42055</v>
      </c>
      <c r="R205" s="404">
        <v>42088</v>
      </c>
      <c r="S205" s="403">
        <v>2</v>
      </c>
      <c r="T205" s="403">
        <v>2</v>
      </c>
      <c r="U205" s="403">
        <v>2</v>
      </c>
      <c r="V205" s="403" t="s">
        <v>99</v>
      </c>
      <c r="W205" s="403">
        <v>2</v>
      </c>
      <c r="X205" s="403" t="s">
        <v>100</v>
      </c>
      <c r="Y205" s="403" t="s">
        <v>5563</v>
      </c>
      <c r="Z205" s="404">
        <v>40134</v>
      </c>
      <c r="AA205" s="404">
        <v>40137</v>
      </c>
      <c r="AB205" s="435" t="s">
        <v>4134</v>
      </c>
      <c r="AC205" s="435" t="s">
        <v>4900</v>
      </c>
      <c r="AD205" s="403">
        <v>3</v>
      </c>
      <c r="AE205" s="403">
        <v>2</v>
      </c>
      <c r="AF205" s="403">
        <v>3</v>
      </c>
      <c r="AG205" s="403" t="s">
        <v>99</v>
      </c>
      <c r="AH205" s="403">
        <v>3</v>
      </c>
      <c r="AI205" s="403" t="s">
        <v>127</v>
      </c>
    </row>
    <row r="206" spans="1:35" x14ac:dyDescent="0.2">
      <c r="A206" s="434" t="str">
        <f>IF(B206&lt;&gt;"",HYPERLINK(CONCATENATE("http://reports.ofsted.gov.uk/inspection-reports/find-inspection-report/provider/ELS/",B206),"Ofsted Webpage"),"")</f>
        <v>Ofsted Webpage</v>
      </c>
      <c r="B206" s="403">
        <v>52794</v>
      </c>
      <c r="C206" s="403">
        <v>126205</v>
      </c>
      <c r="D206" s="403">
        <v>10042190</v>
      </c>
      <c r="E206" s="403" t="s">
        <v>286</v>
      </c>
      <c r="F206" s="403" t="s">
        <v>92</v>
      </c>
      <c r="G206" s="403" t="s">
        <v>14</v>
      </c>
      <c r="H206" s="403" t="s">
        <v>129</v>
      </c>
      <c r="I206" s="403" t="s">
        <v>122</v>
      </c>
      <c r="J206" s="403" t="s">
        <v>122</v>
      </c>
      <c r="K206" s="404" t="s">
        <v>210</v>
      </c>
      <c r="L206" s="403" t="s">
        <v>210</v>
      </c>
      <c r="M206" s="403">
        <v>10022553</v>
      </c>
      <c r="N206" s="403" t="s">
        <v>130</v>
      </c>
      <c r="O206" s="403" t="s">
        <v>109</v>
      </c>
      <c r="P206" s="404">
        <v>42752</v>
      </c>
      <c r="Q206" s="404">
        <v>42755</v>
      </c>
      <c r="R206" s="404">
        <v>42789</v>
      </c>
      <c r="S206" s="403">
        <v>3</v>
      </c>
      <c r="T206" s="403">
        <v>3</v>
      </c>
      <c r="U206" s="403">
        <v>3</v>
      </c>
      <c r="V206" s="403">
        <v>2</v>
      </c>
      <c r="W206" s="403">
        <v>3</v>
      </c>
      <c r="X206" s="403" t="s">
        <v>100</v>
      </c>
      <c r="Y206" s="403" t="s">
        <v>287</v>
      </c>
      <c r="Z206" s="404">
        <v>41603</v>
      </c>
      <c r="AA206" s="404">
        <v>41607</v>
      </c>
      <c r="AB206" s="403" t="s">
        <v>132</v>
      </c>
      <c r="AC206" s="403" t="s">
        <v>4900</v>
      </c>
      <c r="AD206" s="403">
        <v>2</v>
      </c>
      <c r="AE206" s="403">
        <v>2</v>
      </c>
      <c r="AF206" s="403">
        <v>2</v>
      </c>
      <c r="AG206" s="403" t="s">
        <v>99</v>
      </c>
      <c r="AH206" s="403">
        <v>2</v>
      </c>
      <c r="AI206" s="403" t="s">
        <v>148</v>
      </c>
    </row>
    <row r="207" spans="1:35" x14ac:dyDescent="0.2">
      <c r="A207" s="434" t="str">
        <f>IF(B207&lt;&gt;"",HYPERLINK(CONCATENATE("http://reports.ofsted.gov.uk/inspection-reports/find-inspection-report/provider/ELS/",B207),"Ofsted Webpage"),"")</f>
        <v>Ofsted Webpage</v>
      </c>
      <c r="B207" s="403">
        <v>52804</v>
      </c>
      <c r="C207" s="403">
        <v>105061</v>
      </c>
      <c r="D207" s="403">
        <v>10003526</v>
      </c>
      <c r="E207" s="403" t="s">
        <v>448</v>
      </c>
      <c r="F207" s="403" t="s">
        <v>92</v>
      </c>
      <c r="G207" s="403" t="s">
        <v>14</v>
      </c>
      <c r="H207" s="403" t="s">
        <v>449</v>
      </c>
      <c r="I207" s="403" t="s">
        <v>122</v>
      </c>
      <c r="J207" s="403" t="s">
        <v>122</v>
      </c>
      <c r="K207" s="404" t="s">
        <v>210</v>
      </c>
      <c r="L207" s="403" t="s">
        <v>210</v>
      </c>
      <c r="M207" s="403">
        <v>10020162</v>
      </c>
      <c r="N207" s="403" t="s">
        <v>280</v>
      </c>
      <c r="O207" s="403" t="s">
        <v>109</v>
      </c>
      <c r="P207" s="404">
        <v>42695</v>
      </c>
      <c r="Q207" s="404">
        <v>42698</v>
      </c>
      <c r="R207" s="404">
        <v>42740</v>
      </c>
      <c r="S207" s="403">
        <v>2</v>
      </c>
      <c r="T207" s="403">
        <v>2</v>
      </c>
      <c r="U207" s="403">
        <v>2</v>
      </c>
      <c r="V207" s="403">
        <v>2</v>
      </c>
      <c r="W207" s="403">
        <v>3</v>
      </c>
      <c r="X207" s="403" t="s">
        <v>100</v>
      </c>
      <c r="Y207" s="403" t="s">
        <v>450</v>
      </c>
      <c r="Z207" s="404">
        <v>41253</v>
      </c>
      <c r="AA207" s="404">
        <v>41257</v>
      </c>
      <c r="AB207" s="403" t="s">
        <v>102</v>
      </c>
      <c r="AC207" s="403" t="s">
        <v>4900</v>
      </c>
      <c r="AD207" s="403">
        <v>2</v>
      </c>
      <c r="AE207" s="403">
        <v>2</v>
      </c>
      <c r="AF207" s="403">
        <v>2</v>
      </c>
      <c r="AG207" s="403" t="s">
        <v>99</v>
      </c>
      <c r="AH207" s="403">
        <v>2</v>
      </c>
      <c r="AI207" s="403" t="s">
        <v>111</v>
      </c>
    </row>
    <row r="208" spans="1:35" x14ac:dyDescent="0.2">
      <c r="A208" s="434" t="str">
        <f>IF(B208&lt;&gt;"",HYPERLINK(CONCATENATE("http://reports.ofsted.gov.uk/inspection-reports/find-inspection-report/provider/ELS/",B208),"Ofsted Webpage"),"")</f>
        <v>Ofsted Webpage</v>
      </c>
      <c r="B208" s="403">
        <v>52805</v>
      </c>
      <c r="C208" s="403">
        <v>106372</v>
      </c>
      <c r="D208" s="403">
        <v>10003529</v>
      </c>
      <c r="E208" s="403" t="s">
        <v>927</v>
      </c>
      <c r="F208" s="403" t="s">
        <v>92</v>
      </c>
      <c r="G208" s="403" t="s">
        <v>14</v>
      </c>
      <c r="H208" s="403" t="s">
        <v>171</v>
      </c>
      <c r="I208" s="403" t="s">
        <v>172</v>
      </c>
      <c r="J208" s="403" t="s">
        <v>172</v>
      </c>
      <c r="K208" s="404" t="s">
        <v>210</v>
      </c>
      <c r="L208" s="403" t="s">
        <v>210</v>
      </c>
      <c r="M208" s="403">
        <v>10030747</v>
      </c>
      <c r="N208" s="403" t="s">
        <v>331</v>
      </c>
      <c r="O208" s="403" t="s">
        <v>109</v>
      </c>
      <c r="P208" s="404">
        <v>42927</v>
      </c>
      <c r="Q208" s="404">
        <v>42930</v>
      </c>
      <c r="R208" s="404">
        <v>42948</v>
      </c>
      <c r="S208" s="403">
        <v>2</v>
      </c>
      <c r="T208" s="403">
        <v>2</v>
      </c>
      <c r="U208" s="403">
        <v>2</v>
      </c>
      <c r="V208" s="403">
        <v>2</v>
      </c>
      <c r="W208" s="403">
        <v>2</v>
      </c>
      <c r="X208" s="403" t="s">
        <v>100</v>
      </c>
      <c r="Y208" s="403">
        <v>10004939</v>
      </c>
      <c r="Z208" s="404">
        <v>42409</v>
      </c>
      <c r="AA208" s="404">
        <v>42433</v>
      </c>
      <c r="AB208" s="403" t="s">
        <v>96</v>
      </c>
      <c r="AC208" s="403" t="s">
        <v>4919</v>
      </c>
      <c r="AD208" s="403">
        <v>3</v>
      </c>
      <c r="AE208" s="403">
        <v>3</v>
      </c>
      <c r="AF208" s="403">
        <v>3</v>
      </c>
      <c r="AG208" s="403">
        <v>3</v>
      </c>
      <c r="AH208" s="403">
        <v>3</v>
      </c>
      <c r="AI208" s="403" t="s">
        <v>127</v>
      </c>
    </row>
    <row r="209" spans="1:35" x14ac:dyDescent="0.2">
      <c r="A209" s="434" t="str">
        <f>IF(B209&lt;&gt;"",HYPERLINK(CONCATENATE("http://reports.ofsted.gov.uk/inspection-reports/find-inspection-report/provider/ELS/",B209),"Ofsted Webpage"),"")</f>
        <v>Ofsted Webpage</v>
      </c>
      <c r="B209" s="403">
        <v>52836</v>
      </c>
      <c r="C209" s="403">
        <v>110202</v>
      </c>
      <c r="D209" s="403">
        <v>10003570</v>
      </c>
      <c r="E209" s="403" t="s">
        <v>931</v>
      </c>
      <c r="F209" s="403" t="s">
        <v>170</v>
      </c>
      <c r="G209" s="403" t="s">
        <v>15</v>
      </c>
      <c r="H209" s="403" t="s">
        <v>237</v>
      </c>
      <c r="I209" s="403" t="s">
        <v>190</v>
      </c>
      <c r="J209" s="403" t="s">
        <v>190</v>
      </c>
      <c r="K209" s="404" t="s">
        <v>210</v>
      </c>
      <c r="L209" s="403" t="s">
        <v>210</v>
      </c>
      <c r="M209" s="403">
        <v>10011488</v>
      </c>
      <c r="N209" s="403" t="s">
        <v>276</v>
      </c>
      <c r="O209" s="403" t="s">
        <v>109</v>
      </c>
      <c r="P209" s="404">
        <v>42535</v>
      </c>
      <c r="Q209" s="404">
        <v>42538</v>
      </c>
      <c r="R209" s="404">
        <v>42578</v>
      </c>
      <c r="S209" s="403">
        <v>2</v>
      </c>
      <c r="T209" s="403">
        <v>2</v>
      </c>
      <c r="U209" s="403">
        <v>2</v>
      </c>
      <c r="V209" s="403">
        <v>2</v>
      </c>
      <c r="W209" s="403">
        <v>2</v>
      </c>
      <c r="X209" s="403" t="s">
        <v>100</v>
      </c>
      <c r="Y209" s="403" t="s">
        <v>4283</v>
      </c>
      <c r="Z209" s="404">
        <v>40350</v>
      </c>
      <c r="AA209" s="404">
        <v>40354</v>
      </c>
      <c r="AB209" s="403" t="s">
        <v>152</v>
      </c>
      <c r="AC209" s="403" t="s">
        <v>4900</v>
      </c>
      <c r="AD209" s="403">
        <v>2</v>
      </c>
      <c r="AE209" s="403">
        <v>2</v>
      </c>
      <c r="AF209" s="403">
        <v>2</v>
      </c>
      <c r="AG209" s="403" t="s">
        <v>99</v>
      </c>
      <c r="AH209" s="403">
        <v>2</v>
      </c>
      <c r="AI209" s="403" t="s">
        <v>111</v>
      </c>
    </row>
    <row r="210" spans="1:35" x14ac:dyDescent="0.2">
      <c r="A210" s="434" t="str">
        <f>IF(B210&lt;&gt;"",HYPERLINK(CONCATENATE("http://reports.ofsted.gov.uk/inspection-reports/find-inspection-report/provider/ELS/",B210),"Ofsted Webpage"),"")</f>
        <v>Ofsted Webpage</v>
      </c>
      <c r="B210" s="403">
        <v>52838</v>
      </c>
      <c r="C210" s="403">
        <v>107471</v>
      </c>
      <c r="D210" s="403">
        <v>10003571</v>
      </c>
      <c r="E210" s="403" t="s">
        <v>933</v>
      </c>
      <c r="F210" s="403" t="s">
        <v>92</v>
      </c>
      <c r="G210" s="403" t="s">
        <v>14</v>
      </c>
      <c r="H210" s="403" t="s">
        <v>785</v>
      </c>
      <c r="I210" s="403" t="s">
        <v>107</v>
      </c>
      <c r="J210" s="403" t="s">
        <v>107</v>
      </c>
      <c r="K210" s="404">
        <v>42383</v>
      </c>
      <c r="L210" s="403">
        <v>1</v>
      </c>
      <c r="M210" s="403" t="s">
        <v>4284</v>
      </c>
      <c r="N210" s="403" t="s">
        <v>434</v>
      </c>
      <c r="O210" s="403" t="s">
        <v>109</v>
      </c>
      <c r="P210" s="404">
        <v>40253</v>
      </c>
      <c r="Q210" s="404">
        <v>40256</v>
      </c>
      <c r="R210" s="404">
        <v>40295</v>
      </c>
      <c r="S210" s="403">
        <v>2</v>
      </c>
      <c r="T210" s="403">
        <v>2</v>
      </c>
      <c r="U210" s="403">
        <v>2</v>
      </c>
      <c r="V210" s="403" t="s">
        <v>99</v>
      </c>
      <c r="W210" s="403">
        <v>2</v>
      </c>
      <c r="X210" s="403" t="s">
        <v>99</v>
      </c>
      <c r="Y210" s="403" t="s">
        <v>4285</v>
      </c>
      <c r="Z210" s="404">
        <v>38666</v>
      </c>
      <c r="AA210" s="404">
        <v>38666</v>
      </c>
      <c r="AB210" s="403" t="s">
        <v>4199</v>
      </c>
      <c r="AC210" s="403" t="s">
        <v>4900</v>
      </c>
      <c r="AD210" s="403">
        <v>3</v>
      </c>
      <c r="AE210" s="403">
        <v>3</v>
      </c>
      <c r="AF210" s="403" t="s">
        <v>99</v>
      </c>
      <c r="AG210" s="403" t="s">
        <v>99</v>
      </c>
      <c r="AH210" s="403" t="s">
        <v>99</v>
      </c>
      <c r="AI210" s="403" t="s">
        <v>127</v>
      </c>
    </row>
    <row r="211" spans="1:35" x14ac:dyDescent="0.2">
      <c r="A211" s="434" t="str">
        <f>IF(B211&lt;&gt;"",HYPERLINK(CONCATENATE("http://reports.ofsted.gov.uk/inspection-reports/find-inspection-report/provider/ELS/",B211),"Ofsted Webpage"),"")</f>
        <v>Ofsted Webpage</v>
      </c>
      <c r="B211" s="403">
        <v>52843</v>
      </c>
      <c r="C211" s="403">
        <v>106963</v>
      </c>
      <c r="D211" s="403">
        <v>10003586</v>
      </c>
      <c r="E211" s="403" t="s">
        <v>935</v>
      </c>
      <c r="F211" s="403" t="s">
        <v>170</v>
      </c>
      <c r="G211" s="403" t="s">
        <v>15</v>
      </c>
      <c r="H211" s="403" t="s">
        <v>255</v>
      </c>
      <c r="I211" s="403" t="s">
        <v>161</v>
      </c>
      <c r="J211" s="403" t="s">
        <v>161</v>
      </c>
      <c r="K211" s="404" t="s">
        <v>210</v>
      </c>
      <c r="L211" s="403" t="s">
        <v>210</v>
      </c>
      <c r="M211" s="403">
        <v>10030708</v>
      </c>
      <c r="N211" s="403" t="s">
        <v>212</v>
      </c>
      <c r="O211" s="403" t="s">
        <v>109</v>
      </c>
      <c r="P211" s="404">
        <v>42998</v>
      </c>
      <c r="Q211" s="404">
        <v>43000</v>
      </c>
      <c r="R211" s="404">
        <v>43041</v>
      </c>
      <c r="S211" s="403">
        <v>3</v>
      </c>
      <c r="T211" s="403">
        <v>3</v>
      </c>
      <c r="U211" s="403">
        <v>3</v>
      </c>
      <c r="V211" s="403">
        <v>3</v>
      </c>
      <c r="W211" s="403">
        <v>3</v>
      </c>
      <c r="X211" s="403" t="s">
        <v>100</v>
      </c>
      <c r="Y211" s="403">
        <v>10005149</v>
      </c>
      <c r="Z211" s="404">
        <v>42283</v>
      </c>
      <c r="AA211" s="404">
        <v>42285</v>
      </c>
      <c r="AB211" s="403" t="s">
        <v>377</v>
      </c>
      <c r="AC211" s="403" t="s">
        <v>4900</v>
      </c>
      <c r="AD211" s="403">
        <v>3</v>
      </c>
      <c r="AE211" s="403">
        <v>3</v>
      </c>
      <c r="AF211" s="403">
        <v>3</v>
      </c>
      <c r="AG211" s="403">
        <v>3</v>
      </c>
      <c r="AH211" s="403">
        <v>3</v>
      </c>
      <c r="AI211" s="403" t="s">
        <v>111</v>
      </c>
    </row>
    <row r="212" spans="1:35" x14ac:dyDescent="0.2">
      <c r="A212" s="434" t="str">
        <f>IF(B212&lt;&gt;"",HYPERLINK(CONCATENATE("http://reports.ofsted.gov.uk/inspection-reports/find-inspection-report/provider/ELS/",B212),"Ofsted Webpage"),"")</f>
        <v>Ofsted Webpage</v>
      </c>
      <c r="B212" s="403">
        <v>52847</v>
      </c>
      <c r="C212" s="403">
        <v>106311</v>
      </c>
      <c r="D212" s="403">
        <v>10003593</v>
      </c>
      <c r="E212" s="403" t="s">
        <v>937</v>
      </c>
      <c r="F212" s="403" t="s">
        <v>92</v>
      </c>
      <c r="G212" s="403" t="s">
        <v>14</v>
      </c>
      <c r="H212" s="403" t="s">
        <v>514</v>
      </c>
      <c r="I212" s="403" t="s">
        <v>190</v>
      </c>
      <c r="J212" s="403" t="s">
        <v>190</v>
      </c>
      <c r="K212" s="404" t="s">
        <v>210</v>
      </c>
      <c r="L212" s="403" t="s">
        <v>210</v>
      </c>
      <c r="M212" s="403">
        <v>10041165</v>
      </c>
      <c r="N212" s="403" t="s">
        <v>141</v>
      </c>
      <c r="O212" s="403" t="s">
        <v>109</v>
      </c>
      <c r="P212" s="404">
        <v>43151</v>
      </c>
      <c r="Q212" s="404">
        <v>43154</v>
      </c>
      <c r="R212" s="404">
        <v>43182</v>
      </c>
      <c r="S212" s="403">
        <v>2</v>
      </c>
      <c r="T212" s="403">
        <v>2</v>
      </c>
      <c r="U212" s="403">
        <v>2</v>
      </c>
      <c r="V212" s="403">
        <v>2</v>
      </c>
      <c r="W212" s="403">
        <v>2</v>
      </c>
      <c r="X212" s="403" t="s">
        <v>100</v>
      </c>
      <c r="Y212" s="403">
        <v>10011489</v>
      </c>
      <c r="Z212" s="404">
        <v>42465</v>
      </c>
      <c r="AA212" s="404">
        <v>42468</v>
      </c>
      <c r="AB212" s="403" t="s">
        <v>145</v>
      </c>
      <c r="AC212" s="403" t="s">
        <v>4900</v>
      </c>
      <c r="AD212" s="403">
        <v>3</v>
      </c>
      <c r="AE212" s="403">
        <v>3</v>
      </c>
      <c r="AF212" s="403">
        <v>3</v>
      </c>
      <c r="AG212" s="403">
        <v>3</v>
      </c>
      <c r="AH212" s="403">
        <v>3</v>
      </c>
      <c r="AI212" s="403" t="s">
        <v>127</v>
      </c>
    </row>
    <row r="213" spans="1:35" x14ac:dyDescent="0.2">
      <c r="A213" s="434" t="str">
        <f>IF(B213&lt;&gt;"",HYPERLINK(CONCATENATE("http://reports.ofsted.gov.uk/inspection-reports/find-inspection-report/provider/ELS/",B213),"Ofsted Webpage"),"")</f>
        <v>Ofsted Webpage</v>
      </c>
      <c r="B213" s="403">
        <v>52867</v>
      </c>
      <c r="C213" s="403">
        <v>106273</v>
      </c>
      <c r="D213" s="403">
        <v>10003688</v>
      </c>
      <c r="E213" s="403" t="s">
        <v>2434</v>
      </c>
      <c r="F213" s="403" t="s">
        <v>278</v>
      </c>
      <c r="G213" s="403" t="s">
        <v>15</v>
      </c>
      <c r="H213" s="403" t="s">
        <v>832</v>
      </c>
      <c r="I213" s="403" t="s">
        <v>199</v>
      </c>
      <c r="J213" s="403" t="s">
        <v>95</v>
      </c>
      <c r="K213" s="404">
        <v>42811</v>
      </c>
      <c r="L213" s="403">
        <v>1</v>
      </c>
      <c r="M213" s="403" t="s">
        <v>2435</v>
      </c>
      <c r="N213" s="403" t="s">
        <v>132</v>
      </c>
      <c r="O213" s="403" t="s">
        <v>109</v>
      </c>
      <c r="P213" s="404">
        <v>41653</v>
      </c>
      <c r="Q213" s="404">
        <v>41656</v>
      </c>
      <c r="R213" s="404">
        <v>41688</v>
      </c>
      <c r="S213" s="403">
        <v>2</v>
      </c>
      <c r="T213" s="403">
        <v>2</v>
      </c>
      <c r="U213" s="403">
        <v>2</v>
      </c>
      <c r="V213" s="403" t="s">
        <v>99</v>
      </c>
      <c r="W213" s="403">
        <v>2</v>
      </c>
      <c r="X213" s="403" t="s">
        <v>99</v>
      </c>
      <c r="Y213" s="403" t="s">
        <v>4041</v>
      </c>
      <c r="Z213" s="404">
        <v>41029</v>
      </c>
      <c r="AA213" s="404">
        <v>41032</v>
      </c>
      <c r="AB213" s="403" t="s">
        <v>434</v>
      </c>
      <c r="AC213" s="403" t="s">
        <v>4900</v>
      </c>
      <c r="AD213" s="403">
        <v>3</v>
      </c>
      <c r="AE213" s="403">
        <v>3</v>
      </c>
      <c r="AF213" s="403">
        <v>3</v>
      </c>
      <c r="AG213" s="403" t="s">
        <v>99</v>
      </c>
      <c r="AH213" s="403">
        <v>3</v>
      </c>
      <c r="AI213" s="403" t="s">
        <v>127</v>
      </c>
    </row>
    <row r="214" spans="1:35" x14ac:dyDescent="0.2">
      <c r="A214" s="434" t="str">
        <f>IF(B214&lt;&gt;"",HYPERLINK(CONCATENATE("http://reports.ofsted.gov.uk/inspection-reports/find-inspection-report/provider/ELS/",B214),"Ofsted Webpage"),"")</f>
        <v>Ofsted Webpage</v>
      </c>
      <c r="B214" s="403">
        <v>52870</v>
      </c>
      <c r="C214" s="403">
        <v>115465</v>
      </c>
      <c r="D214" s="403">
        <v>10003692</v>
      </c>
      <c r="E214" s="403" t="s">
        <v>2437</v>
      </c>
      <c r="F214" s="403" t="s">
        <v>170</v>
      </c>
      <c r="G214" s="403" t="s">
        <v>15</v>
      </c>
      <c r="H214" s="403" t="s">
        <v>867</v>
      </c>
      <c r="I214" s="403" t="s">
        <v>199</v>
      </c>
      <c r="J214" s="403" t="s">
        <v>95</v>
      </c>
      <c r="K214" s="404" t="s">
        <v>210</v>
      </c>
      <c r="L214" s="403" t="s">
        <v>210</v>
      </c>
      <c r="M214" s="403" t="s">
        <v>2438</v>
      </c>
      <c r="N214" s="403" t="s">
        <v>152</v>
      </c>
      <c r="O214" s="403" t="s">
        <v>109</v>
      </c>
      <c r="P214" s="404">
        <v>41603</v>
      </c>
      <c r="Q214" s="404">
        <v>41605</v>
      </c>
      <c r="R214" s="404">
        <v>41626</v>
      </c>
      <c r="S214" s="403">
        <v>1</v>
      </c>
      <c r="T214" s="403">
        <v>1</v>
      </c>
      <c r="U214" s="403">
        <v>1</v>
      </c>
      <c r="V214" s="403" t="s">
        <v>99</v>
      </c>
      <c r="W214" s="403">
        <v>1</v>
      </c>
      <c r="X214" s="403" t="s">
        <v>99</v>
      </c>
      <c r="Y214" s="403" t="s">
        <v>4286</v>
      </c>
      <c r="Z214" s="404">
        <v>39349</v>
      </c>
      <c r="AA214" s="404">
        <v>39353</v>
      </c>
      <c r="AB214" s="403" t="s">
        <v>152</v>
      </c>
      <c r="AC214" s="403" t="s">
        <v>4900</v>
      </c>
      <c r="AD214" s="403">
        <v>1</v>
      </c>
      <c r="AE214" s="403">
        <v>1</v>
      </c>
      <c r="AF214" s="403">
        <v>1</v>
      </c>
      <c r="AG214" s="403" t="s">
        <v>99</v>
      </c>
      <c r="AH214" s="403">
        <v>1</v>
      </c>
      <c r="AI214" s="403" t="s">
        <v>111</v>
      </c>
    </row>
    <row r="215" spans="1:35" x14ac:dyDescent="0.2">
      <c r="A215" s="434" t="str">
        <f>IF(B215&lt;&gt;"",HYPERLINK(CONCATENATE("http://reports.ofsted.gov.uk/inspection-reports/find-inspection-report/provider/ELS/",B215),"Ofsted Webpage"),"")</f>
        <v>Ofsted Webpage</v>
      </c>
      <c r="B215" s="403">
        <v>52883</v>
      </c>
      <c r="C215" s="403">
        <v>108057</v>
      </c>
      <c r="D215" s="403">
        <v>10003709</v>
      </c>
      <c r="E215" s="403" t="s">
        <v>941</v>
      </c>
      <c r="F215" s="403" t="s">
        <v>170</v>
      </c>
      <c r="G215" s="403" t="s">
        <v>15</v>
      </c>
      <c r="H215" s="403" t="s">
        <v>942</v>
      </c>
      <c r="I215" s="403" t="s">
        <v>140</v>
      </c>
      <c r="J215" s="403" t="s">
        <v>140</v>
      </c>
      <c r="K215" s="404" t="s">
        <v>210</v>
      </c>
      <c r="L215" s="403" t="s">
        <v>210</v>
      </c>
      <c r="M215" s="403">
        <v>10004945</v>
      </c>
      <c r="N215" s="403" t="s">
        <v>276</v>
      </c>
      <c r="O215" s="403" t="s">
        <v>124</v>
      </c>
      <c r="P215" s="404">
        <v>42380</v>
      </c>
      <c r="Q215" s="404">
        <v>42384</v>
      </c>
      <c r="R215" s="404">
        <v>42405</v>
      </c>
      <c r="S215" s="403">
        <v>2</v>
      </c>
      <c r="T215" s="403">
        <v>2</v>
      </c>
      <c r="U215" s="403">
        <v>2</v>
      </c>
      <c r="V215" s="403">
        <v>2</v>
      </c>
      <c r="W215" s="403">
        <v>2</v>
      </c>
      <c r="X215" s="403" t="s">
        <v>100</v>
      </c>
      <c r="Y215" s="403" t="s">
        <v>3366</v>
      </c>
      <c r="Z215" s="404">
        <v>41303</v>
      </c>
      <c r="AA215" s="404">
        <v>41306</v>
      </c>
      <c r="AB215" s="403" t="s">
        <v>152</v>
      </c>
      <c r="AC215" s="403" t="s">
        <v>4900</v>
      </c>
      <c r="AD215" s="403">
        <v>2</v>
      </c>
      <c r="AE215" s="403">
        <v>2</v>
      </c>
      <c r="AF215" s="403">
        <v>2</v>
      </c>
      <c r="AG215" s="403" t="s">
        <v>99</v>
      </c>
      <c r="AH215" s="403">
        <v>2</v>
      </c>
      <c r="AI215" s="403" t="s">
        <v>111</v>
      </c>
    </row>
    <row r="216" spans="1:35" x14ac:dyDescent="0.2">
      <c r="A216" s="434" t="str">
        <f>IF(B216&lt;&gt;"",HYPERLINK(CONCATENATE("http://reports.ofsted.gov.uk/inspection-reports/find-inspection-report/provider/ELS/",B216),"Ofsted Webpage"),"")</f>
        <v>Ofsted Webpage</v>
      </c>
      <c r="B216" s="403">
        <v>52896</v>
      </c>
      <c r="C216" s="403">
        <v>110078</v>
      </c>
      <c r="D216" s="403">
        <v>10003724</v>
      </c>
      <c r="E216" s="403" t="s">
        <v>1684</v>
      </c>
      <c r="F216" s="403" t="s">
        <v>183</v>
      </c>
      <c r="G216" s="403" t="s">
        <v>14</v>
      </c>
      <c r="H216" s="403" t="s">
        <v>325</v>
      </c>
      <c r="I216" s="403" t="s">
        <v>161</v>
      </c>
      <c r="J216" s="403" t="s">
        <v>161</v>
      </c>
      <c r="K216" s="404" t="s">
        <v>210</v>
      </c>
      <c r="L216" s="403" t="s">
        <v>210</v>
      </c>
      <c r="M216" s="403" t="s">
        <v>1685</v>
      </c>
      <c r="N216" s="403" t="s">
        <v>147</v>
      </c>
      <c r="O216" s="403" t="s">
        <v>109</v>
      </c>
      <c r="P216" s="404">
        <v>42114</v>
      </c>
      <c r="Q216" s="404">
        <v>42118</v>
      </c>
      <c r="R216" s="404">
        <v>42144</v>
      </c>
      <c r="S216" s="403">
        <v>1</v>
      </c>
      <c r="T216" s="403">
        <v>1</v>
      </c>
      <c r="U216" s="403">
        <v>1</v>
      </c>
      <c r="V216" s="403" t="s">
        <v>99</v>
      </c>
      <c r="W216" s="403">
        <v>1</v>
      </c>
      <c r="X216" s="403" t="s">
        <v>99</v>
      </c>
      <c r="Y216" s="403" t="s">
        <v>2440</v>
      </c>
      <c r="Z216" s="404">
        <v>41575</v>
      </c>
      <c r="AA216" s="404">
        <v>41579</v>
      </c>
      <c r="AB216" s="403" t="s">
        <v>102</v>
      </c>
      <c r="AC216" s="403" t="s">
        <v>4900</v>
      </c>
      <c r="AD216" s="403">
        <v>3</v>
      </c>
      <c r="AE216" s="403">
        <v>3</v>
      </c>
      <c r="AF216" s="403">
        <v>3</v>
      </c>
      <c r="AG216" s="403" t="s">
        <v>99</v>
      </c>
      <c r="AH216" s="403">
        <v>3</v>
      </c>
      <c r="AI216" s="403" t="s">
        <v>127</v>
      </c>
    </row>
    <row r="217" spans="1:35" x14ac:dyDescent="0.2">
      <c r="A217" s="434" t="str">
        <f>IF(B217&lt;&gt;"",HYPERLINK(CONCATENATE("http://reports.ofsted.gov.uk/inspection-reports/find-inspection-report/provider/ELS/",B217),"Ofsted Webpage"),"")</f>
        <v>Ofsted Webpage</v>
      </c>
      <c r="B217" s="403">
        <v>52902</v>
      </c>
      <c r="C217" s="403">
        <v>108718</v>
      </c>
      <c r="D217" s="403">
        <v>10003744</v>
      </c>
      <c r="E217" s="403" t="s">
        <v>944</v>
      </c>
      <c r="F217" s="403" t="s">
        <v>92</v>
      </c>
      <c r="G217" s="403" t="s">
        <v>14</v>
      </c>
      <c r="H217" s="403" t="s">
        <v>239</v>
      </c>
      <c r="I217" s="403" t="s">
        <v>161</v>
      </c>
      <c r="J217" s="403" t="s">
        <v>161</v>
      </c>
      <c r="K217" s="404" t="s">
        <v>210</v>
      </c>
      <c r="L217" s="403" t="s">
        <v>210</v>
      </c>
      <c r="M217" s="403">
        <v>10030748</v>
      </c>
      <c r="N217" s="403" t="s">
        <v>331</v>
      </c>
      <c r="O217" s="403" t="s">
        <v>109</v>
      </c>
      <c r="P217" s="404">
        <v>42948</v>
      </c>
      <c r="Q217" s="404">
        <v>42951</v>
      </c>
      <c r="R217" s="404">
        <v>42979</v>
      </c>
      <c r="S217" s="403">
        <v>2</v>
      </c>
      <c r="T217" s="403">
        <v>2</v>
      </c>
      <c r="U217" s="403">
        <v>2</v>
      </c>
      <c r="V217" s="403">
        <v>2</v>
      </c>
      <c r="W217" s="403">
        <v>2</v>
      </c>
      <c r="X217" s="403" t="s">
        <v>100</v>
      </c>
      <c r="Y217" s="403">
        <v>10004946</v>
      </c>
      <c r="Z217" s="404">
        <v>42402</v>
      </c>
      <c r="AA217" s="404">
        <v>42405</v>
      </c>
      <c r="AB217" s="403" t="s">
        <v>130</v>
      </c>
      <c r="AC217" s="403" t="s">
        <v>4900</v>
      </c>
      <c r="AD217" s="403">
        <v>3</v>
      </c>
      <c r="AE217" s="403">
        <v>3</v>
      </c>
      <c r="AF217" s="403">
        <v>3</v>
      </c>
      <c r="AG217" s="403">
        <v>3</v>
      </c>
      <c r="AH217" s="403">
        <v>3</v>
      </c>
      <c r="AI217" s="403" t="s">
        <v>127</v>
      </c>
    </row>
    <row r="218" spans="1:35" x14ac:dyDescent="0.2">
      <c r="A218" s="434" t="str">
        <f>IF(B218&lt;&gt;"",HYPERLINK(CONCATENATE("http://reports.ofsted.gov.uk/inspection-reports/find-inspection-report/provider/ELS/",B218),"Ofsted Webpage"),"")</f>
        <v>Ofsted Webpage</v>
      </c>
      <c r="B218" s="403">
        <v>52923</v>
      </c>
      <c r="C218" s="403">
        <v>106467</v>
      </c>
      <c r="D218" s="403">
        <v>10003771</v>
      </c>
      <c r="E218" s="403" t="s">
        <v>948</v>
      </c>
      <c r="F218" s="403" t="s">
        <v>278</v>
      </c>
      <c r="G218" s="403" t="s">
        <v>15</v>
      </c>
      <c r="H218" s="403" t="s">
        <v>422</v>
      </c>
      <c r="I218" s="403" t="s">
        <v>140</v>
      </c>
      <c r="J218" s="403" t="s">
        <v>140</v>
      </c>
      <c r="K218" s="404">
        <v>42572</v>
      </c>
      <c r="L218" s="403">
        <v>1</v>
      </c>
      <c r="M218" s="403" t="s">
        <v>4042</v>
      </c>
      <c r="N218" s="403" t="s">
        <v>434</v>
      </c>
      <c r="O218" s="403" t="s">
        <v>109</v>
      </c>
      <c r="P218" s="404">
        <v>40805</v>
      </c>
      <c r="Q218" s="404">
        <v>40808</v>
      </c>
      <c r="R218" s="404">
        <v>40836</v>
      </c>
      <c r="S218" s="403">
        <v>2</v>
      </c>
      <c r="T218" s="403">
        <v>2</v>
      </c>
      <c r="U218" s="403">
        <v>2</v>
      </c>
      <c r="V218" s="403" t="s">
        <v>99</v>
      </c>
      <c r="W218" s="403">
        <v>2</v>
      </c>
      <c r="X218" s="403" t="s">
        <v>99</v>
      </c>
      <c r="Y218" s="403" t="s">
        <v>4289</v>
      </c>
      <c r="Z218" s="404">
        <v>38694</v>
      </c>
      <c r="AA218" s="404">
        <v>38694</v>
      </c>
      <c r="AB218" s="403" t="s">
        <v>4199</v>
      </c>
      <c r="AC218" s="403" t="s">
        <v>4900</v>
      </c>
      <c r="AD218" s="403">
        <v>2</v>
      </c>
      <c r="AE218" s="403">
        <v>2</v>
      </c>
      <c r="AF218" s="403" t="s">
        <v>99</v>
      </c>
      <c r="AG218" s="403" t="s">
        <v>99</v>
      </c>
      <c r="AH218" s="403" t="s">
        <v>99</v>
      </c>
      <c r="AI218" s="403" t="s">
        <v>111</v>
      </c>
    </row>
    <row r="219" spans="1:35" x14ac:dyDescent="0.2">
      <c r="A219" s="434" t="str">
        <f>IF(B219&lt;&gt;"",HYPERLINK(CONCATENATE("http://reports.ofsted.gov.uk/inspection-reports/find-inspection-report/provider/ELS/",B219),"Ofsted Webpage"),"")</f>
        <v>Ofsted Webpage</v>
      </c>
      <c r="B219" s="403">
        <v>52949</v>
      </c>
      <c r="C219" s="403">
        <v>116979</v>
      </c>
      <c r="D219" s="403">
        <v>10003808</v>
      </c>
      <c r="E219" s="403" t="s">
        <v>4043</v>
      </c>
      <c r="F219" s="403" t="s">
        <v>278</v>
      </c>
      <c r="G219" s="403" t="s">
        <v>15</v>
      </c>
      <c r="H219" s="403" t="s">
        <v>422</v>
      </c>
      <c r="I219" s="403" t="s">
        <v>140</v>
      </c>
      <c r="J219" s="403" t="s">
        <v>140</v>
      </c>
      <c r="K219" s="404" t="s">
        <v>210</v>
      </c>
      <c r="L219" s="403" t="s">
        <v>210</v>
      </c>
      <c r="M219" s="403" t="s">
        <v>4044</v>
      </c>
      <c r="N219" s="403" t="s">
        <v>102</v>
      </c>
      <c r="O219" s="403" t="s">
        <v>109</v>
      </c>
      <c r="P219" s="404">
        <v>41015</v>
      </c>
      <c r="Q219" s="404">
        <v>41019</v>
      </c>
      <c r="R219" s="404">
        <v>41057</v>
      </c>
      <c r="S219" s="403">
        <v>1</v>
      </c>
      <c r="T219" s="403">
        <v>1</v>
      </c>
      <c r="U219" s="403">
        <v>1</v>
      </c>
      <c r="V219" s="403" t="s">
        <v>99</v>
      </c>
      <c r="W219" s="403">
        <v>1</v>
      </c>
      <c r="X219" s="403" t="s">
        <v>99</v>
      </c>
      <c r="Y219" s="403" t="s">
        <v>4290</v>
      </c>
      <c r="Z219" s="404">
        <v>39066</v>
      </c>
      <c r="AA219" s="404">
        <v>39066</v>
      </c>
      <c r="AB219" s="403" t="s">
        <v>4199</v>
      </c>
      <c r="AC219" s="403" t="s">
        <v>4900</v>
      </c>
      <c r="AD219" s="403">
        <v>2</v>
      </c>
      <c r="AE219" s="403">
        <v>2</v>
      </c>
      <c r="AF219" s="403" t="s">
        <v>99</v>
      </c>
      <c r="AG219" s="403" t="s">
        <v>99</v>
      </c>
      <c r="AH219" s="403" t="s">
        <v>99</v>
      </c>
      <c r="AI219" s="403" t="s">
        <v>127</v>
      </c>
    </row>
    <row r="220" spans="1:35" x14ac:dyDescent="0.2">
      <c r="A220" s="434" t="str">
        <f>IF(B220&lt;&gt;"",HYPERLINK(CONCATENATE("http://reports.ofsted.gov.uk/inspection-reports/find-inspection-report/provider/ELS/",B220),"Ofsted Webpage"),"")</f>
        <v>Ofsted Webpage</v>
      </c>
      <c r="B220" s="403">
        <v>52954</v>
      </c>
      <c r="C220" s="403">
        <v>118925</v>
      </c>
      <c r="D220" s="403">
        <v>10028742</v>
      </c>
      <c r="E220" s="403" t="s">
        <v>950</v>
      </c>
      <c r="F220" s="403" t="s">
        <v>278</v>
      </c>
      <c r="G220" s="403" t="s">
        <v>15</v>
      </c>
      <c r="H220" s="403" t="s">
        <v>237</v>
      </c>
      <c r="I220" s="403" t="s">
        <v>190</v>
      </c>
      <c r="J220" s="403" t="s">
        <v>190</v>
      </c>
      <c r="K220" s="404">
        <v>42390</v>
      </c>
      <c r="L220" s="403">
        <v>1</v>
      </c>
      <c r="M220" s="403" t="s">
        <v>4291</v>
      </c>
      <c r="N220" s="403" t="s">
        <v>4134</v>
      </c>
      <c r="O220" s="403" t="s">
        <v>109</v>
      </c>
      <c r="P220" s="404">
        <v>40351</v>
      </c>
      <c r="Q220" s="404">
        <v>40354</v>
      </c>
      <c r="R220" s="404">
        <v>40389</v>
      </c>
      <c r="S220" s="403">
        <v>2</v>
      </c>
      <c r="T220" s="403">
        <v>2</v>
      </c>
      <c r="U220" s="403">
        <v>3</v>
      </c>
      <c r="V220" s="403" t="s">
        <v>99</v>
      </c>
      <c r="W220" s="403">
        <v>2</v>
      </c>
      <c r="X220" s="403" t="s">
        <v>99</v>
      </c>
      <c r="Y220" s="403" t="s">
        <v>4292</v>
      </c>
      <c r="Z220" s="404">
        <v>38870</v>
      </c>
      <c r="AA220" s="404">
        <v>38870</v>
      </c>
      <c r="AB220" s="403" t="s">
        <v>4199</v>
      </c>
      <c r="AC220" s="403" t="s">
        <v>4900</v>
      </c>
      <c r="AD220" s="403">
        <v>3</v>
      </c>
      <c r="AE220" s="403">
        <v>3</v>
      </c>
      <c r="AF220" s="403" t="s">
        <v>99</v>
      </c>
      <c r="AG220" s="403" t="s">
        <v>99</v>
      </c>
      <c r="AH220" s="403" t="s">
        <v>99</v>
      </c>
      <c r="AI220" s="403" t="s">
        <v>127</v>
      </c>
    </row>
    <row r="221" spans="1:35" x14ac:dyDescent="0.2">
      <c r="A221" s="434" t="str">
        <f>IF(B221&lt;&gt;"",HYPERLINK(CONCATENATE("http://reports.ofsted.gov.uk/inspection-reports/find-inspection-report/provider/ELS/",B221),"Ofsted Webpage"),"")</f>
        <v>Ofsted Webpage</v>
      </c>
      <c r="B221" s="403">
        <v>52975</v>
      </c>
      <c r="C221" s="403" t="s">
        <v>210</v>
      </c>
      <c r="D221" s="403">
        <v>10010534</v>
      </c>
      <c r="E221" s="403" t="s">
        <v>5587</v>
      </c>
      <c r="F221" s="403" t="s">
        <v>92</v>
      </c>
      <c r="G221" s="403" t="s">
        <v>14</v>
      </c>
      <c r="H221" s="403" t="s">
        <v>503</v>
      </c>
      <c r="I221" s="403" t="s">
        <v>94</v>
      </c>
      <c r="J221" s="403" t="s">
        <v>95</v>
      </c>
      <c r="K221" s="404" t="s">
        <v>210</v>
      </c>
      <c r="L221" s="403" t="s">
        <v>210</v>
      </c>
      <c r="M221" s="403" t="s">
        <v>5588</v>
      </c>
      <c r="N221" s="403" t="s">
        <v>5586</v>
      </c>
      <c r="O221" s="403" t="s">
        <v>5556</v>
      </c>
      <c r="P221" s="404">
        <v>39266</v>
      </c>
      <c r="Q221" s="404">
        <v>39267</v>
      </c>
      <c r="R221" s="404">
        <v>39308</v>
      </c>
      <c r="S221" s="403">
        <v>3</v>
      </c>
      <c r="T221" s="403">
        <v>3</v>
      </c>
      <c r="U221" s="403">
        <v>3</v>
      </c>
      <c r="V221" s="403" t="s">
        <v>99</v>
      </c>
      <c r="W221" s="403">
        <v>2</v>
      </c>
      <c r="X221" s="403" t="s">
        <v>99</v>
      </c>
      <c r="Y221" s="403" t="s">
        <v>210</v>
      </c>
      <c r="Z221" s="403" t="s">
        <v>210</v>
      </c>
      <c r="AA221" s="403" t="s">
        <v>210</v>
      </c>
      <c r="AB221" s="403" t="s">
        <v>210</v>
      </c>
      <c r="AC221" s="403" t="s">
        <v>210</v>
      </c>
      <c r="AD221" s="403" t="s">
        <v>210</v>
      </c>
      <c r="AE221" s="403" t="s">
        <v>210</v>
      </c>
      <c r="AF221" s="403" t="s">
        <v>210</v>
      </c>
      <c r="AG221" s="403" t="s">
        <v>210</v>
      </c>
      <c r="AH221" s="403" t="s">
        <v>210</v>
      </c>
      <c r="AI221" s="403" t="s">
        <v>103</v>
      </c>
    </row>
    <row r="222" spans="1:35" x14ac:dyDescent="0.2">
      <c r="A222" s="434" t="str">
        <f>IF(B222&lt;&gt;"",HYPERLINK(CONCATENATE("http://reports.ofsted.gov.uk/inspection-reports/find-inspection-report/provider/ELS/",B222),"Ofsted Webpage"),"")</f>
        <v>Ofsted Webpage</v>
      </c>
      <c r="B222" s="403">
        <v>52983</v>
      </c>
      <c r="C222" s="403">
        <v>115916</v>
      </c>
      <c r="D222" s="403">
        <v>10003841</v>
      </c>
      <c r="E222" s="403" t="s">
        <v>952</v>
      </c>
      <c r="F222" s="403" t="s">
        <v>278</v>
      </c>
      <c r="G222" s="403" t="s">
        <v>15</v>
      </c>
      <c r="H222" s="403" t="s">
        <v>870</v>
      </c>
      <c r="I222" s="403" t="s">
        <v>166</v>
      </c>
      <c r="J222" s="403" t="s">
        <v>166</v>
      </c>
      <c r="K222" s="404">
        <v>42312</v>
      </c>
      <c r="L222" s="403">
        <v>1</v>
      </c>
      <c r="M222" s="403" t="s">
        <v>4293</v>
      </c>
      <c r="N222" s="403" t="s">
        <v>152</v>
      </c>
      <c r="O222" s="403" t="s">
        <v>109</v>
      </c>
      <c r="P222" s="404">
        <v>40141</v>
      </c>
      <c r="Q222" s="404">
        <v>40144</v>
      </c>
      <c r="R222" s="404">
        <v>40186</v>
      </c>
      <c r="S222" s="403">
        <v>2</v>
      </c>
      <c r="T222" s="403">
        <v>2</v>
      </c>
      <c r="U222" s="403">
        <v>2</v>
      </c>
      <c r="V222" s="403" t="s">
        <v>99</v>
      </c>
      <c r="W222" s="403">
        <v>2</v>
      </c>
      <c r="X222" s="403" t="s">
        <v>99</v>
      </c>
      <c r="Y222" s="403" t="s">
        <v>4294</v>
      </c>
      <c r="Z222" s="404">
        <v>38786</v>
      </c>
      <c r="AA222" s="404">
        <v>38786</v>
      </c>
      <c r="AB222" s="403" t="s">
        <v>4209</v>
      </c>
      <c r="AC222" s="403" t="s">
        <v>4900</v>
      </c>
      <c r="AD222" s="403">
        <v>3</v>
      </c>
      <c r="AE222" s="403">
        <v>3</v>
      </c>
      <c r="AF222" s="403" t="s">
        <v>99</v>
      </c>
      <c r="AG222" s="403" t="s">
        <v>99</v>
      </c>
      <c r="AH222" s="403" t="s">
        <v>99</v>
      </c>
      <c r="AI222" s="403" t="s">
        <v>127</v>
      </c>
    </row>
    <row r="223" spans="1:35" x14ac:dyDescent="0.2">
      <c r="A223" s="434" t="str">
        <f>IF(B223&lt;&gt;"",HYPERLINK(CONCATENATE("http://reports.ofsted.gov.uk/inspection-reports/find-inspection-report/provider/ELS/",B223),"Ofsted Webpage"),"")</f>
        <v>Ofsted Webpage</v>
      </c>
      <c r="B223" s="403">
        <v>52985</v>
      </c>
      <c r="C223" s="403">
        <v>115315</v>
      </c>
      <c r="D223" s="403">
        <v>10003853</v>
      </c>
      <c r="E223" s="403" t="s">
        <v>221</v>
      </c>
      <c r="F223" s="403" t="s">
        <v>170</v>
      </c>
      <c r="G223" s="403" t="s">
        <v>15</v>
      </c>
      <c r="H223" s="403" t="s">
        <v>222</v>
      </c>
      <c r="I223" s="403" t="s">
        <v>199</v>
      </c>
      <c r="J223" s="403" t="s">
        <v>95</v>
      </c>
      <c r="K223" s="404">
        <v>42775</v>
      </c>
      <c r="L223" s="403">
        <v>1</v>
      </c>
      <c r="M223" s="403" t="s">
        <v>223</v>
      </c>
      <c r="N223" s="403" t="s">
        <v>152</v>
      </c>
      <c r="O223" s="403" t="s">
        <v>109</v>
      </c>
      <c r="P223" s="404">
        <v>41379</v>
      </c>
      <c r="Q223" s="404">
        <v>41383</v>
      </c>
      <c r="R223" s="404">
        <v>41417</v>
      </c>
      <c r="S223" s="403">
        <v>2</v>
      </c>
      <c r="T223" s="403">
        <v>2</v>
      </c>
      <c r="U223" s="403">
        <v>2</v>
      </c>
      <c r="V223" s="403" t="s">
        <v>99</v>
      </c>
      <c r="W223" s="403">
        <v>2</v>
      </c>
      <c r="X223" s="403" t="s">
        <v>99</v>
      </c>
      <c r="Y223" s="403" t="s">
        <v>4295</v>
      </c>
      <c r="Z223" s="404">
        <v>39965</v>
      </c>
      <c r="AA223" s="404">
        <v>39969</v>
      </c>
      <c r="AB223" s="403" t="s">
        <v>152</v>
      </c>
      <c r="AC223" s="403" t="s">
        <v>4900</v>
      </c>
      <c r="AD223" s="403">
        <v>3</v>
      </c>
      <c r="AE223" s="403">
        <v>3</v>
      </c>
      <c r="AF223" s="403">
        <v>3</v>
      </c>
      <c r="AG223" s="403" t="s">
        <v>99</v>
      </c>
      <c r="AH223" s="403">
        <v>3</v>
      </c>
      <c r="AI223" s="403" t="s">
        <v>127</v>
      </c>
    </row>
    <row r="224" spans="1:35" x14ac:dyDescent="0.2">
      <c r="A224" s="434" t="str">
        <f>IF(B224&lt;&gt;"",HYPERLINK(CONCATENATE("http://reports.ofsted.gov.uk/inspection-reports/find-inspection-report/provider/ELS/",B224),"Ofsted Webpage"),"")</f>
        <v>Ofsted Webpage</v>
      </c>
      <c r="B224" s="403">
        <v>52994</v>
      </c>
      <c r="C224" s="403">
        <v>112414</v>
      </c>
      <c r="D224" s="403">
        <v>10003866</v>
      </c>
      <c r="E224" s="403" t="s">
        <v>2445</v>
      </c>
      <c r="F224" s="403" t="s">
        <v>170</v>
      </c>
      <c r="G224" s="403" t="s">
        <v>15</v>
      </c>
      <c r="H224" s="403" t="s">
        <v>297</v>
      </c>
      <c r="I224" s="403" t="s">
        <v>161</v>
      </c>
      <c r="J224" s="403" t="s">
        <v>161</v>
      </c>
      <c r="K224" s="404">
        <v>43152</v>
      </c>
      <c r="L224" s="403">
        <v>1</v>
      </c>
      <c r="M224" s="403" t="s">
        <v>2446</v>
      </c>
      <c r="N224" s="403" t="s">
        <v>152</v>
      </c>
      <c r="O224" s="403" t="s">
        <v>109</v>
      </c>
      <c r="P224" s="404">
        <v>41603</v>
      </c>
      <c r="Q224" s="404">
        <v>41607</v>
      </c>
      <c r="R224" s="404">
        <v>41647</v>
      </c>
      <c r="S224" s="403">
        <v>2</v>
      </c>
      <c r="T224" s="403">
        <v>1</v>
      </c>
      <c r="U224" s="403">
        <v>2</v>
      </c>
      <c r="V224" s="403" t="s">
        <v>99</v>
      </c>
      <c r="W224" s="403">
        <v>2</v>
      </c>
      <c r="X224" s="403" t="s">
        <v>99</v>
      </c>
      <c r="Y224" s="403" t="s">
        <v>4296</v>
      </c>
      <c r="Z224" s="404">
        <v>39839</v>
      </c>
      <c r="AA224" s="404">
        <v>39843</v>
      </c>
      <c r="AB224" s="403" t="s">
        <v>152</v>
      </c>
      <c r="AC224" s="403" t="s">
        <v>4900</v>
      </c>
      <c r="AD224" s="403">
        <v>2</v>
      </c>
      <c r="AE224" s="403">
        <v>2</v>
      </c>
      <c r="AF224" s="403">
        <v>2</v>
      </c>
      <c r="AG224" s="403" t="s">
        <v>99</v>
      </c>
      <c r="AH224" s="403">
        <v>2</v>
      </c>
      <c r="AI224" s="403" t="s">
        <v>111</v>
      </c>
    </row>
    <row r="225" spans="1:35" x14ac:dyDescent="0.2">
      <c r="A225" s="434" t="str">
        <f>IF(B225&lt;&gt;"",HYPERLINK(CONCATENATE("http://reports.ofsted.gov.uk/inspection-reports/find-inspection-report/provider/ELS/",B225),"Ofsted Webpage"),"")</f>
        <v>Ofsted Webpage</v>
      </c>
      <c r="B225" s="403">
        <v>52998</v>
      </c>
      <c r="C225" s="403">
        <v>106769</v>
      </c>
      <c r="D225" s="403">
        <v>10003872</v>
      </c>
      <c r="E225" s="403" t="s">
        <v>1689</v>
      </c>
      <c r="F225" s="403" t="s">
        <v>170</v>
      </c>
      <c r="G225" s="403" t="s">
        <v>15</v>
      </c>
      <c r="H225" s="403" t="s">
        <v>413</v>
      </c>
      <c r="I225" s="403" t="s">
        <v>161</v>
      </c>
      <c r="J225" s="403" t="s">
        <v>161</v>
      </c>
      <c r="K225" s="404">
        <v>43137</v>
      </c>
      <c r="L225" s="403">
        <v>1</v>
      </c>
      <c r="M225" s="403" t="s">
        <v>1690</v>
      </c>
      <c r="N225" s="403" t="s">
        <v>152</v>
      </c>
      <c r="O225" s="403" t="s">
        <v>109</v>
      </c>
      <c r="P225" s="404">
        <v>42135</v>
      </c>
      <c r="Q225" s="404">
        <v>42139</v>
      </c>
      <c r="R225" s="404">
        <v>42170</v>
      </c>
      <c r="S225" s="403">
        <v>2</v>
      </c>
      <c r="T225" s="403">
        <v>2</v>
      </c>
      <c r="U225" s="403">
        <v>2</v>
      </c>
      <c r="V225" s="403" t="s">
        <v>99</v>
      </c>
      <c r="W225" s="403">
        <v>2</v>
      </c>
      <c r="X225" s="403" t="s">
        <v>99</v>
      </c>
      <c r="Y225" s="403" t="s">
        <v>3370</v>
      </c>
      <c r="Z225" s="404">
        <v>41190</v>
      </c>
      <c r="AA225" s="404">
        <v>41194</v>
      </c>
      <c r="AB225" s="403" t="s">
        <v>152</v>
      </c>
      <c r="AC225" s="403" t="s">
        <v>4900</v>
      </c>
      <c r="AD225" s="403">
        <v>2</v>
      </c>
      <c r="AE225" s="403">
        <v>2</v>
      </c>
      <c r="AF225" s="403">
        <v>2</v>
      </c>
      <c r="AG225" s="403" t="s">
        <v>99</v>
      </c>
      <c r="AH225" s="403">
        <v>2</v>
      </c>
      <c r="AI225" s="403" t="s">
        <v>111</v>
      </c>
    </row>
    <row r="226" spans="1:35" x14ac:dyDescent="0.2">
      <c r="A226" s="434" t="str">
        <f>IF(B226&lt;&gt;"",HYPERLINK(CONCATENATE("http://reports.ofsted.gov.uk/inspection-reports/find-inspection-report/provider/ELS/",B226),"Ofsted Webpage"),"")</f>
        <v>Ofsted Webpage</v>
      </c>
      <c r="B226" s="403">
        <v>53010</v>
      </c>
      <c r="C226" s="403">
        <v>107027</v>
      </c>
      <c r="D226" s="403">
        <v>10003889</v>
      </c>
      <c r="E226" s="403" t="s">
        <v>2448</v>
      </c>
      <c r="F226" s="403" t="s">
        <v>92</v>
      </c>
      <c r="G226" s="403" t="s">
        <v>14</v>
      </c>
      <c r="H226" s="403" t="s">
        <v>369</v>
      </c>
      <c r="I226" s="403" t="s">
        <v>199</v>
      </c>
      <c r="J226" s="403" t="s">
        <v>95</v>
      </c>
      <c r="K226" s="404">
        <v>43027</v>
      </c>
      <c r="L226" s="403">
        <v>1</v>
      </c>
      <c r="M226" s="403" t="s">
        <v>2449</v>
      </c>
      <c r="N226" s="403" t="s">
        <v>132</v>
      </c>
      <c r="O226" s="403" t="s">
        <v>109</v>
      </c>
      <c r="P226" s="404">
        <v>41540</v>
      </c>
      <c r="Q226" s="404">
        <v>41543</v>
      </c>
      <c r="R226" s="404">
        <v>41578</v>
      </c>
      <c r="S226" s="403">
        <v>2</v>
      </c>
      <c r="T226" s="403">
        <v>2</v>
      </c>
      <c r="U226" s="403">
        <v>2</v>
      </c>
      <c r="V226" s="403" t="s">
        <v>99</v>
      </c>
      <c r="W226" s="403">
        <v>2</v>
      </c>
      <c r="X226" s="403" t="s">
        <v>99</v>
      </c>
      <c r="Y226" s="403" t="s">
        <v>4297</v>
      </c>
      <c r="Z226" s="404">
        <v>39539</v>
      </c>
      <c r="AA226" s="404">
        <v>39541</v>
      </c>
      <c r="AB226" s="403" t="s">
        <v>434</v>
      </c>
      <c r="AC226" s="403" t="s">
        <v>4900</v>
      </c>
      <c r="AD226" s="403">
        <v>2</v>
      </c>
      <c r="AE226" s="403">
        <v>2</v>
      </c>
      <c r="AF226" s="403">
        <v>2</v>
      </c>
      <c r="AG226" s="403" t="s">
        <v>99</v>
      </c>
      <c r="AH226" s="403">
        <v>3</v>
      </c>
      <c r="AI226" s="403" t="s">
        <v>111</v>
      </c>
    </row>
    <row r="227" spans="1:35" x14ac:dyDescent="0.2">
      <c r="A227" s="434" t="str">
        <f>IF(B227&lt;&gt;"",HYPERLINK(CONCATENATE("http://reports.ofsted.gov.uk/inspection-reports/find-inspection-report/provider/ELS/",B227),"Ofsted Webpage"),"")</f>
        <v>Ofsted Webpage</v>
      </c>
      <c r="B227" s="403">
        <v>53025</v>
      </c>
      <c r="C227" s="403">
        <v>116638</v>
      </c>
      <c r="D227" s="403">
        <v>10003909</v>
      </c>
      <c r="E227" s="403" t="s">
        <v>954</v>
      </c>
      <c r="F227" s="403" t="s">
        <v>92</v>
      </c>
      <c r="G227" s="403" t="s">
        <v>14</v>
      </c>
      <c r="H227" s="403" t="s">
        <v>549</v>
      </c>
      <c r="I227" s="403" t="s">
        <v>199</v>
      </c>
      <c r="J227" s="403" t="s">
        <v>95</v>
      </c>
      <c r="K227" s="404" t="s">
        <v>210</v>
      </c>
      <c r="L227" s="403" t="s">
        <v>210</v>
      </c>
      <c r="M227" s="403">
        <v>10011491</v>
      </c>
      <c r="N227" s="403" t="s">
        <v>145</v>
      </c>
      <c r="O227" s="403" t="s">
        <v>109</v>
      </c>
      <c r="P227" s="404">
        <v>42541</v>
      </c>
      <c r="Q227" s="404">
        <v>42544</v>
      </c>
      <c r="R227" s="404">
        <v>42583</v>
      </c>
      <c r="S227" s="403">
        <v>2</v>
      </c>
      <c r="T227" s="403">
        <v>2</v>
      </c>
      <c r="U227" s="403">
        <v>2</v>
      </c>
      <c r="V227" s="403">
        <v>2</v>
      </c>
      <c r="W227" s="403">
        <v>2</v>
      </c>
      <c r="X227" s="403" t="s">
        <v>100</v>
      </c>
      <c r="Y227" s="403" t="s">
        <v>2451</v>
      </c>
      <c r="Z227" s="404">
        <v>41771</v>
      </c>
      <c r="AA227" s="404">
        <v>41775</v>
      </c>
      <c r="AB227" s="403" t="s">
        <v>147</v>
      </c>
      <c r="AC227" s="403" t="s">
        <v>4900</v>
      </c>
      <c r="AD227" s="403">
        <v>2</v>
      </c>
      <c r="AE227" s="403">
        <v>2</v>
      </c>
      <c r="AF227" s="403">
        <v>2</v>
      </c>
      <c r="AG227" s="403" t="s">
        <v>99</v>
      </c>
      <c r="AH227" s="403">
        <v>2</v>
      </c>
      <c r="AI227" s="403" t="s">
        <v>111</v>
      </c>
    </row>
    <row r="228" spans="1:35" x14ac:dyDescent="0.2">
      <c r="A228" s="434" t="str">
        <f>IF(B228&lt;&gt;"",HYPERLINK(CONCATENATE("http://reports.ofsted.gov.uk/inspection-reports/find-inspection-report/provider/ELS/",B228),"Ofsted Webpage"),"")</f>
        <v>Ofsted Webpage</v>
      </c>
      <c r="B228" s="403">
        <v>53032</v>
      </c>
      <c r="C228" s="403">
        <v>116639</v>
      </c>
      <c r="D228" s="403">
        <v>10003919</v>
      </c>
      <c r="E228" s="403" t="s">
        <v>956</v>
      </c>
      <c r="F228" s="403" t="s">
        <v>92</v>
      </c>
      <c r="G228" s="403" t="s">
        <v>14</v>
      </c>
      <c r="H228" s="403" t="s">
        <v>178</v>
      </c>
      <c r="I228" s="403" t="s">
        <v>107</v>
      </c>
      <c r="J228" s="403" t="s">
        <v>107</v>
      </c>
      <c r="K228" s="404" t="s">
        <v>210</v>
      </c>
      <c r="L228" s="403" t="s">
        <v>210</v>
      </c>
      <c r="M228" s="403">
        <v>10004951</v>
      </c>
      <c r="N228" s="403" t="s">
        <v>331</v>
      </c>
      <c r="O228" s="403" t="s">
        <v>109</v>
      </c>
      <c r="P228" s="404">
        <v>42395</v>
      </c>
      <c r="Q228" s="404">
        <v>42398</v>
      </c>
      <c r="R228" s="404">
        <v>42422</v>
      </c>
      <c r="S228" s="403">
        <v>2</v>
      </c>
      <c r="T228" s="403">
        <v>2</v>
      </c>
      <c r="U228" s="403">
        <v>2</v>
      </c>
      <c r="V228" s="403">
        <v>2</v>
      </c>
      <c r="W228" s="403">
        <v>2</v>
      </c>
      <c r="X228" s="403" t="s">
        <v>100</v>
      </c>
      <c r="Y228" s="403" t="s">
        <v>2453</v>
      </c>
      <c r="Z228" s="404">
        <v>41869</v>
      </c>
      <c r="AA228" s="404">
        <v>41873</v>
      </c>
      <c r="AB228" s="403" t="s">
        <v>102</v>
      </c>
      <c r="AC228" s="403" t="s">
        <v>4900</v>
      </c>
      <c r="AD228" s="403">
        <v>3</v>
      </c>
      <c r="AE228" s="403">
        <v>3</v>
      </c>
      <c r="AF228" s="403">
        <v>3</v>
      </c>
      <c r="AG228" s="403" t="s">
        <v>99</v>
      </c>
      <c r="AH228" s="403">
        <v>3</v>
      </c>
      <c r="AI228" s="403" t="s">
        <v>127</v>
      </c>
    </row>
    <row r="229" spans="1:35" x14ac:dyDescent="0.2">
      <c r="A229" s="434" t="str">
        <f>IF(B229&lt;&gt;"",HYPERLINK(CONCATENATE("http://reports.ofsted.gov.uk/inspection-reports/find-inspection-report/provider/ELS/",B229),"Ofsted Webpage"),"")</f>
        <v>Ofsted Webpage</v>
      </c>
      <c r="B229" s="403">
        <v>53042</v>
      </c>
      <c r="C229" s="403">
        <v>110172</v>
      </c>
      <c r="D229" s="403">
        <v>10003932</v>
      </c>
      <c r="E229" s="403" t="s">
        <v>958</v>
      </c>
      <c r="F229" s="403" t="s">
        <v>170</v>
      </c>
      <c r="G229" s="403" t="s">
        <v>15</v>
      </c>
      <c r="H229" s="403" t="s">
        <v>239</v>
      </c>
      <c r="I229" s="403" t="s">
        <v>161</v>
      </c>
      <c r="J229" s="403" t="s">
        <v>161</v>
      </c>
      <c r="K229" s="404">
        <v>42488</v>
      </c>
      <c r="L229" s="403">
        <v>1</v>
      </c>
      <c r="M229" s="403" t="s">
        <v>3374</v>
      </c>
      <c r="N229" s="403" t="s">
        <v>152</v>
      </c>
      <c r="O229" s="403" t="s">
        <v>109</v>
      </c>
      <c r="P229" s="404">
        <v>41316</v>
      </c>
      <c r="Q229" s="404">
        <v>41320</v>
      </c>
      <c r="R229" s="404">
        <v>41355</v>
      </c>
      <c r="S229" s="403">
        <v>2</v>
      </c>
      <c r="T229" s="403">
        <v>2</v>
      </c>
      <c r="U229" s="403">
        <v>2</v>
      </c>
      <c r="V229" s="403" t="s">
        <v>99</v>
      </c>
      <c r="W229" s="403">
        <v>2</v>
      </c>
      <c r="X229" s="403" t="s">
        <v>99</v>
      </c>
      <c r="Y229" s="403" t="s">
        <v>4298</v>
      </c>
      <c r="Z229" s="404">
        <v>39965</v>
      </c>
      <c r="AA229" s="404">
        <v>39969</v>
      </c>
      <c r="AB229" s="403" t="s">
        <v>2482</v>
      </c>
      <c r="AC229" s="403" t="s">
        <v>4900</v>
      </c>
      <c r="AD229" s="403">
        <v>3</v>
      </c>
      <c r="AE229" s="403">
        <v>3</v>
      </c>
      <c r="AF229" s="403">
        <v>3</v>
      </c>
      <c r="AG229" s="403" t="s">
        <v>99</v>
      </c>
      <c r="AH229" s="403">
        <v>2</v>
      </c>
      <c r="AI229" s="403" t="s">
        <v>127</v>
      </c>
    </row>
    <row r="230" spans="1:35" x14ac:dyDescent="0.2">
      <c r="A230" s="434" t="str">
        <f>IF(B230&lt;&gt;"",HYPERLINK(CONCATENATE("http://reports.ofsted.gov.uk/inspection-reports/find-inspection-report/provider/ELS/",B230),"Ofsted Webpage"),"")</f>
        <v>Ofsted Webpage</v>
      </c>
      <c r="B230" s="403">
        <v>53068</v>
      </c>
      <c r="C230" s="403">
        <v>116017</v>
      </c>
      <c r="D230" s="403">
        <v>10008354</v>
      </c>
      <c r="E230" s="403" t="s">
        <v>1692</v>
      </c>
      <c r="F230" s="403" t="s">
        <v>92</v>
      </c>
      <c r="G230" s="403" t="s">
        <v>14</v>
      </c>
      <c r="H230" s="403" t="s">
        <v>320</v>
      </c>
      <c r="I230" s="403" t="s">
        <v>140</v>
      </c>
      <c r="J230" s="403" t="s">
        <v>140</v>
      </c>
      <c r="K230" s="404" t="s">
        <v>210</v>
      </c>
      <c r="L230" s="403" t="s">
        <v>210</v>
      </c>
      <c r="M230" s="403" t="s">
        <v>1693</v>
      </c>
      <c r="N230" s="403" t="s">
        <v>132</v>
      </c>
      <c r="O230" s="403" t="s">
        <v>109</v>
      </c>
      <c r="P230" s="404">
        <v>42185</v>
      </c>
      <c r="Q230" s="404">
        <v>42188</v>
      </c>
      <c r="R230" s="404">
        <v>42216</v>
      </c>
      <c r="S230" s="403">
        <v>2</v>
      </c>
      <c r="T230" s="403">
        <v>2</v>
      </c>
      <c r="U230" s="403">
        <v>2</v>
      </c>
      <c r="V230" s="403" t="s">
        <v>99</v>
      </c>
      <c r="W230" s="403">
        <v>2</v>
      </c>
      <c r="X230" s="403" t="s">
        <v>99</v>
      </c>
      <c r="Y230" s="403" t="s">
        <v>4299</v>
      </c>
      <c r="Z230" s="404">
        <v>39538</v>
      </c>
      <c r="AA230" s="404">
        <v>39540</v>
      </c>
      <c r="AB230" s="403" t="s">
        <v>434</v>
      </c>
      <c r="AC230" s="403" t="s">
        <v>4900</v>
      </c>
      <c r="AD230" s="403">
        <v>1</v>
      </c>
      <c r="AE230" s="403">
        <v>1</v>
      </c>
      <c r="AF230" s="403">
        <v>1</v>
      </c>
      <c r="AG230" s="403" t="s">
        <v>99</v>
      </c>
      <c r="AH230" s="403">
        <v>1</v>
      </c>
      <c r="AI230" s="403" t="s">
        <v>148</v>
      </c>
    </row>
    <row r="231" spans="1:35" x14ac:dyDescent="0.2">
      <c r="A231" s="434" t="str">
        <f>IF(B231&lt;&gt;"",HYPERLINK(CONCATENATE("http://reports.ofsted.gov.uk/inspection-reports/find-inspection-report/provider/ELS/",B231),"Ofsted Webpage"),"")</f>
        <v>Ofsted Webpage</v>
      </c>
      <c r="B231" s="403">
        <v>53069</v>
      </c>
      <c r="C231" s="403">
        <v>105607</v>
      </c>
      <c r="D231" s="403">
        <v>10003728</v>
      </c>
      <c r="E231" s="403" t="s">
        <v>960</v>
      </c>
      <c r="F231" s="403" t="s">
        <v>92</v>
      </c>
      <c r="G231" s="403" t="s">
        <v>14</v>
      </c>
      <c r="H231" s="403" t="s">
        <v>449</v>
      </c>
      <c r="I231" s="403" t="s">
        <v>122</v>
      </c>
      <c r="J231" s="403" t="s">
        <v>122</v>
      </c>
      <c r="K231" s="404" t="s">
        <v>210</v>
      </c>
      <c r="L231" s="403" t="s">
        <v>210</v>
      </c>
      <c r="M231" s="403">
        <v>10004952</v>
      </c>
      <c r="N231" s="403" t="s">
        <v>141</v>
      </c>
      <c r="O231" s="403" t="s">
        <v>109</v>
      </c>
      <c r="P231" s="404">
        <v>42298</v>
      </c>
      <c r="Q231" s="404">
        <v>42300</v>
      </c>
      <c r="R231" s="404">
        <v>42328</v>
      </c>
      <c r="S231" s="403">
        <v>2</v>
      </c>
      <c r="T231" s="403">
        <v>2</v>
      </c>
      <c r="U231" s="403">
        <v>2</v>
      </c>
      <c r="V231" s="403">
        <v>2</v>
      </c>
      <c r="W231" s="403">
        <v>2</v>
      </c>
      <c r="X231" s="403" t="s">
        <v>100</v>
      </c>
      <c r="Y231" s="403" t="s">
        <v>2455</v>
      </c>
      <c r="Z231" s="404">
        <v>41842</v>
      </c>
      <c r="AA231" s="404">
        <v>41845</v>
      </c>
      <c r="AB231" s="403" t="s">
        <v>102</v>
      </c>
      <c r="AC231" s="403" t="s">
        <v>4900</v>
      </c>
      <c r="AD231" s="403">
        <v>3</v>
      </c>
      <c r="AE231" s="403">
        <v>3</v>
      </c>
      <c r="AF231" s="403">
        <v>3</v>
      </c>
      <c r="AG231" s="403" t="s">
        <v>99</v>
      </c>
      <c r="AH231" s="403">
        <v>3</v>
      </c>
      <c r="AI231" s="403" t="s">
        <v>127</v>
      </c>
    </row>
    <row r="232" spans="1:35" x14ac:dyDescent="0.2">
      <c r="A232" s="434" t="str">
        <f>IF(B232&lt;&gt;"",HYPERLINK(CONCATENATE("http://reports.ofsted.gov.uk/inspection-reports/find-inspection-report/provider/ELS/",B232),"Ofsted Webpage"),"")</f>
        <v>Ofsted Webpage</v>
      </c>
      <c r="B232" s="403">
        <v>53073</v>
      </c>
      <c r="C232" s="403">
        <v>108048</v>
      </c>
      <c r="D232" s="403">
        <v>10003954</v>
      </c>
      <c r="E232" s="403" t="s">
        <v>406</v>
      </c>
      <c r="F232" s="403" t="s">
        <v>170</v>
      </c>
      <c r="G232" s="403" t="s">
        <v>15</v>
      </c>
      <c r="H232" s="403" t="s">
        <v>139</v>
      </c>
      <c r="I232" s="403" t="s">
        <v>140</v>
      </c>
      <c r="J232" s="403" t="s">
        <v>140</v>
      </c>
      <c r="K232" s="404">
        <v>42706</v>
      </c>
      <c r="L232" s="403">
        <v>1</v>
      </c>
      <c r="M232" s="403" t="s">
        <v>407</v>
      </c>
      <c r="N232" s="403" t="s">
        <v>152</v>
      </c>
      <c r="O232" s="403" t="s">
        <v>109</v>
      </c>
      <c r="P232" s="404">
        <v>40294</v>
      </c>
      <c r="Q232" s="404">
        <v>40298</v>
      </c>
      <c r="R232" s="404">
        <v>40339</v>
      </c>
      <c r="S232" s="403">
        <v>2</v>
      </c>
      <c r="T232" s="403">
        <v>2</v>
      </c>
      <c r="U232" s="403">
        <v>2</v>
      </c>
      <c r="V232" s="403" t="s">
        <v>99</v>
      </c>
      <c r="W232" s="403">
        <v>2</v>
      </c>
      <c r="X232" s="403" t="s">
        <v>99</v>
      </c>
      <c r="Y232" s="403" t="s">
        <v>4300</v>
      </c>
      <c r="Z232" s="404">
        <v>39052</v>
      </c>
      <c r="AA232" s="404">
        <v>39052</v>
      </c>
      <c r="AB232" s="403" t="s">
        <v>4172</v>
      </c>
      <c r="AC232" s="403" t="s">
        <v>4900</v>
      </c>
      <c r="AD232" s="403">
        <v>3</v>
      </c>
      <c r="AE232" s="403">
        <v>3</v>
      </c>
      <c r="AF232" s="403" t="s">
        <v>99</v>
      </c>
      <c r="AG232" s="403" t="s">
        <v>99</v>
      </c>
      <c r="AH232" s="403" t="s">
        <v>99</v>
      </c>
      <c r="AI232" s="403" t="s">
        <v>127</v>
      </c>
    </row>
    <row r="233" spans="1:35" x14ac:dyDescent="0.2">
      <c r="A233" s="434" t="str">
        <f>IF(B233&lt;&gt;"",HYPERLINK(CONCATENATE("http://reports.ofsted.gov.uk/inspection-reports/find-inspection-report/provider/ELS/",B233),"Ofsted Webpage"),"")</f>
        <v>Ofsted Webpage</v>
      </c>
      <c r="B233" s="403">
        <v>53094</v>
      </c>
      <c r="C233" s="403">
        <v>106537</v>
      </c>
      <c r="D233" s="403">
        <v>10003976</v>
      </c>
      <c r="E233" s="403" t="s">
        <v>962</v>
      </c>
      <c r="F233" s="403" t="s">
        <v>92</v>
      </c>
      <c r="G233" s="403" t="s">
        <v>14</v>
      </c>
      <c r="H233" s="403" t="s">
        <v>165</v>
      </c>
      <c r="I233" s="403" t="s">
        <v>166</v>
      </c>
      <c r="J233" s="403" t="s">
        <v>166</v>
      </c>
      <c r="K233" s="404">
        <v>42291</v>
      </c>
      <c r="L233" s="403">
        <v>1</v>
      </c>
      <c r="M233" s="403" t="s">
        <v>4301</v>
      </c>
      <c r="N233" s="403" t="s">
        <v>434</v>
      </c>
      <c r="O233" s="403" t="s">
        <v>109</v>
      </c>
      <c r="P233" s="404">
        <v>40252</v>
      </c>
      <c r="Q233" s="404">
        <v>40256</v>
      </c>
      <c r="R233" s="404">
        <v>40284</v>
      </c>
      <c r="S233" s="403">
        <v>2</v>
      </c>
      <c r="T233" s="403">
        <v>2</v>
      </c>
      <c r="U233" s="403">
        <v>3</v>
      </c>
      <c r="V233" s="403" t="s">
        <v>99</v>
      </c>
      <c r="W233" s="403">
        <v>2</v>
      </c>
      <c r="X233" s="403" t="s">
        <v>99</v>
      </c>
      <c r="Y233" s="403" t="s">
        <v>4302</v>
      </c>
      <c r="Z233" s="404">
        <v>39419</v>
      </c>
      <c r="AA233" s="404">
        <v>39422</v>
      </c>
      <c r="AB233" s="403" t="s">
        <v>434</v>
      </c>
      <c r="AC233" s="403" t="s">
        <v>4900</v>
      </c>
      <c r="AD233" s="403">
        <v>2</v>
      </c>
      <c r="AE233" s="403">
        <v>2</v>
      </c>
      <c r="AF233" s="403">
        <v>2</v>
      </c>
      <c r="AG233" s="403" t="s">
        <v>99</v>
      </c>
      <c r="AH233" s="403">
        <v>2</v>
      </c>
      <c r="AI233" s="403" t="s">
        <v>111</v>
      </c>
    </row>
    <row r="234" spans="1:35" x14ac:dyDescent="0.2">
      <c r="A234" s="434" t="str">
        <f>IF(B234&lt;&gt;"",HYPERLINK(CONCATENATE("http://reports.ofsted.gov.uk/inspection-reports/find-inspection-report/provider/ELS/",B234),"Ofsted Webpage"),"")</f>
        <v>Ofsted Webpage</v>
      </c>
      <c r="B234" s="403">
        <v>53100</v>
      </c>
      <c r="C234" s="403">
        <v>108156</v>
      </c>
      <c r="D234" s="403">
        <v>10000143</v>
      </c>
      <c r="E234" s="403" t="s">
        <v>371</v>
      </c>
      <c r="F234" s="403" t="s">
        <v>170</v>
      </c>
      <c r="G234" s="403" t="s">
        <v>15</v>
      </c>
      <c r="H234" s="403" t="s">
        <v>372</v>
      </c>
      <c r="I234" s="403" t="s">
        <v>122</v>
      </c>
      <c r="J234" s="403" t="s">
        <v>122</v>
      </c>
      <c r="K234" s="404" t="s">
        <v>210</v>
      </c>
      <c r="L234" s="403" t="s">
        <v>210</v>
      </c>
      <c r="M234" s="403">
        <v>10020127</v>
      </c>
      <c r="N234" s="403" t="s">
        <v>276</v>
      </c>
      <c r="O234" s="403" t="s">
        <v>109</v>
      </c>
      <c r="P234" s="404">
        <v>42710</v>
      </c>
      <c r="Q234" s="404">
        <v>42713</v>
      </c>
      <c r="R234" s="404">
        <v>42755</v>
      </c>
      <c r="S234" s="403">
        <v>2</v>
      </c>
      <c r="T234" s="403">
        <v>2</v>
      </c>
      <c r="U234" s="403">
        <v>2</v>
      </c>
      <c r="V234" s="403">
        <v>2</v>
      </c>
      <c r="W234" s="403">
        <v>2</v>
      </c>
      <c r="X234" s="403" t="s">
        <v>100</v>
      </c>
      <c r="Y234" s="403" t="s">
        <v>373</v>
      </c>
      <c r="Z234" s="404">
        <v>41386</v>
      </c>
      <c r="AA234" s="404">
        <v>41390</v>
      </c>
      <c r="AB234" s="403" t="s">
        <v>374</v>
      </c>
      <c r="AC234" s="403" t="s">
        <v>4900</v>
      </c>
      <c r="AD234" s="403">
        <v>2</v>
      </c>
      <c r="AE234" s="403">
        <v>2</v>
      </c>
      <c r="AF234" s="403">
        <v>2</v>
      </c>
      <c r="AG234" s="403" t="s">
        <v>99</v>
      </c>
      <c r="AH234" s="403">
        <v>2</v>
      </c>
      <c r="AI234" s="403" t="s">
        <v>111</v>
      </c>
    </row>
    <row r="235" spans="1:35" x14ac:dyDescent="0.2">
      <c r="A235" s="434" t="str">
        <f>IF(B235&lt;&gt;"",HYPERLINK(CONCATENATE("http://reports.ofsted.gov.uk/inspection-reports/find-inspection-report/provider/ELS/",B235),"Ofsted Webpage"),"")</f>
        <v>Ofsted Webpage</v>
      </c>
      <c r="B235" s="403">
        <v>53104</v>
      </c>
      <c r="C235" s="403">
        <v>108155</v>
      </c>
      <c r="D235" s="403">
        <v>10000146</v>
      </c>
      <c r="E235" s="403" t="s">
        <v>4947</v>
      </c>
      <c r="F235" s="403" t="s">
        <v>170</v>
      </c>
      <c r="G235" s="403" t="s">
        <v>15</v>
      </c>
      <c r="H235" s="403" t="s">
        <v>736</v>
      </c>
      <c r="I235" s="403" t="s">
        <v>122</v>
      </c>
      <c r="J235" s="403" t="s">
        <v>122</v>
      </c>
      <c r="K235" s="404" t="s">
        <v>210</v>
      </c>
      <c r="L235" s="403" t="s">
        <v>210</v>
      </c>
      <c r="M235" s="403">
        <v>10041166</v>
      </c>
      <c r="N235" s="403" t="s">
        <v>212</v>
      </c>
      <c r="O235" s="403" t="s">
        <v>109</v>
      </c>
      <c r="P235" s="404">
        <v>43109</v>
      </c>
      <c r="Q235" s="404">
        <v>43112</v>
      </c>
      <c r="R235" s="404">
        <v>43147</v>
      </c>
      <c r="S235" s="403">
        <v>3</v>
      </c>
      <c r="T235" s="403">
        <v>3</v>
      </c>
      <c r="U235" s="403">
        <v>3</v>
      </c>
      <c r="V235" s="403">
        <v>2</v>
      </c>
      <c r="W235" s="403">
        <v>3</v>
      </c>
      <c r="X235" s="403" t="s">
        <v>100</v>
      </c>
      <c r="Y235" s="403">
        <v>10011492</v>
      </c>
      <c r="Z235" s="404">
        <v>42506</v>
      </c>
      <c r="AA235" s="404">
        <v>42509</v>
      </c>
      <c r="AB235" s="403" t="s">
        <v>276</v>
      </c>
      <c r="AC235" s="403" t="s">
        <v>4900</v>
      </c>
      <c r="AD235" s="403">
        <v>3</v>
      </c>
      <c r="AE235" s="403">
        <v>3</v>
      </c>
      <c r="AF235" s="403">
        <v>3</v>
      </c>
      <c r="AG235" s="403">
        <v>3</v>
      </c>
      <c r="AH235" s="403">
        <v>3</v>
      </c>
      <c r="AI235" s="403" t="s">
        <v>111</v>
      </c>
    </row>
    <row r="236" spans="1:35" x14ac:dyDescent="0.2">
      <c r="A236" s="434" t="str">
        <f>IF(B236&lt;&gt;"",HYPERLINK(CONCATENATE("http://reports.ofsted.gov.uk/inspection-reports/find-inspection-report/provider/ELS/",B236),"Ofsted Webpage"),"")</f>
        <v>Ofsted Webpage</v>
      </c>
      <c r="B236" s="403">
        <v>53106</v>
      </c>
      <c r="C236" s="403">
        <v>108130</v>
      </c>
      <c r="D236" s="403">
        <v>10000863</v>
      </c>
      <c r="E236" s="403" t="s">
        <v>4045</v>
      </c>
      <c r="F236" s="403" t="s">
        <v>170</v>
      </c>
      <c r="G236" s="403" t="s">
        <v>15</v>
      </c>
      <c r="H236" s="403" t="s">
        <v>225</v>
      </c>
      <c r="I236" s="403" t="s">
        <v>122</v>
      </c>
      <c r="J236" s="403" t="s">
        <v>122</v>
      </c>
      <c r="K236" s="404">
        <v>42816</v>
      </c>
      <c r="L236" s="403">
        <v>1</v>
      </c>
      <c r="M236" s="403" t="s">
        <v>4046</v>
      </c>
      <c r="N236" s="403" t="s">
        <v>152</v>
      </c>
      <c r="O236" s="403" t="s">
        <v>109</v>
      </c>
      <c r="P236" s="404">
        <v>40987</v>
      </c>
      <c r="Q236" s="404">
        <v>40991</v>
      </c>
      <c r="R236" s="404">
        <v>41030</v>
      </c>
      <c r="S236" s="403">
        <v>2</v>
      </c>
      <c r="T236" s="403">
        <v>2</v>
      </c>
      <c r="U236" s="403">
        <v>2</v>
      </c>
      <c r="V236" s="403" t="s">
        <v>99</v>
      </c>
      <c r="W236" s="403">
        <v>2</v>
      </c>
      <c r="X236" s="403" t="s">
        <v>99</v>
      </c>
      <c r="Y236" s="403" t="s">
        <v>4303</v>
      </c>
      <c r="Z236" s="404">
        <v>39930</v>
      </c>
      <c r="AA236" s="404">
        <v>39934</v>
      </c>
      <c r="AB236" s="403" t="s">
        <v>152</v>
      </c>
      <c r="AC236" s="403" t="s">
        <v>4900</v>
      </c>
      <c r="AD236" s="403">
        <v>3</v>
      </c>
      <c r="AE236" s="403">
        <v>3</v>
      </c>
      <c r="AF236" s="403">
        <v>3</v>
      </c>
      <c r="AG236" s="403" t="s">
        <v>99</v>
      </c>
      <c r="AH236" s="403">
        <v>3</v>
      </c>
      <c r="AI236" s="403" t="s">
        <v>127</v>
      </c>
    </row>
    <row r="237" spans="1:35" x14ac:dyDescent="0.2">
      <c r="A237" s="434" t="str">
        <f>IF(B237&lt;&gt;"",HYPERLINK(CONCATENATE("http://reports.ofsted.gov.uk/inspection-reports/find-inspection-report/provider/ELS/",B237),"Ofsted Webpage"),"")</f>
        <v>Ofsted Webpage</v>
      </c>
      <c r="B237" s="403">
        <v>53108</v>
      </c>
      <c r="C237" s="403">
        <v>115154</v>
      </c>
      <c r="D237" s="403">
        <v>10003987</v>
      </c>
      <c r="E237" s="403" t="s">
        <v>1695</v>
      </c>
      <c r="F237" s="403" t="s">
        <v>170</v>
      </c>
      <c r="G237" s="403" t="s">
        <v>15</v>
      </c>
      <c r="H237" s="403" t="s">
        <v>449</v>
      </c>
      <c r="I237" s="403" t="s">
        <v>122</v>
      </c>
      <c r="J237" s="403" t="s">
        <v>122</v>
      </c>
      <c r="K237" s="404" t="s">
        <v>210</v>
      </c>
      <c r="L237" s="403" t="s">
        <v>210</v>
      </c>
      <c r="M237" s="403">
        <v>10020118</v>
      </c>
      <c r="N237" s="403" t="s">
        <v>212</v>
      </c>
      <c r="O237" s="403" t="s">
        <v>109</v>
      </c>
      <c r="P237" s="404">
        <v>42773</v>
      </c>
      <c r="Q237" s="404">
        <v>42776</v>
      </c>
      <c r="R237" s="404">
        <v>42828</v>
      </c>
      <c r="S237" s="403">
        <v>3</v>
      </c>
      <c r="T237" s="403">
        <v>3</v>
      </c>
      <c r="U237" s="403">
        <v>3</v>
      </c>
      <c r="V237" s="403">
        <v>3</v>
      </c>
      <c r="W237" s="403">
        <v>3</v>
      </c>
      <c r="X237" s="403" t="s">
        <v>100</v>
      </c>
      <c r="Y237" s="403" t="s">
        <v>1696</v>
      </c>
      <c r="Z237" s="404">
        <v>42073</v>
      </c>
      <c r="AA237" s="404">
        <v>42076</v>
      </c>
      <c r="AB237" s="403" t="s">
        <v>152</v>
      </c>
      <c r="AC237" s="403" t="s">
        <v>4900</v>
      </c>
      <c r="AD237" s="403">
        <v>3</v>
      </c>
      <c r="AE237" s="403">
        <v>3</v>
      </c>
      <c r="AF237" s="403">
        <v>2</v>
      </c>
      <c r="AG237" s="403" t="s">
        <v>99</v>
      </c>
      <c r="AH237" s="403">
        <v>3</v>
      </c>
      <c r="AI237" s="403" t="s">
        <v>111</v>
      </c>
    </row>
    <row r="238" spans="1:35" x14ac:dyDescent="0.2">
      <c r="A238" s="434" t="str">
        <f>IF(B238&lt;&gt;"",HYPERLINK(CONCATENATE("http://reports.ofsted.gov.uk/inspection-reports/find-inspection-report/provider/ELS/",B238),"Ofsted Webpage"),"")</f>
        <v>Ofsted Webpage</v>
      </c>
      <c r="B238" s="403">
        <v>53110</v>
      </c>
      <c r="C238" s="403">
        <v>111617</v>
      </c>
      <c r="D238" s="403">
        <v>10003988</v>
      </c>
      <c r="E238" s="403" t="s">
        <v>966</v>
      </c>
      <c r="F238" s="403" t="s">
        <v>170</v>
      </c>
      <c r="G238" s="403" t="s">
        <v>15</v>
      </c>
      <c r="H238" s="403" t="s">
        <v>121</v>
      </c>
      <c r="I238" s="403" t="s">
        <v>122</v>
      </c>
      <c r="J238" s="403" t="s">
        <v>122</v>
      </c>
      <c r="K238" s="404">
        <v>42530</v>
      </c>
      <c r="L238" s="403">
        <v>1</v>
      </c>
      <c r="M238" s="403" t="s">
        <v>4304</v>
      </c>
      <c r="N238" s="403" t="s">
        <v>152</v>
      </c>
      <c r="O238" s="403" t="s">
        <v>109</v>
      </c>
      <c r="P238" s="404">
        <v>40672</v>
      </c>
      <c r="Q238" s="404">
        <v>40676</v>
      </c>
      <c r="R238" s="404">
        <v>40714</v>
      </c>
      <c r="S238" s="403">
        <v>2</v>
      </c>
      <c r="T238" s="403">
        <v>2</v>
      </c>
      <c r="U238" s="403">
        <v>3</v>
      </c>
      <c r="V238" s="403" t="s">
        <v>99</v>
      </c>
      <c r="W238" s="403">
        <v>2</v>
      </c>
      <c r="X238" s="403" t="s">
        <v>99</v>
      </c>
      <c r="Y238" s="403" t="s">
        <v>4305</v>
      </c>
      <c r="Z238" s="404">
        <v>39601</v>
      </c>
      <c r="AA238" s="404">
        <v>39605</v>
      </c>
      <c r="AB238" s="403" t="s">
        <v>152</v>
      </c>
      <c r="AC238" s="403" t="s">
        <v>4900</v>
      </c>
      <c r="AD238" s="403">
        <v>3</v>
      </c>
      <c r="AE238" s="403">
        <v>3</v>
      </c>
      <c r="AF238" s="403">
        <v>3</v>
      </c>
      <c r="AG238" s="403" t="s">
        <v>99</v>
      </c>
      <c r="AH238" s="403">
        <v>3</v>
      </c>
      <c r="AI238" s="403" t="s">
        <v>127</v>
      </c>
    </row>
    <row r="239" spans="1:35" x14ac:dyDescent="0.2">
      <c r="A239" s="434" t="str">
        <f>IF(B239&lt;&gt;"",HYPERLINK(CONCATENATE("http://reports.ofsted.gov.uk/inspection-reports/find-inspection-report/provider/ELS/",B239),"Ofsted Webpage"),"")</f>
        <v>Ofsted Webpage</v>
      </c>
      <c r="B239" s="403">
        <v>53112</v>
      </c>
      <c r="C239" s="403">
        <v>108123</v>
      </c>
      <c r="D239" s="403">
        <v>10003989</v>
      </c>
      <c r="E239" s="403" t="s">
        <v>552</v>
      </c>
      <c r="F239" s="403" t="s">
        <v>170</v>
      </c>
      <c r="G239" s="403" t="s">
        <v>15</v>
      </c>
      <c r="H239" s="403" t="s">
        <v>553</v>
      </c>
      <c r="I239" s="403" t="s">
        <v>122</v>
      </c>
      <c r="J239" s="403" t="s">
        <v>122</v>
      </c>
      <c r="K239" s="404">
        <v>42656</v>
      </c>
      <c r="L239" s="403">
        <v>1</v>
      </c>
      <c r="M239" s="403" t="s">
        <v>554</v>
      </c>
      <c r="N239" s="403" t="s">
        <v>152</v>
      </c>
      <c r="O239" s="403" t="s">
        <v>109</v>
      </c>
      <c r="P239" s="404">
        <v>40336</v>
      </c>
      <c r="Q239" s="404">
        <v>40340</v>
      </c>
      <c r="R239" s="404">
        <v>40375</v>
      </c>
      <c r="S239" s="403">
        <v>2</v>
      </c>
      <c r="T239" s="403">
        <v>2</v>
      </c>
      <c r="U239" s="403">
        <v>2</v>
      </c>
      <c r="V239" s="403" t="s">
        <v>99</v>
      </c>
      <c r="W239" s="403">
        <v>3</v>
      </c>
      <c r="X239" s="403" t="s">
        <v>99</v>
      </c>
      <c r="Y239" s="403" t="s">
        <v>4306</v>
      </c>
      <c r="Z239" s="404">
        <v>38779</v>
      </c>
      <c r="AA239" s="404">
        <v>38779</v>
      </c>
      <c r="AB239" s="403" t="s">
        <v>4209</v>
      </c>
      <c r="AC239" s="403" t="s">
        <v>4900</v>
      </c>
      <c r="AD239" s="403">
        <v>2</v>
      </c>
      <c r="AE239" s="403">
        <v>2</v>
      </c>
      <c r="AF239" s="403" t="s">
        <v>99</v>
      </c>
      <c r="AG239" s="403" t="s">
        <v>99</v>
      </c>
      <c r="AH239" s="403" t="s">
        <v>99</v>
      </c>
      <c r="AI239" s="403" t="s">
        <v>111</v>
      </c>
    </row>
    <row r="240" spans="1:35" x14ac:dyDescent="0.2">
      <c r="A240" s="434" t="str">
        <f>IF(B240&lt;&gt;"",HYPERLINK(CONCATENATE("http://reports.ofsted.gov.uk/inspection-reports/find-inspection-report/provider/ELS/",B240),"Ofsted Webpage"),"")</f>
        <v>Ofsted Webpage</v>
      </c>
      <c r="B240" s="403">
        <v>53116</v>
      </c>
      <c r="C240" s="403">
        <v>109443</v>
      </c>
      <c r="D240" s="403">
        <v>10002260</v>
      </c>
      <c r="E240" s="403" t="s">
        <v>1698</v>
      </c>
      <c r="F240" s="403" t="s">
        <v>170</v>
      </c>
      <c r="G240" s="403" t="s">
        <v>15</v>
      </c>
      <c r="H240" s="403" t="s">
        <v>419</v>
      </c>
      <c r="I240" s="403" t="s">
        <v>122</v>
      </c>
      <c r="J240" s="403" t="s">
        <v>122</v>
      </c>
      <c r="K240" s="404" t="s">
        <v>210</v>
      </c>
      <c r="L240" s="403" t="s">
        <v>210</v>
      </c>
      <c r="M240" s="403" t="s">
        <v>1699</v>
      </c>
      <c r="N240" s="403" t="s">
        <v>374</v>
      </c>
      <c r="O240" s="403" t="s">
        <v>109</v>
      </c>
      <c r="P240" s="404">
        <v>42087</v>
      </c>
      <c r="Q240" s="404">
        <v>42090</v>
      </c>
      <c r="R240" s="404">
        <v>42132</v>
      </c>
      <c r="S240" s="403">
        <v>2</v>
      </c>
      <c r="T240" s="403">
        <v>2</v>
      </c>
      <c r="U240" s="403">
        <v>2</v>
      </c>
      <c r="V240" s="403" t="s">
        <v>99</v>
      </c>
      <c r="W240" s="403">
        <v>2</v>
      </c>
      <c r="X240" s="403" t="s">
        <v>99</v>
      </c>
      <c r="Y240" s="403" t="s">
        <v>4307</v>
      </c>
      <c r="Z240" s="404">
        <v>40630</v>
      </c>
      <c r="AA240" s="404">
        <v>40634</v>
      </c>
      <c r="AB240" s="403" t="s">
        <v>152</v>
      </c>
      <c r="AC240" s="403" t="s">
        <v>4900</v>
      </c>
      <c r="AD240" s="403">
        <v>2</v>
      </c>
      <c r="AE240" s="403">
        <v>2</v>
      </c>
      <c r="AF240" s="403">
        <v>2</v>
      </c>
      <c r="AG240" s="403" t="s">
        <v>99</v>
      </c>
      <c r="AH240" s="403">
        <v>2</v>
      </c>
      <c r="AI240" s="403" t="s">
        <v>111</v>
      </c>
    </row>
    <row r="241" spans="1:35" x14ac:dyDescent="0.2">
      <c r="A241" s="434" t="str">
        <f>IF(B241&lt;&gt;"",HYPERLINK(CONCATENATE("http://reports.ofsted.gov.uk/inspection-reports/find-inspection-report/provider/ELS/",B241),"Ofsted Webpage"),"")</f>
        <v>Ofsted Webpage</v>
      </c>
      <c r="B241" s="403">
        <v>53117</v>
      </c>
      <c r="C241" s="403">
        <v>115752</v>
      </c>
      <c r="D241" s="403">
        <v>10003990</v>
      </c>
      <c r="E241" s="403" t="s">
        <v>3379</v>
      </c>
      <c r="F241" s="403" t="s">
        <v>170</v>
      </c>
      <c r="G241" s="403" t="s">
        <v>15</v>
      </c>
      <c r="H241" s="403" t="s">
        <v>717</v>
      </c>
      <c r="I241" s="403" t="s">
        <v>122</v>
      </c>
      <c r="J241" s="403" t="s">
        <v>122</v>
      </c>
      <c r="K241" s="404">
        <v>42873</v>
      </c>
      <c r="L241" s="403">
        <v>1</v>
      </c>
      <c r="M241" s="403" t="s">
        <v>3380</v>
      </c>
      <c r="N241" s="403" t="s">
        <v>152</v>
      </c>
      <c r="O241" s="403" t="s">
        <v>109</v>
      </c>
      <c r="P241" s="404">
        <v>41408</v>
      </c>
      <c r="Q241" s="404">
        <v>41411</v>
      </c>
      <c r="R241" s="404">
        <v>41449</v>
      </c>
      <c r="S241" s="403">
        <v>2</v>
      </c>
      <c r="T241" s="403">
        <v>2</v>
      </c>
      <c r="U241" s="403">
        <v>2</v>
      </c>
      <c r="V241" s="403" t="s">
        <v>99</v>
      </c>
      <c r="W241" s="403">
        <v>2</v>
      </c>
      <c r="X241" s="403" t="s">
        <v>99</v>
      </c>
      <c r="Y241" s="403" t="s">
        <v>4308</v>
      </c>
      <c r="Z241" s="404">
        <v>39930</v>
      </c>
      <c r="AA241" s="404">
        <v>39934</v>
      </c>
      <c r="AB241" s="403" t="s">
        <v>152</v>
      </c>
      <c r="AC241" s="403" t="s">
        <v>4900</v>
      </c>
      <c r="AD241" s="403">
        <v>3</v>
      </c>
      <c r="AE241" s="403">
        <v>3</v>
      </c>
      <c r="AF241" s="403">
        <v>3</v>
      </c>
      <c r="AG241" s="403" t="s">
        <v>99</v>
      </c>
      <c r="AH241" s="403">
        <v>3</v>
      </c>
      <c r="AI241" s="403" t="s">
        <v>127</v>
      </c>
    </row>
    <row r="242" spans="1:35" x14ac:dyDescent="0.2">
      <c r="A242" s="434" t="str">
        <f>IF(B242&lt;&gt;"",HYPERLINK(CONCATENATE("http://reports.ofsted.gov.uk/inspection-reports/find-inspection-report/provider/ELS/",B242),"Ofsted Webpage"),"")</f>
        <v>Ofsted Webpage</v>
      </c>
      <c r="B242" s="403">
        <v>53121</v>
      </c>
      <c r="C242" s="403">
        <v>115106</v>
      </c>
      <c r="D242" s="403">
        <v>10002868</v>
      </c>
      <c r="E242" s="403" t="s">
        <v>478</v>
      </c>
      <c r="F242" s="403" t="s">
        <v>170</v>
      </c>
      <c r="G242" s="403" t="s">
        <v>15</v>
      </c>
      <c r="H242" s="403" t="s">
        <v>304</v>
      </c>
      <c r="I242" s="403" t="s">
        <v>122</v>
      </c>
      <c r="J242" s="403" t="s">
        <v>122</v>
      </c>
      <c r="K242" s="404">
        <v>42691</v>
      </c>
      <c r="L242" s="403">
        <v>1</v>
      </c>
      <c r="M242" s="403" t="s">
        <v>479</v>
      </c>
      <c r="N242" s="403" t="s">
        <v>152</v>
      </c>
      <c r="O242" s="403" t="s">
        <v>109</v>
      </c>
      <c r="P242" s="404">
        <v>40350</v>
      </c>
      <c r="Q242" s="404">
        <v>40354</v>
      </c>
      <c r="R242" s="404">
        <v>40389</v>
      </c>
      <c r="S242" s="403">
        <v>2</v>
      </c>
      <c r="T242" s="403">
        <v>1</v>
      </c>
      <c r="U242" s="403">
        <v>2</v>
      </c>
      <c r="V242" s="403" t="s">
        <v>99</v>
      </c>
      <c r="W242" s="403">
        <v>2</v>
      </c>
      <c r="X242" s="403" t="s">
        <v>99</v>
      </c>
      <c r="Y242" s="403" t="s">
        <v>4309</v>
      </c>
      <c r="Z242" s="404">
        <v>38786</v>
      </c>
      <c r="AA242" s="404">
        <v>38786</v>
      </c>
      <c r="AB242" s="403" t="s">
        <v>4209</v>
      </c>
      <c r="AC242" s="403" t="s">
        <v>4900</v>
      </c>
      <c r="AD242" s="403">
        <v>3</v>
      </c>
      <c r="AE242" s="403">
        <v>3</v>
      </c>
      <c r="AF242" s="403" t="s">
        <v>99</v>
      </c>
      <c r="AG242" s="403" t="s">
        <v>99</v>
      </c>
      <c r="AH242" s="403" t="s">
        <v>99</v>
      </c>
      <c r="AI242" s="403" t="s">
        <v>127</v>
      </c>
    </row>
    <row r="243" spans="1:35" x14ac:dyDescent="0.2">
      <c r="A243" s="434" t="str">
        <f>IF(B243&lt;&gt;"",HYPERLINK(CONCATENATE("http://reports.ofsted.gov.uk/inspection-reports/find-inspection-report/provider/ELS/",B243),"Ofsted Webpage"),"")</f>
        <v>Ofsted Webpage</v>
      </c>
      <c r="B243" s="403">
        <v>53124</v>
      </c>
      <c r="C243" s="403">
        <v>107480</v>
      </c>
      <c r="D243" s="403">
        <v>10002859</v>
      </c>
      <c r="E243" s="403" t="s">
        <v>516</v>
      </c>
      <c r="F243" s="403" t="s">
        <v>170</v>
      </c>
      <c r="G243" s="403" t="s">
        <v>15</v>
      </c>
      <c r="H243" s="403" t="s">
        <v>517</v>
      </c>
      <c r="I243" s="403" t="s">
        <v>122</v>
      </c>
      <c r="J243" s="403" t="s">
        <v>122</v>
      </c>
      <c r="K243" s="404" t="s">
        <v>210</v>
      </c>
      <c r="L243" s="403" t="s">
        <v>210</v>
      </c>
      <c r="M243" s="403">
        <v>10008488</v>
      </c>
      <c r="N243" s="403" t="s">
        <v>377</v>
      </c>
      <c r="O243" s="403" t="s">
        <v>109</v>
      </c>
      <c r="P243" s="404">
        <v>42675</v>
      </c>
      <c r="Q243" s="404">
        <v>42678</v>
      </c>
      <c r="R243" s="404">
        <v>42716</v>
      </c>
      <c r="S243" s="403">
        <v>2</v>
      </c>
      <c r="T243" s="403">
        <v>2</v>
      </c>
      <c r="U243" s="403">
        <v>2</v>
      </c>
      <c r="V243" s="403">
        <v>2</v>
      </c>
      <c r="W243" s="403">
        <v>2</v>
      </c>
      <c r="X243" s="403" t="s">
        <v>100</v>
      </c>
      <c r="Y243" s="403" t="s">
        <v>518</v>
      </c>
      <c r="Z243" s="404">
        <v>41953</v>
      </c>
      <c r="AA243" s="404">
        <v>41957</v>
      </c>
      <c r="AB243" s="403" t="s">
        <v>302</v>
      </c>
      <c r="AC243" s="403" t="s">
        <v>4900</v>
      </c>
      <c r="AD243" s="403">
        <v>3</v>
      </c>
      <c r="AE243" s="403">
        <v>3</v>
      </c>
      <c r="AF243" s="403">
        <v>3</v>
      </c>
      <c r="AG243" s="403" t="s">
        <v>99</v>
      </c>
      <c r="AH243" s="403">
        <v>3</v>
      </c>
      <c r="AI243" s="403" t="s">
        <v>127</v>
      </c>
    </row>
    <row r="244" spans="1:35" x14ac:dyDescent="0.2">
      <c r="A244" s="434" t="str">
        <f>IF(B244&lt;&gt;"",HYPERLINK(CONCATENATE("http://reports.ofsted.gov.uk/inspection-reports/find-inspection-report/provider/ELS/",B244),"Ofsted Webpage"),"")</f>
        <v>Ofsted Webpage</v>
      </c>
      <c r="B244" s="403">
        <v>53127</v>
      </c>
      <c r="C244" s="403">
        <v>108069</v>
      </c>
      <c r="D244" s="403">
        <v>10003993</v>
      </c>
      <c r="E244" s="403" t="s">
        <v>1702</v>
      </c>
      <c r="F244" s="403" t="s">
        <v>170</v>
      </c>
      <c r="G244" s="403" t="s">
        <v>15</v>
      </c>
      <c r="H244" s="403" t="s">
        <v>266</v>
      </c>
      <c r="I244" s="403" t="s">
        <v>122</v>
      </c>
      <c r="J244" s="403" t="s">
        <v>122</v>
      </c>
      <c r="K244" s="404">
        <v>43020</v>
      </c>
      <c r="L244" s="403">
        <v>1</v>
      </c>
      <c r="M244" s="403" t="s">
        <v>1703</v>
      </c>
      <c r="N244" s="403" t="s">
        <v>374</v>
      </c>
      <c r="O244" s="403" t="s">
        <v>109</v>
      </c>
      <c r="P244" s="404">
        <v>41925</v>
      </c>
      <c r="Q244" s="404">
        <v>41929</v>
      </c>
      <c r="R244" s="404">
        <v>41977</v>
      </c>
      <c r="S244" s="403">
        <v>2</v>
      </c>
      <c r="T244" s="403">
        <v>2</v>
      </c>
      <c r="U244" s="403">
        <v>2</v>
      </c>
      <c r="V244" s="403" t="s">
        <v>99</v>
      </c>
      <c r="W244" s="403">
        <v>2</v>
      </c>
      <c r="X244" s="403" t="s">
        <v>99</v>
      </c>
      <c r="Y244" s="403" t="s">
        <v>4047</v>
      </c>
      <c r="Z244" s="404">
        <v>41029</v>
      </c>
      <c r="AA244" s="404">
        <v>41033</v>
      </c>
      <c r="AB244" s="403" t="s">
        <v>152</v>
      </c>
      <c r="AC244" s="403" t="s">
        <v>4900</v>
      </c>
      <c r="AD244" s="403">
        <v>3</v>
      </c>
      <c r="AE244" s="403">
        <v>3</v>
      </c>
      <c r="AF244" s="403">
        <v>2</v>
      </c>
      <c r="AG244" s="403" t="s">
        <v>99</v>
      </c>
      <c r="AH244" s="403">
        <v>3</v>
      </c>
      <c r="AI244" s="403" t="s">
        <v>127</v>
      </c>
    </row>
    <row r="245" spans="1:35" x14ac:dyDescent="0.2">
      <c r="A245" s="434" t="str">
        <f>IF(B245&lt;&gt;"",HYPERLINK(CONCATENATE("http://reports.ofsted.gov.uk/inspection-reports/find-inspection-report/provider/ELS/",B245),"Ofsted Webpage"),"")</f>
        <v>Ofsted Webpage</v>
      </c>
      <c r="B245" s="403">
        <v>53129</v>
      </c>
      <c r="C245" s="403">
        <v>108078</v>
      </c>
      <c r="D245" s="403">
        <v>10003089</v>
      </c>
      <c r="E245" s="403" t="s">
        <v>968</v>
      </c>
      <c r="F245" s="403" t="s">
        <v>170</v>
      </c>
      <c r="G245" s="403" t="s">
        <v>15</v>
      </c>
      <c r="H245" s="403" t="s">
        <v>921</v>
      </c>
      <c r="I245" s="403" t="s">
        <v>122</v>
      </c>
      <c r="J245" s="403" t="s">
        <v>122</v>
      </c>
      <c r="K245" s="404">
        <v>42383</v>
      </c>
      <c r="L245" s="403">
        <v>1</v>
      </c>
      <c r="M245" s="403" t="s">
        <v>4310</v>
      </c>
      <c r="N245" s="403" t="s">
        <v>152</v>
      </c>
      <c r="O245" s="403" t="s">
        <v>109</v>
      </c>
      <c r="P245" s="404">
        <v>40588</v>
      </c>
      <c r="Q245" s="404">
        <v>40592</v>
      </c>
      <c r="R245" s="404">
        <v>40627</v>
      </c>
      <c r="S245" s="403">
        <v>2</v>
      </c>
      <c r="T245" s="403">
        <v>2</v>
      </c>
      <c r="U245" s="403">
        <v>2</v>
      </c>
      <c r="V245" s="403" t="s">
        <v>99</v>
      </c>
      <c r="W245" s="403">
        <v>2</v>
      </c>
      <c r="X245" s="403" t="s">
        <v>99</v>
      </c>
      <c r="Y245" s="403" t="s">
        <v>4311</v>
      </c>
      <c r="Z245" s="404">
        <v>39216</v>
      </c>
      <c r="AA245" s="404">
        <v>39220</v>
      </c>
      <c r="AB245" s="403" t="s">
        <v>152</v>
      </c>
      <c r="AC245" s="403" t="s">
        <v>4900</v>
      </c>
      <c r="AD245" s="403">
        <v>2</v>
      </c>
      <c r="AE245" s="403">
        <v>2</v>
      </c>
      <c r="AF245" s="403">
        <v>3</v>
      </c>
      <c r="AG245" s="403" t="s">
        <v>99</v>
      </c>
      <c r="AH245" s="403">
        <v>2</v>
      </c>
      <c r="AI245" s="403" t="s">
        <v>111</v>
      </c>
    </row>
    <row r="246" spans="1:35" x14ac:dyDescent="0.2">
      <c r="A246" s="434" t="str">
        <f>IF(B246&lt;&gt;"",HYPERLINK(CONCATENATE("http://reports.ofsted.gov.uk/inspection-reports/find-inspection-report/provider/ELS/",B246),"Ofsted Webpage"),"")</f>
        <v>Ofsted Webpage</v>
      </c>
      <c r="B246" s="403">
        <v>53132</v>
      </c>
      <c r="C246" s="403">
        <v>107138</v>
      </c>
      <c r="D246" s="403">
        <v>10003165</v>
      </c>
      <c r="E246" s="403" t="s">
        <v>1705</v>
      </c>
      <c r="F246" s="403" t="s">
        <v>170</v>
      </c>
      <c r="G246" s="403" t="s">
        <v>15</v>
      </c>
      <c r="H246" s="403" t="s">
        <v>592</v>
      </c>
      <c r="I246" s="403" t="s">
        <v>122</v>
      </c>
      <c r="J246" s="403" t="s">
        <v>122</v>
      </c>
      <c r="K246" s="404">
        <v>43118</v>
      </c>
      <c r="L246" s="403">
        <v>1</v>
      </c>
      <c r="M246" s="403" t="s">
        <v>1706</v>
      </c>
      <c r="N246" s="403" t="s">
        <v>152</v>
      </c>
      <c r="O246" s="403" t="s">
        <v>109</v>
      </c>
      <c r="P246" s="404">
        <v>41974</v>
      </c>
      <c r="Q246" s="404">
        <v>41978</v>
      </c>
      <c r="R246" s="404">
        <v>42018</v>
      </c>
      <c r="S246" s="403">
        <v>2</v>
      </c>
      <c r="T246" s="403">
        <v>2</v>
      </c>
      <c r="U246" s="403">
        <v>2</v>
      </c>
      <c r="V246" s="403" t="s">
        <v>99</v>
      </c>
      <c r="W246" s="403">
        <v>2</v>
      </c>
      <c r="X246" s="403" t="s">
        <v>99</v>
      </c>
      <c r="Y246" s="403" t="s">
        <v>4312</v>
      </c>
      <c r="Z246" s="404">
        <v>39783</v>
      </c>
      <c r="AA246" s="404">
        <v>39787</v>
      </c>
      <c r="AB246" s="403" t="s">
        <v>152</v>
      </c>
      <c r="AC246" s="403" t="s">
        <v>4900</v>
      </c>
      <c r="AD246" s="403">
        <v>2</v>
      </c>
      <c r="AE246" s="403">
        <v>2</v>
      </c>
      <c r="AF246" s="403">
        <v>2</v>
      </c>
      <c r="AG246" s="403" t="s">
        <v>99</v>
      </c>
      <c r="AH246" s="403">
        <v>2</v>
      </c>
      <c r="AI246" s="403" t="s">
        <v>111</v>
      </c>
    </row>
    <row r="247" spans="1:35" x14ac:dyDescent="0.2">
      <c r="A247" s="434" t="str">
        <f>IF(B247&lt;&gt;"",HYPERLINK(CONCATENATE("http://reports.ofsted.gov.uk/inspection-reports/find-inspection-report/provider/ELS/",B247),"Ofsted Webpage"),"")</f>
        <v>Ofsted Webpage</v>
      </c>
      <c r="B247" s="403">
        <v>53133</v>
      </c>
      <c r="C247" s="403">
        <v>115525</v>
      </c>
      <c r="D247" s="403">
        <v>10003414</v>
      </c>
      <c r="E247" s="403" t="s">
        <v>970</v>
      </c>
      <c r="F247" s="403" t="s">
        <v>170</v>
      </c>
      <c r="G247" s="403" t="s">
        <v>15</v>
      </c>
      <c r="H247" s="403" t="s">
        <v>150</v>
      </c>
      <c r="I247" s="403" t="s">
        <v>122</v>
      </c>
      <c r="J247" s="403" t="s">
        <v>122</v>
      </c>
      <c r="K247" s="404">
        <v>42432</v>
      </c>
      <c r="L247" s="403">
        <v>1</v>
      </c>
      <c r="M247" s="403" t="s">
        <v>4313</v>
      </c>
      <c r="N247" s="403" t="s">
        <v>152</v>
      </c>
      <c r="O247" s="403" t="s">
        <v>109</v>
      </c>
      <c r="P247" s="404">
        <v>40588</v>
      </c>
      <c r="Q247" s="404">
        <v>40592</v>
      </c>
      <c r="R247" s="404">
        <v>40627</v>
      </c>
      <c r="S247" s="403">
        <v>2</v>
      </c>
      <c r="T247" s="403">
        <v>2</v>
      </c>
      <c r="U247" s="403">
        <v>2</v>
      </c>
      <c r="V247" s="403" t="s">
        <v>99</v>
      </c>
      <c r="W247" s="403">
        <v>2</v>
      </c>
      <c r="X247" s="403" t="s">
        <v>99</v>
      </c>
      <c r="Y247" s="403" t="s">
        <v>4314</v>
      </c>
      <c r="Z247" s="404">
        <v>39003</v>
      </c>
      <c r="AA247" s="404">
        <v>39003</v>
      </c>
      <c r="AB247" s="403" t="s">
        <v>4209</v>
      </c>
      <c r="AC247" s="403" t="s">
        <v>4900</v>
      </c>
      <c r="AD247" s="403">
        <v>3</v>
      </c>
      <c r="AE247" s="403">
        <v>3</v>
      </c>
      <c r="AF247" s="403" t="s">
        <v>99</v>
      </c>
      <c r="AG247" s="403" t="s">
        <v>99</v>
      </c>
      <c r="AH247" s="403" t="s">
        <v>99</v>
      </c>
      <c r="AI247" s="403" t="s">
        <v>127</v>
      </c>
    </row>
    <row r="248" spans="1:35" x14ac:dyDescent="0.2">
      <c r="A248" s="434" t="str">
        <f>IF(B248&lt;&gt;"",HYPERLINK(CONCATENATE("http://reports.ofsted.gov.uk/inspection-reports/find-inspection-report/provider/ELS/",B248),"Ofsted Webpage"),"")</f>
        <v>Ofsted Webpage</v>
      </c>
      <c r="B248" s="403">
        <v>53135</v>
      </c>
      <c r="C248" s="403">
        <v>111722</v>
      </c>
      <c r="D248" s="403">
        <v>10003995</v>
      </c>
      <c r="E248" s="403" t="s">
        <v>972</v>
      </c>
      <c r="F248" s="403" t="s">
        <v>170</v>
      </c>
      <c r="G248" s="403" t="s">
        <v>15</v>
      </c>
      <c r="H248" s="403" t="s">
        <v>493</v>
      </c>
      <c r="I248" s="403" t="s">
        <v>122</v>
      </c>
      <c r="J248" s="403" t="s">
        <v>122</v>
      </c>
      <c r="K248" s="404" t="s">
        <v>210</v>
      </c>
      <c r="L248" s="403" t="s">
        <v>210</v>
      </c>
      <c r="M248" s="403">
        <v>10005431</v>
      </c>
      <c r="N248" s="403" t="s">
        <v>276</v>
      </c>
      <c r="O248" s="403" t="s">
        <v>109</v>
      </c>
      <c r="P248" s="404">
        <v>42283</v>
      </c>
      <c r="Q248" s="404">
        <v>42286</v>
      </c>
      <c r="R248" s="404">
        <v>42325</v>
      </c>
      <c r="S248" s="403">
        <v>2</v>
      </c>
      <c r="T248" s="403">
        <v>2</v>
      </c>
      <c r="U248" s="403">
        <v>2</v>
      </c>
      <c r="V248" s="403">
        <v>2</v>
      </c>
      <c r="W248" s="403">
        <v>2</v>
      </c>
      <c r="X248" s="403" t="s">
        <v>100</v>
      </c>
      <c r="Y248" s="403" t="s">
        <v>4315</v>
      </c>
      <c r="Z248" s="404">
        <v>40497</v>
      </c>
      <c r="AA248" s="404">
        <v>40501</v>
      </c>
      <c r="AB248" s="403" t="s">
        <v>152</v>
      </c>
      <c r="AC248" s="403" t="s">
        <v>4900</v>
      </c>
      <c r="AD248" s="403">
        <v>2</v>
      </c>
      <c r="AE248" s="403">
        <v>2</v>
      </c>
      <c r="AF248" s="403">
        <v>3</v>
      </c>
      <c r="AG248" s="403" t="s">
        <v>99</v>
      </c>
      <c r="AH248" s="403">
        <v>2</v>
      </c>
      <c r="AI248" s="403" t="s">
        <v>111</v>
      </c>
    </row>
    <row r="249" spans="1:35" x14ac:dyDescent="0.2">
      <c r="A249" s="434" t="str">
        <f>IF(B249&lt;&gt;"",HYPERLINK(CONCATENATE("http://reports.ofsted.gov.uk/inspection-reports/find-inspection-report/provider/ELS/",B249),"Ofsted Webpage"),"")</f>
        <v>Ofsted Webpage</v>
      </c>
      <c r="B249" s="403">
        <v>53137</v>
      </c>
      <c r="C249" s="403">
        <v>108119</v>
      </c>
      <c r="D249" s="403">
        <v>10003895</v>
      </c>
      <c r="E249" s="403" t="s">
        <v>2457</v>
      </c>
      <c r="F249" s="403" t="s">
        <v>170</v>
      </c>
      <c r="G249" s="403" t="s">
        <v>15</v>
      </c>
      <c r="H249" s="403" t="s">
        <v>1294</v>
      </c>
      <c r="I249" s="403" t="s">
        <v>122</v>
      </c>
      <c r="J249" s="403" t="s">
        <v>122</v>
      </c>
      <c r="K249" s="404">
        <v>43020</v>
      </c>
      <c r="L249" s="403">
        <v>1</v>
      </c>
      <c r="M249" s="403" t="s">
        <v>2458</v>
      </c>
      <c r="N249" s="403" t="s">
        <v>152</v>
      </c>
      <c r="O249" s="403" t="s">
        <v>109</v>
      </c>
      <c r="P249" s="404">
        <v>41673</v>
      </c>
      <c r="Q249" s="404">
        <v>41677</v>
      </c>
      <c r="R249" s="404">
        <v>41712</v>
      </c>
      <c r="S249" s="403">
        <v>2</v>
      </c>
      <c r="T249" s="403">
        <v>2</v>
      </c>
      <c r="U249" s="403">
        <v>2</v>
      </c>
      <c r="V249" s="403" t="s">
        <v>99</v>
      </c>
      <c r="W249" s="403">
        <v>2</v>
      </c>
      <c r="X249" s="403" t="s">
        <v>99</v>
      </c>
      <c r="Y249" s="403" t="s">
        <v>4048</v>
      </c>
      <c r="Z249" s="404">
        <v>40959</v>
      </c>
      <c r="AA249" s="404">
        <v>40963</v>
      </c>
      <c r="AB249" s="403" t="s">
        <v>4049</v>
      </c>
      <c r="AC249" s="403" t="s">
        <v>4900</v>
      </c>
      <c r="AD249" s="403">
        <v>3</v>
      </c>
      <c r="AE249" s="403">
        <v>2</v>
      </c>
      <c r="AF249" s="403">
        <v>3</v>
      </c>
      <c r="AG249" s="403" t="s">
        <v>99</v>
      </c>
      <c r="AH249" s="403">
        <v>3</v>
      </c>
      <c r="AI249" s="403" t="s">
        <v>127</v>
      </c>
    </row>
    <row r="250" spans="1:35" x14ac:dyDescent="0.2">
      <c r="A250" s="434" t="str">
        <f>IF(B250&lt;&gt;"",HYPERLINK(CONCATENATE("http://reports.ofsted.gov.uk/inspection-reports/find-inspection-report/provider/ELS/",B250),"Ofsted Webpage"),"")</f>
        <v>Ofsted Webpage</v>
      </c>
      <c r="B250" s="403">
        <v>53139</v>
      </c>
      <c r="C250" s="403">
        <v>108036</v>
      </c>
      <c r="D250" s="403">
        <v>10003997</v>
      </c>
      <c r="E250" s="403" t="s">
        <v>974</v>
      </c>
      <c r="F250" s="403" t="s">
        <v>170</v>
      </c>
      <c r="G250" s="403" t="s">
        <v>15</v>
      </c>
      <c r="H250" s="403" t="s">
        <v>481</v>
      </c>
      <c r="I250" s="403" t="s">
        <v>122</v>
      </c>
      <c r="J250" s="403" t="s">
        <v>122</v>
      </c>
      <c r="K250" s="404" t="s">
        <v>210</v>
      </c>
      <c r="L250" s="403" t="s">
        <v>210</v>
      </c>
      <c r="M250" s="403">
        <v>10004960</v>
      </c>
      <c r="N250" s="403" t="s">
        <v>276</v>
      </c>
      <c r="O250" s="403" t="s">
        <v>124</v>
      </c>
      <c r="P250" s="404">
        <v>42438</v>
      </c>
      <c r="Q250" s="404">
        <v>42444</v>
      </c>
      <c r="R250" s="404">
        <v>42475</v>
      </c>
      <c r="S250" s="403">
        <v>2</v>
      </c>
      <c r="T250" s="403">
        <v>2</v>
      </c>
      <c r="U250" s="403">
        <v>2</v>
      </c>
      <c r="V250" s="403">
        <v>2</v>
      </c>
      <c r="W250" s="403">
        <v>2</v>
      </c>
      <c r="X250" s="403" t="s">
        <v>100</v>
      </c>
      <c r="Y250" s="403" t="s">
        <v>4316</v>
      </c>
      <c r="Z250" s="404">
        <v>40336</v>
      </c>
      <c r="AA250" s="404">
        <v>40340</v>
      </c>
      <c r="AB250" s="403" t="s">
        <v>152</v>
      </c>
      <c r="AC250" s="403" t="s">
        <v>4900</v>
      </c>
      <c r="AD250" s="403">
        <v>2</v>
      </c>
      <c r="AE250" s="403">
        <v>3</v>
      </c>
      <c r="AF250" s="403">
        <v>2</v>
      </c>
      <c r="AG250" s="403" t="s">
        <v>99</v>
      </c>
      <c r="AH250" s="403">
        <v>2</v>
      </c>
      <c r="AI250" s="403" t="s">
        <v>111</v>
      </c>
    </row>
    <row r="251" spans="1:35" x14ac:dyDescent="0.2">
      <c r="A251" s="434" t="str">
        <f>IF(B251&lt;&gt;"",HYPERLINK(CONCATENATE("http://reports.ofsted.gov.uk/inspection-reports/find-inspection-report/provider/ELS/",B251),"Ofsted Webpage"),"")</f>
        <v>Ofsted Webpage</v>
      </c>
      <c r="B251" s="403">
        <v>53141</v>
      </c>
      <c r="C251" s="403">
        <v>108009</v>
      </c>
      <c r="D251" s="403">
        <v>10005412</v>
      </c>
      <c r="E251" s="403" t="s">
        <v>1708</v>
      </c>
      <c r="F251" s="403" t="s">
        <v>170</v>
      </c>
      <c r="G251" s="403" t="s">
        <v>15</v>
      </c>
      <c r="H251" s="403" t="s">
        <v>797</v>
      </c>
      <c r="I251" s="403" t="s">
        <v>122</v>
      </c>
      <c r="J251" s="403" t="s">
        <v>122</v>
      </c>
      <c r="K251" s="404" t="s">
        <v>210</v>
      </c>
      <c r="L251" s="403" t="s">
        <v>210</v>
      </c>
      <c r="M251" s="403" t="s">
        <v>1709</v>
      </c>
      <c r="N251" s="403" t="s">
        <v>152</v>
      </c>
      <c r="O251" s="403" t="s">
        <v>109</v>
      </c>
      <c r="P251" s="404">
        <v>42086</v>
      </c>
      <c r="Q251" s="404">
        <v>42090</v>
      </c>
      <c r="R251" s="404">
        <v>42132</v>
      </c>
      <c r="S251" s="403">
        <v>2</v>
      </c>
      <c r="T251" s="403">
        <v>2</v>
      </c>
      <c r="U251" s="403">
        <v>2</v>
      </c>
      <c r="V251" s="403" t="s">
        <v>99</v>
      </c>
      <c r="W251" s="403">
        <v>2</v>
      </c>
      <c r="X251" s="403" t="s">
        <v>99</v>
      </c>
      <c r="Y251" s="403" t="s">
        <v>4317</v>
      </c>
      <c r="Z251" s="404">
        <v>39881</v>
      </c>
      <c r="AA251" s="404">
        <v>39885</v>
      </c>
      <c r="AB251" s="403" t="s">
        <v>152</v>
      </c>
      <c r="AC251" s="403" t="s">
        <v>4900</v>
      </c>
      <c r="AD251" s="403">
        <v>2</v>
      </c>
      <c r="AE251" s="403">
        <v>2</v>
      </c>
      <c r="AF251" s="403">
        <v>2</v>
      </c>
      <c r="AG251" s="403" t="s">
        <v>99</v>
      </c>
      <c r="AH251" s="403">
        <v>2</v>
      </c>
      <c r="AI251" s="403" t="s">
        <v>111</v>
      </c>
    </row>
    <row r="252" spans="1:35" x14ac:dyDescent="0.2">
      <c r="A252" s="434" t="str">
        <f>IF(B252&lt;&gt;"",HYPERLINK(CONCATENATE("http://reports.ofsted.gov.uk/inspection-reports/find-inspection-report/provider/ELS/",B252),"Ofsted Webpage"),"")</f>
        <v>Ofsted Webpage</v>
      </c>
      <c r="B252" s="403">
        <v>53144</v>
      </c>
      <c r="C252" s="403">
        <v>116192</v>
      </c>
      <c r="D252" s="403">
        <v>10007362</v>
      </c>
      <c r="E252" s="403" t="s">
        <v>976</v>
      </c>
      <c r="F252" s="403" t="s">
        <v>170</v>
      </c>
      <c r="G252" s="403" t="s">
        <v>15</v>
      </c>
      <c r="H252" s="403" t="s">
        <v>543</v>
      </c>
      <c r="I252" s="403" t="s">
        <v>122</v>
      </c>
      <c r="J252" s="403" t="s">
        <v>122</v>
      </c>
      <c r="K252" s="404">
        <v>42383</v>
      </c>
      <c r="L252" s="403">
        <v>1</v>
      </c>
      <c r="M252" s="403" t="s">
        <v>4318</v>
      </c>
      <c r="N252" s="403" t="s">
        <v>152</v>
      </c>
      <c r="O252" s="403" t="s">
        <v>109</v>
      </c>
      <c r="P252" s="404">
        <v>40315</v>
      </c>
      <c r="Q252" s="404">
        <v>40319</v>
      </c>
      <c r="R252" s="404">
        <v>40357</v>
      </c>
      <c r="S252" s="403">
        <v>2</v>
      </c>
      <c r="T252" s="403">
        <v>2</v>
      </c>
      <c r="U252" s="403">
        <v>2</v>
      </c>
      <c r="V252" s="403" t="s">
        <v>99</v>
      </c>
      <c r="W252" s="403">
        <v>2</v>
      </c>
      <c r="X252" s="403" t="s">
        <v>99</v>
      </c>
      <c r="Y252" s="403" t="s">
        <v>4319</v>
      </c>
      <c r="Z252" s="404">
        <v>38863</v>
      </c>
      <c r="AA252" s="404">
        <v>38863</v>
      </c>
      <c r="AB252" s="403" t="s">
        <v>4209</v>
      </c>
      <c r="AC252" s="403" t="s">
        <v>4900</v>
      </c>
      <c r="AD252" s="403">
        <v>3</v>
      </c>
      <c r="AE252" s="403">
        <v>3</v>
      </c>
      <c r="AF252" s="403" t="s">
        <v>99</v>
      </c>
      <c r="AG252" s="403" t="s">
        <v>99</v>
      </c>
      <c r="AH252" s="403" t="s">
        <v>99</v>
      </c>
      <c r="AI252" s="403" t="s">
        <v>127</v>
      </c>
    </row>
    <row r="253" spans="1:35" x14ac:dyDescent="0.2">
      <c r="A253" s="434" t="str">
        <f>IF(B253&lt;&gt;"",HYPERLINK(CONCATENATE("http://reports.ofsted.gov.uk/inspection-reports/find-inspection-report/provider/ELS/",B253),"Ofsted Webpage"),"")</f>
        <v>Ofsted Webpage</v>
      </c>
      <c r="B253" s="403">
        <v>53145</v>
      </c>
      <c r="C253" s="403">
        <v>110176</v>
      </c>
      <c r="D253" s="403">
        <v>10006042</v>
      </c>
      <c r="E253" s="403" t="s">
        <v>978</v>
      </c>
      <c r="F253" s="403" t="s">
        <v>170</v>
      </c>
      <c r="G253" s="403" t="s">
        <v>15</v>
      </c>
      <c r="H253" s="403" t="s">
        <v>805</v>
      </c>
      <c r="I253" s="403" t="s">
        <v>122</v>
      </c>
      <c r="J253" s="403" t="s">
        <v>122</v>
      </c>
      <c r="K253" s="404">
        <v>42508</v>
      </c>
      <c r="L253" s="403">
        <v>1</v>
      </c>
      <c r="M253" s="403" t="s">
        <v>4050</v>
      </c>
      <c r="N253" s="403" t="s">
        <v>152</v>
      </c>
      <c r="O253" s="403" t="s">
        <v>109</v>
      </c>
      <c r="P253" s="404">
        <v>40973</v>
      </c>
      <c r="Q253" s="404">
        <v>40977</v>
      </c>
      <c r="R253" s="404">
        <v>41016</v>
      </c>
      <c r="S253" s="403">
        <v>2</v>
      </c>
      <c r="T253" s="403">
        <v>2</v>
      </c>
      <c r="U253" s="403">
        <v>2</v>
      </c>
      <c r="V253" s="403" t="s">
        <v>99</v>
      </c>
      <c r="W253" s="403">
        <v>2</v>
      </c>
      <c r="X253" s="403" t="s">
        <v>99</v>
      </c>
      <c r="Y253" s="403" t="s">
        <v>4320</v>
      </c>
      <c r="Z253" s="404">
        <v>39944</v>
      </c>
      <c r="AA253" s="404">
        <v>39948</v>
      </c>
      <c r="AB253" s="403" t="s">
        <v>152</v>
      </c>
      <c r="AC253" s="403" t="s">
        <v>4900</v>
      </c>
      <c r="AD253" s="403">
        <v>3</v>
      </c>
      <c r="AE253" s="403">
        <v>3</v>
      </c>
      <c r="AF253" s="403">
        <v>3</v>
      </c>
      <c r="AG253" s="403" t="s">
        <v>99</v>
      </c>
      <c r="AH253" s="403">
        <v>3</v>
      </c>
      <c r="AI253" s="403" t="s">
        <v>127</v>
      </c>
    </row>
    <row r="254" spans="1:35" x14ac:dyDescent="0.2">
      <c r="A254" s="434" t="str">
        <f>IF(B254&lt;&gt;"",HYPERLINK(CONCATENATE("http://reports.ofsted.gov.uk/inspection-reports/find-inspection-report/provider/ELS/",B254),"Ofsted Webpage"),"")</f>
        <v>Ofsted Webpage</v>
      </c>
      <c r="B254" s="403">
        <v>53146</v>
      </c>
      <c r="C254" s="403">
        <v>115153</v>
      </c>
      <c r="D254" s="403">
        <v>10004000</v>
      </c>
      <c r="E254" s="403" t="s">
        <v>2460</v>
      </c>
      <c r="F254" s="403" t="s">
        <v>170</v>
      </c>
      <c r="G254" s="403" t="s">
        <v>15</v>
      </c>
      <c r="H254" s="403" t="s">
        <v>129</v>
      </c>
      <c r="I254" s="403" t="s">
        <v>122</v>
      </c>
      <c r="J254" s="403" t="s">
        <v>122</v>
      </c>
      <c r="K254" s="404">
        <v>42446</v>
      </c>
      <c r="L254" s="403">
        <v>1</v>
      </c>
      <c r="M254" s="403" t="s">
        <v>2461</v>
      </c>
      <c r="N254" s="403" t="s">
        <v>152</v>
      </c>
      <c r="O254" s="403" t="s">
        <v>109</v>
      </c>
      <c r="P254" s="404">
        <v>41815</v>
      </c>
      <c r="Q254" s="404">
        <v>41817</v>
      </c>
      <c r="R254" s="404">
        <v>41858</v>
      </c>
      <c r="S254" s="403">
        <v>2</v>
      </c>
      <c r="T254" s="403">
        <v>2</v>
      </c>
      <c r="U254" s="403">
        <v>2</v>
      </c>
      <c r="V254" s="403" t="s">
        <v>99</v>
      </c>
      <c r="W254" s="403">
        <v>2</v>
      </c>
      <c r="X254" s="403" t="s">
        <v>99</v>
      </c>
      <c r="Y254" s="403" t="s">
        <v>4321</v>
      </c>
      <c r="Z254" s="404">
        <v>38800</v>
      </c>
      <c r="AA254" s="404">
        <v>38800</v>
      </c>
      <c r="AB254" s="403" t="s">
        <v>4209</v>
      </c>
      <c r="AC254" s="403" t="s">
        <v>4900</v>
      </c>
      <c r="AD254" s="403">
        <v>3</v>
      </c>
      <c r="AE254" s="403">
        <v>2</v>
      </c>
      <c r="AF254" s="403" t="s">
        <v>99</v>
      </c>
      <c r="AG254" s="403" t="s">
        <v>99</v>
      </c>
      <c r="AH254" s="403" t="s">
        <v>99</v>
      </c>
      <c r="AI254" s="403" t="s">
        <v>127</v>
      </c>
    </row>
    <row r="255" spans="1:35" x14ac:dyDescent="0.2">
      <c r="A255" s="434" t="str">
        <f>IF(B255&lt;&gt;"",HYPERLINK(CONCATENATE("http://reports.ofsted.gov.uk/inspection-reports/find-inspection-report/provider/ELS/",B255),"Ofsted Webpage"),"")</f>
        <v>Ofsted Webpage</v>
      </c>
      <c r="B255" s="403">
        <v>53148</v>
      </c>
      <c r="C255" s="403">
        <v>107980</v>
      </c>
      <c r="D255" s="403">
        <v>10006964</v>
      </c>
      <c r="E255" s="403" t="s">
        <v>5564</v>
      </c>
      <c r="F255" s="403" t="s">
        <v>170</v>
      </c>
      <c r="G255" s="403" t="s">
        <v>15</v>
      </c>
      <c r="H255" s="403" t="s">
        <v>144</v>
      </c>
      <c r="I255" s="403" t="s">
        <v>122</v>
      </c>
      <c r="J255" s="403" t="s">
        <v>122</v>
      </c>
      <c r="K255" s="404">
        <v>42676</v>
      </c>
      <c r="L255" s="403">
        <v>1</v>
      </c>
      <c r="M255" s="403" t="s">
        <v>534</v>
      </c>
      <c r="N255" s="403" t="s">
        <v>152</v>
      </c>
      <c r="O255" s="403" t="s">
        <v>5556</v>
      </c>
      <c r="P255" s="404">
        <v>41330</v>
      </c>
      <c r="Q255" s="404">
        <v>41334</v>
      </c>
      <c r="R255" s="404">
        <v>41373</v>
      </c>
      <c r="S255" s="403">
        <v>2</v>
      </c>
      <c r="T255" s="403">
        <v>2</v>
      </c>
      <c r="U255" s="403">
        <v>2</v>
      </c>
      <c r="V255" s="403" t="s">
        <v>99</v>
      </c>
      <c r="W255" s="403">
        <v>2</v>
      </c>
      <c r="X255" s="403" t="s">
        <v>100</v>
      </c>
      <c r="Y255" s="403" t="s">
        <v>5565</v>
      </c>
      <c r="Z255" s="404">
        <v>39888</v>
      </c>
      <c r="AA255" s="404">
        <v>39892</v>
      </c>
      <c r="AB255" s="435" t="s">
        <v>152</v>
      </c>
      <c r="AC255" s="435" t="s">
        <v>4900</v>
      </c>
      <c r="AD255" s="403">
        <v>3</v>
      </c>
      <c r="AE255" s="403">
        <v>3</v>
      </c>
      <c r="AF255" s="403">
        <v>3</v>
      </c>
      <c r="AG255" s="403" t="s">
        <v>99</v>
      </c>
      <c r="AH255" s="403">
        <v>2</v>
      </c>
      <c r="AI255" s="403" t="s">
        <v>127</v>
      </c>
    </row>
    <row r="256" spans="1:35" x14ac:dyDescent="0.2">
      <c r="A256" s="434" t="str">
        <f>IF(B256&lt;&gt;"",HYPERLINK(CONCATENATE("http://reports.ofsted.gov.uk/inspection-reports/find-inspection-report/provider/ELS/",B256),"Ofsted Webpage"),"")</f>
        <v>Ofsted Webpage</v>
      </c>
      <c r="B256" s="403">
        <v>53150</v>
      </c>
      <c r="C256" s="403">
        <v>109899</v>
      </c>
      <c r="D256" s="403">
        <v>10007322</v>
      </c>
      <c r="E256" s="403" t="s">
        <v>980</v>
      </c>
      <c r="F256" s="403" t="s">
        <v>170</v>
      </c>
      <c r="G256" s="403" t="s">
        <v>15</v>
      </c>
      <c r="H256" s="403" t="s">
        <v>430</v>
      </c>
      <c r="I256" s="403" t="s">
        <v>122</v>
      </c>
      <c r="J256" s="403" t="s">
        <v>122</v>
      </c>
      <c r="K256" s="404" t="s">
        <v>210</v>
      </c>
      <c r="L256" s="403" t="s">
        <v>210</v>
      </c>
      <c r="M256" s="403">
        <v>10011495</v>
      </c>
      <c r="N256" s="403" t="s">
        <v>276</v>
      </c>
      <c r="O256" s="403" t="s">
        <v>109</v>
      </c>
      <c r="P256" s="404">
        <v>42542</v>
      </c>
      <c r="Q256" s="404">
        <v>42545</v>
      </c>
      <c r="R256" s="404">
        <v>42592</v>
      </c>
      <c r="S256" s="403">
        <v>2</v>
      </c>
      <c r="T256" s="403">
        <v>2</v>
      </c>
      <c r="U256" s="403">
        <v>2</v>
      </c>
      <c r="V256" s="403">
        <v>2</v>
      </c>
      <c r="W256" s="403">
        <v>3</v>
      </c>
      <c r="X256" s="403" t="s">
        <v>100</v>
      </c>
      <c r="Y256" s="403" t="s">
        <v>4051</v>
      </c>
      <c r="Z256" s="404">
        <v>41071</v>
      </c>
      <c r="AA256" s="404">
        <v>41075</v>
      </c>
      <c r="AB256" s="403" t="s">
        <v>152</v>
      </c>
      <c r="AC256" s="403" t="s">
        <v>4900</v>
      </c>
      <c r="AD256" s="403">
        <v>2</v>
      </c>
      <c r="AE256" s="403">
        <v>2</v>
      </c>
      <c r="AF256" s="403">
        <v>2</v>
      </c>
      <c r="AG256" s="403" t="s">
        <v>99</v>
      </c>
      <c r="AH256" s="403">
        <v>2</v>
      </c>
      <c r="AI256" s="403" t="s">
        <v>111</v>
      </c>
    </row>
    <row r="257" spans="1:35" x14ac:dyDescent="0.2">
      <c r="A257" s="434" t="str">
        <f>IF(B257&lt;&gt;"",HYPERLINK(CONCATENATE("http://reports.ofsted.gov.uk/inspection-reports/find-inspection-report/provider/ELS/",B257),"Ofsted Webpage"),"")</f>
        <v>Ofsted Webpage</v>
      </c>
      <c r="B257" s="403">
        <v>53152</v>
      </c>
      <c r="C257" s="403">
        <v>108973</v>
      </c>
      <c r="D257" s="403">
        <v>10004002</v>
      </c>
      <c r="E257" s="403" t="s">
        <v>982</v>
      </c>
      <c r="F257" s="403" t="s">
        <v>170</v>
      </c>
      <c r="G257" s="403" t="s">
        <v>15</v>
      </c>
      <c r="H257" s="403" t="s">
        <v>775</v>
      </c>
      <c r="I257" s="403" t="s">
        <v>122</v>
      </c>
      <c r="J257" s="403" t="s">
        <v>122</v>
      </c>
      <c r="K257" s="404" t="s">
        <v>210</v>
      </c>
      <c r="L257" s="403" t="s">
        <v>210</v>
      </c>
      <c r="M257" s="403">
        <v>10004964</v>
      </c>
      <c r="N257" s="403" t="s">
        <v>275</v>
      </c>
      <c r="O257" s="403" t="s">
        <v>109</v>
      </c>
      <c r="P257" s="404">
        <v>42430</v>
      </c>
      <c r="Q257" s="404">
        <v>42433</v>
      </c>
      <c r="R257" s="404">
        <v>42472</v>
      </c>
      <c r="S257" s="403">
        <v>2</v>
      </c>
      <c r="T257" s="403">
        <v>2</v>
      </c>
      <c r="U257" s="403">
        <v>2</v>
      </c>
      <c r="V257" s="403">
        <v>2</v>
      </c>
      <c r="W257" s="403">
        <v>2</v>
      </c>
      <c r="X257" s="403" t="s">
        <v>100</v>
      </c>
      <c r="Y257" s="403" t="s">
        <v>1711</v>
      </c>
      <c r="Z257" s="404">
        <v>41981</v>
      </c>
      <c r="AA257" s="404">
        <v>41985</v>
      </c>
      <c r="AB257" s="403" t="s">
        <v>152</v>
      </c>
      <c r="AC257" s="403" t="s">
        <v>4900</v>
      </c>
      <c r="AD257" s="403">
        <v>4</v>
      </c>
      <c r="AE257" s="403">
        <v>4</v>
      </c>
      <c r="AF257" s="403">
        <v>3</v>
      </c>
      <c r="AG257" s="403" t="s">
        <v>99</v>
      </c>
      <c r="AH257" s="403">
        <v>3</v>
      </c>
      <c r="AI257" s="403" t="s">
        <v>127</v>
      </c>
    </row>
    <row r="258" spans="1:35" x14ac:dyDescent="0.2">
      <c r="A258" s="434" t="str">
        <f>IF(B258&lt;&gt;"",HYPERLINK(CONCATENATE("http://reports.ofsted.gov.uk/inspection-reports/find-inspection-report/provider/ELS/",B258),"Ofsted Webpage"),"")</f>
        <v>Ofsted Webpage</v>
      </c>
      <c r="B258" s="403">
        <v>53160</v>
      </c>
      <c r="C258" s="403">
        <v>112691</v>
      </c>
      <c r="D258" s="403">
        <v>10004013</v>
      </c>
      <c r="E258" s="403" t="s">
        <v>3385</v>
      </c>
      <c r="F258" s="403" t="s">
        <v>92</v>
      </c>
      <c r="G258" s="403" t="s">
        <v>14</v>
      </c>
      <c r="H258" s="403" t="s">
        <v>607</v>
      </c>
      <c r="I258" s="403" t="s">
        <v>122</v>
      </c>
      <c r="J258" s="403" t="s">
        <v>122</v>
      </c>
      <c r="K258" s="404" t="s">
        <v>210</v>
      </c>
      <c r="L258" s="403" t="s">
        <v>210</v>
      </c>
      <c r="M258" s="403">
        <v>10022562</v>
      </c>
      <c r="N258" s="403" t="s">
        <v>130</v>
      </c>
      <c r="O258" s="403" t="s">
        <v>109</v>
      </c>
      <c r="P258" s="404">
        <v>42899</v>
      </c>
      <c r="Q258" s="404">
        <v>42902</v>
      </c>
      <c r="R258" s="404">
        <v>42941</v>
      </c>
      <c r="S258" s="403">
        <v>3</v>
      </c>
      <c r="T258" s="403">
        <v>3</v>
      </c>
      <c r="U258" s="403">
        <v>3</v>
      </c>
      <c r="V258" s="403">
        <v>2</v>
      </c>
      <c r="W258" s="403">
        <v>3</v>
      </c>
      <c r="X258" s="403" t="s">
        <v>100</v>
      </c>
      <c r="Y258" s="403" t="s">
        <v>3386</v>
      </c>
      <c r="Z258" s="404">
        <v>41442</v>
      </c>
      <c r="AA258" s="404">
        <v>41446</v>
      </c>
      <c r="AB258" s="403" t="s">
        <v>102</v>
      </c>
      <c r="AC258" s="403" t="s">
        <v>4900</v>
      </c>
      <c r="AD258" s="403">
        <v>2</v>
      </c>
      <c r="AE258" s="403">
        <v>2</v>
      </c>
      <c r="AF258" s="403">
        <v>2</v>
      </c>
      <c r="AG258" s="403" t="s">
        <v>99</v>
      </c>
      <c r="AH258" s="403">
        <v>2</v>
      </c>
      <c r="AI258" s="403" t="s">
        <v>148</v>
      </c>
    </row>
    <row r="259" spans="1:35" x14ac:dyDescent="0.2">
      <c r="A259" s="434" t="str">
        <f>IF(B259&lt;&gt;"",HYPERLINK(CONCATENATE("http://reports.ofsted.gov.uk/inspection-reports/find-inspection-report/provider/ELS/",B259),"Ofsted Webpage"),"")</f>
        <v>Ofsted Webpage</v>
      </c>
      <c r="B259" s="403">
        <v>53201</v>
      </c>
      <c r="C259" s="403">
        <v>110033</v>
      </c>
      <c r="D259" s="403">
        <v>10004124</v>
      </c>
      <c r="E259" s="403" t="s">
        <v>1713</v>
      </c>
      <c r="F259" s="403" t="s">
        <v>170</v>
      </c>
      <c r="G259" s="403" t="s">
        <v>15</v>
      </c>
      <c r="H259" s="403" t="s">
        <v>1119</v>
      </c>
      <c r="I259" s="403" t="s">
        <v>107</v>
      </c>
      <c r="J259" s="403" t="s">
        <v>107</v>
      </c>
      <c r="K259" s="404">
        <v>43006</v>
      </c>
      <c r="L259" s="403">
        <v>1</v>
      </c>
      <c r="M259" s="403" t="s">
        <v>1714</v>
      </c>
      <c r="N259" s="403" t="s">
        <v>374</v>
      </c>
      <c r="O259" s="403" t="s">
        <v>109</v>
      </c>
      <c r="P259" s="404">
        <v>41911</v>
      </c>
      <c r="Q259" s="404">
        <v>41915</v>
      </c>
      <c r="R259" s="404">
        <v>41950</v>
      </c>
      <c r="S259" s="403">
        <v>2</v>
      </c>
      <c r="T259" s="403">
        <v>2</v>
      </c>
      <c r="U259" s="403">
        <v>2</v>
      </c>
      <c r="V259" s="403" t="s">
        <v>99</v>
      </c>
      <c r="W259" s="403">
        <v>2</v>
      </c>
      <c r="X259" s="403" t="s">
        <v>99</v>
      </c>
      <c r="Y259" s="403" t="s">
        <v>4052</v>
      </c>
      <c r="Z259" s="404">
        <v>41071</v>
      </c>
      <c r="AA259" s="404">
        <v>41075</v>
      </c>
      <c r="AB259" s="403" t="s">
        <v>374</v>
      </c>
      <c r="AC259" s="403" t="s">
        <v>4900</v>
      </c>
      <c r="AD259" s="403">
        <v>3</v>
      </c>
      <c r="AE259" s="403">
        <v>3</v>
      </c>
      <c r="AF259" s="403">
        <v>3</v>
      </c>
      <c r="AG259" s="403" t="s">
        <v>99</v>
      </c>
      <c r="AH259" s="403">
        <v>3</v>
      </c>
      <c r="AI259" s="403" t="s">
        <v>127</v>
      </c>
    </row>
    <row r="260" spans="1:35" x14ac:dyDescent="0.2">
      <c r="A260" s="434" t="str">
        <f>IF(B260&lt;&gt;"",HYPERLINK(CONCATENATE("http://reports.ofsted.gov.uk/inspection-reports/find-inspection-report/provider/ELS/",B260),"Ofsted Webpage"),"")</f>
        <v>Ofsted Webpage</v>
      </c>
      <c r="B260" s="403">
        <v>53230</v>
      </c>
      <c r="C260" s="403">
        <v>108046</v>
      </c>
      <c r="D260" s="403">
        <v>10004175</v>
      </c>
      <c r="E260" s="403" t="s">
        <v>2469</v>
      </c>
      <c r="F260" s="403" t="s">
        <v>170</v>
      </c>
      <c r="G260" s="403" t="s">
        <v>15</v>
      </c>
      <c r="H260" s="403" t="s">
        <v>285</v>
      </c>
      <c r="I260" s="403" t="s">
        <v>140</v>
      </c>
      <c r="J260" s="403" t="s">
        <v>140</v>
      </c>
      <c r="K260" s="404">
        <v>42794</v>
      </c>
      <c r="L260" s="403">
        <v>1</v>
      </c>
      <c r="M260" s="403" t="s">
        <v>2470</v>
      </c>
      <c r="N260" s="403" t="s">
        <v>152</v>
      </c>
      <c r="O260" s="403" t="s">
        <v>109</v>
      </c>
      <c r="P260" s="404">
        <v>41568</v>
      </c>
      <c r="Q260" s="404">
        <v>41572</v>
      </c>
      <c r="R260" s="404">
        <v>41607</v>
      </c>
      <c r="S260" s="403">
        <v>2</v>
      </c>
      <c r="T260" s="403">
        <v>2</v>
      </c>
      <c r="U260" s="403">
        <v>2</v>
      </c>
      <c r="V260" s="403" t="s">
        <v>99</v>
      </c>
      <c r="W260" s="403">
        <v>2</v>
      </c>
      <c r="X260" s="403" t="s">
        <v>99</v>
      </c>
      <c r="Y260" s="403" t="s">
        <v>4322</v>
      </c>
      <c r="Z260" s="404">
        <v>39552</v>
      </c>
      <c r="AA260" s="404">
        <v>39556</v>
      </c>
      <c r="AB260" s="403" t="s">
        <v>152</v>
      </c>
      <c r="AC260" s="403" t="s">
        <v>4900</v>
      </c>
      <c r="AD260" s="403">
        <v>2</v>
      </c>
      <c r="AE260" s="403">
        <v>2</v>
      </c>
      <c r="AF260" s="403">
        <v>2</v>
      </c>
      <c r="AG260" s="403" t="s">
        <v>99</v>
      </c>
      <c r="AH260" s="403">
        <v>2</v>
      </c>
      <c r="AI260" s="403" t="s">
        <v>111</v>
      </c>
    </row>
    <row r="261" spans="1:35" x14ac:dyDescent="0.2">
      <c r="A261" s="434" t="str">
        <f>IF(B261&lt;&gt;"",HYPERLINK(CONCATENATE("http://reports.ofsted.gov.uk/inspection-reports/find-inspection-report/provider/ELS/",B261),"Ofsted Webpage"),"")</f>
        <v>Ofsted Webpage</v>
      </c>
      <c r="B261" s="403">
        <v>53233</v>
      </c>
      <c r="C261" s="403">
        <v>109219</v>
      </c>
      <c r="D261" s="403">
        <v>10004177</v>
      </c>
      <c r="E261" s="403" t="s">
        <v>5014</v>
      </c>
      <c r="F261" s="403" t="s">
        <v>92</v>
      </c>
      <c r="G261" s="403" t="s">
        <v>14</v>
      </c>
      <c r="H261" s="403" t="s">
        <v>285</v>
      </c>
      <c r="I261" s="403" t="s">
        <v>140</v>
      </c>
      <c r="J261" s="403" t="s">
        <v>140</v>
      </c>
      <c r="K261" s="404" t="s">
        <v>210</v>
      </c>
      <c r="L261" s="403" t="s">
        <v>210</v>
      </c>
      <c r="M261" s="403">
        <v>10004965</v>
      </c>
      <c r="N261" s="403" t="s">
        <v>331</v>
      </c>
      <c r="O261" s="403" t="s">
        <v>109</v>
      </c>
      <c r="P261" s="404">
        <v>42647</v>
      </c>
      <c r="Q261" s="404">
        <v>42650</v>
      </c>
      <c r="R261" s="404">
        <v>42685</v>
      </c>
      <c r="S261" s="403">
        <v>3</v>
      </c>
      <c r="T261" s="403">
        <v>3</v>
      </c>
      <c r="U261" s="403">
        <v>3</v>
      </c>
      <c r="V261" s="403">
        <v>3</v>
      </c>
      <c r="W261" s="403">
        <v>3</v>
      </c>
      <c r="X261" s="403" t="s">
        <v>100</v>
      </c>
      <c r="Y261" s="403" t="s">
        <v>595</v>
      </c>
      <c r="Z261" s="404">
        <v>41967</v>
      </c>
      <c r="AA261" s="404">
        <v>41971</v>
      </c>
      <c r="AB261" s="403" t="s">
        <v>102</v>
      </c>
      <c r="AC261" s="403" t="s">
        <v>4900</v>
      </c>
      <c r="AD261" s="403">
        <v>3</v>
      </c>
      <c r="AE261" s="403">
        <v>3</v>
      </c>
      <c r="AF261" s="403">
        <v>3</v>
      </c>
      <c r="AG261" s="403" t="s">
        <v>99</v>
      </c>
      <c r="AH261" s="403">
        <v>3</v>
      </c>
      <c r="AI261" s="403" t="s">
        <v>111</v>
      </c>
    </row>
    <row r="262" spans="1:35" x14ac:dyDescent="0.2">
      <c r="A262" s="434" t="str">
        <f>IF(B262&lt;&gt;"",HYPERLINK(CONCATENATE("http://reports.ofsted.gov.uk/inspection-reports/find-inspection-report/provider/ELS/",B262),"Ofsted Webpage"),"")</f>
        <v>Ofsted Webpage</v>
      </c>
      <c r="B262" s="403">
        <v>53237</v>
      </c>
      <c r="C262" s="403">
        <v>105804</v>
      </c>
      <c r="D262" s="403">
        <v>10004181</v>
      </c>
      <c r="E262" s="403" t="s">
        <v>2475</v>
      </c>
      <c r="F262" s="403" t="s">
        <v>92</v>
      </c>
      <c r="G262" s="403" t="s">
        <v>14</v>
      </c>
      <c r="H262" s="403" t="s">
        <v>283</v>
      </c>
      <c r="I262" s="403" t="s">
        <v>140</v>
      </c>
      <c r="J262" s="403" t="s">
        <v>140</v>
      </c>
      <c r="K262" s="404">
        <v>42895</v>
      </c>
      <c r="L262" s="403">
        <v>1</v>
      </c>
      <c r="M262" s="403" t="s">
        <v>2476</v>
      </c>
      <c r="N262" s="403" t="s">
        <v>102</v>
      </c>
      <c r="O262" s="403" t="s">
        <v>109</v>
      </c>
      <c r="P262" s="404">
        <v>41708</v>
      </c>
      <c r="Q262" s="404">
        <v>41712</v>
      </c>
      <c r="R262" s="404">
        <v>41745</v>
      </c>
      <c r="S262" s="403">
        <v>2</v>
      </c>
      <c r="T262" s="403">
        <v>2</v>
      </c>
      <c r="U262" s="403">
        <v>2</v>
      </c>
      <c r="V262" s="403" t="s">
        <v>99</v>
      </c>
      <c r="W262" s="403">
        <v>2</v>
      </c>
      <c r="X262" s="403" t="s">
        <v>99</v>
      </c>
      <c r="Y262" s="403" t="s">
        <v>4323</v>
      </c>
      <c r="Z262" s="404">
        <v>38645</v>
      </c>
      <c r="AA262" s="404">
        <v>38645</v>
      </c>
      <c r="AB262" s="403" t="s">
        <v>4199</v>
      </c>
      <c r="AC262" s="403" t="s">
        <v>4900</v>
      </c>
      <c r="AD262" s="403">
        <v>1</v>
      </c>
      <c r="AE262" s="403">
        <v>1</v>
      </c>
      <c r="AF262" s="403" t="s">
        <v>99</v>
      </c>
      <c r="AG262" s="403" t="s">
        <v>99</v>
      </c>
      <c r="AH262" s="403" t="s">
        <v>99</v>
      </c>
      <c r="AI262" s="403" t="s">
        <v>148</v>
      </c>
    </row>
    <row r="263" spans="1:35" x14ac:dyDescent="0.2">
      <c r="A263" s="434" t="str">
        <f>IF(B263&lt;&gt;"",HYPERLINK(CONCATENATE("http://reports.ofsted.gov.uk/inspection-reports/find-inspection-report/provider/ELS/",B263),"Ofsted Webpage"),"")</f>
        <v>Ofsted Webpage</v>
      </c>
      <c r="B263" s="403">
        <v>53259</v>
      </c>
      <c r="C263" s="403">
        <v>107613</v>
      </c>
      <c r="D263" s="403">
        <v>10004223</v>
      </c>
      <c r="E263" s="403" t="s">
        <v>2478</v>
      </c>
      <c r="F263" s="403" t="s">
        <v>92</v>
      </c>
      <c r="G263" s="403" t="s">
        <v>14</v>
      </c>
      <c r="H263" s="403" t="s">
        <v>171</v>
      </c>
      <c r="I263" s="403" t="s">
        <v>172</v>
      </c>
      <c r="J263" s="403" t="s">
        <v>172</v>
      </c>
      <c r="K263" s="404" t="s">
        <v>210</v>
      </c>
      <c r="L263" s="403" t="s">
        <v>210</v>
      </c>
      <c r="M263" s="403">
        <v>10030715</v>
      </c>
      <c r="N263" s="403" t="s">
        <v>130</v>
      </c>
      <c r="O263" s="403" t="s">
        <v>109</v>
      </c>
      <c r="P263" s="404">
        <v>42850</v>
      </c>
      <c r="Q263" s="404">
        <v>42852</v>
      </c>
      <c r="R263" s="404">
        <v>42877</v>
      </c>
      <c r="S263" s="403">
        <v>3</v>
      </c>
      <c r="T263" s="403">
        <v>3</v>
      </c>
      <c r="U263" s="403">
        <v>3</v>
      </c>
      <c r="V263" s="403">
        <v>3</v>
      </c>
      <c r="W263" s="403">
        <v>3</v>
      </c>
      <c r="X263" s="403" t="s">
        <v>100</v>
      </c>
      <c r="Y263" s="403" t="s">
        <v>2479</v>
      </c>
      <c r="Z263" s="404">
        <v>41618</v>
      </c>
      <c r="AA263" s="404">
        <v>41621</v>
      </c>
      <c r="AB263" s="403" t="s">
        <v>102</v>
      </c>
      <c r="AC263" s="403" t="s">
        <v>4900</v>
      </c>
      <c r="AD263" s="403">
        <v>2</v>
      </c>
      <c r="AE263" s="403">
        <v>2</v>
      </c>
      <c r="AF263" s="403">
        <v>2</v>
      </c>
      <c r="AG263" s="403" t="s">
        <v>99</v>
      </c>
      <c r="AH263" s="403">
        <v>2</v>
      </c>
      <c r="AI263" s="403" t="s">
        <v>148</v>
      </c>
    </row>
    <row r="264" spans="1:35" x14ac:dyDescent="0.2">
      <c r="A264" s="434" t="str">
        <f>IF(B264&lt;&gt;"",HYPERLINK(CONCATENATE("http://reports.ofsted.gov.uk/inspection-reports/find-inspection-report/provider/ELS/",B264),"Ofsted Webpage"),"")</f>
        <v>Ofsted Webpage</v>
      </c>
      <c r="B264" s="403">
        <v>53280</v>
      </c>
      <c r="C264" s="403">
        <v>106702</v>
      </c>
      <c r="D264" s="403">
        <v>10004257</v>
      </c>
      <c r="E264" s="403" t="s">
        <v>451</v>
      </c>
      <c r="F264" s="403" t="s">
        <v>92</v>
      </c>
      <c r="G264" s="403" t="s">
        <v>14</v>
      </c>
      <c r="H264" s="403" t="s">
        <v>404</v>
      </c>
      <c r="I264" s="403" t="s">
        <v>199</v>
      </c>
      <c r="J264" s="403" t="s">
        <v>95</v>
      </c>
      <c r="K264" s="404">
        <v>42698</v>
      </c>
      <c r="L264" s="403">
        <v>1</v>
      </c>
      <c r="M264" s="403" t="s">
        <v>452</v>
      </c>
      <c r="N264" s="403" t="s">
        <v>132</v>
      </c>
      <c r="O264" s="403" t="s">
        <v>109</v>
      </c>
      <c r="P264" s="404">
        <v>41254</v>
      </c>
      <c r="Q264" s="404">
        <v>41257</v>
      </c>
      <c r="R264" s="404">
        <v>41291</v>
      </c>
      <c r="S264" s="403">
        <v>2</v>
      </c>
      <c r="T264" s="403">
        <v>2</v>
      </c>
      <c r="U264" s="403">
        <v>2</v>
      </c>
      <c r="V264" s="403" t="s">
        <v>99</v>
      </c>
      <c r="W264" s="403">
        <v>2</v>
      </c>
      <c r="X264" s="403" t="s">
        <v>99</v>
      </c>
      <c r="Y264" s="403" t="s">
        <v>4324</v>
      </c>
      <c r="Z264" s="404">
        <v>40617</v>
      </c>
      <c r="AA264" s="404">
        <v>40620</v>
      </c>
      <c r="AB264" s="403" t="s">
        <v>434</v>
      </c>
      <c r="AC264" s="403" t="s">
        <v>4900</v>
      </c>
      <c r="AD264" s="403">
        <v>3</v>
      </c>
      <c r="AE264" s="403">
        <v>3</v>
      </c>
      <c r="AF264" s="403">
        <v>2</v>
      </c>
      <c r="AG264" s="403" t="s">
        <v>99</v>
      </c>
      <c r="AH264" s="403">
        <v>3</v>
      </c>
      <c r="AI264" s="403" t="s">
        <v>127</v>
      </c>
    </row>
    <row r="265" spans="1:35" x14ac:dyDescent="0.2">
      <c r="A265" s="434" t="str">
        <f>IF(B265&lt;&gt;"",HYPERLINK(CONCATENATE("http://reports.ofsted.gov.uk/inspection-reports/find-inspection-report/provider/ELS/",B265),"Ofsted Webpage"),"")</f>
        <v>Ofsted Webpage</v>
      </c>
      <c r="B265" s="403">
        <v>53295</v>
      </c>
      <c r="C265" s="403">
        <v>108044</v>
      </c>
      <c r="D265" s="403">
        <v>10004285</v>
      </c>
      <c r="E265" s="403" t="s">
        <v>1723</v>
      </c>
      <c r="F265" s="403" t="s">
        <v>170</v>
      </c>
      <c r="G265" s="403" t="s">
        <v>15</v>
      </c>
      <c r="H265" s="403" t="s">
        <v>244</v>
      </c>
      <c r="I265" s="403" t="s">
        <v>190</v>
      </c>
      <c r="J265" s="403" t="s">
        <v>190</v>
      </c>
      <c r="K265" s="404" t="s">
        <v>210</v>
      </c>
      <c r="L265" s="403" t="s">
        <v>210</v>
      </c>
      <c r="M265" s="403" t="s">
        <v>1724</v>
      </c>
      <c r="N265" s="403" t="s">
        <v>302</v>
      </c>
      <c r="O265" s="403" t="s">
        <v>109</v>
      </c>
      <c r="P265" s="404">
        <v>42178</v>
      </c>
      <c r="Q265" s="404">
        <v>42181</v>
      </c>
      <c r="R265" s="404">
        <v>42213</v>
      </c>
      <c r="S265" s="403">
        <v>2</v>
      </c>
      <c r="T265" s="403">
        <v>2</v>
      </c>
      <c r="U265" s="403">
        <v>2</v>
      </c>
      <c r="V265" s="403" t="s">
        <v>99</v>
      </c>
      <c r="W265" s="403">
        <v>2</v>
      </c>
      <c r="X265" s="403" t="s">
        <v>99</v>
      </c>
      <c r="Y265" s="403" t="s">
        <v>2481</v>
      </c>
      <c r="Z265" s="404">
        <v>41673</v>
      </c>
      <c r="AA265" s="404">
        <v>41677</v>
      </c>
      <c r="AB265" s="403" t="s">
        <v>2482</v>
      </c>
      <c r="AC265" s="403" t="s">
        <v>4900</v>
      </c>
      <c r="AD265" s="403">
        <v>3</v>
      </c>
      <c r="AE265" s="403">
        <v>3</v>
      </c>
      <c r="AF265" s="403">
        <v>3</v>
      </c>
      <c r="AG265" s="403" t="s">
        <v>99</v>
      </c>
      <c r="AH265" s="403">
        <v>3</v>
      </c>
      <c r="AI265" s="403" t="s">
        <v>127</v>
      </c>
    </row>
    <row r="266" spans="1:35" x14ac:dyDescent="0.2">
      <c r="A266" s="434" t="str">
        <f>IF(B266&lt;&gt;"",HYPERLINK(CONCATENATE("http://reports.ofsted.gov.uk/inspection-reports/find-inspection-report/provider/ELS/",B266),"Ofsted Webpage"),"")</f>
        <v>Ofsted Webpage</v>
      </c>
      <c r="B266" s="403">
        <v>53305</v>
      </c>
      <c r="C266" s="403">
        <v>112720</v>
      </c>
      <c r="D266" s="403">
        <v>10004303</v>
      </c>
      <c r="E266" s="403" t="s">
        <v>984</v>
      </c>
      <c r="F266" s="403" t="s">
        <v>92</v>
      </c>
      <c r="G266" s="403" t="s">
        <v>14</v>
      </c>
      <c r="H266" s="403" t="s">
        <v>942</v>
      </c>
      <c r="I266" s="403" t="s">
        <v>140</v>
      </c>
      <c r="J266" s="403" t="s">
        <v>140</v>
      </c>
      <c r="K266" s="404" t="s">
        <v>210</v>
      </c>
      <c r="L266" s="403" t="s">
        <v>210</v>
      </c>
      <c r="M266" s="403">
        <v>10005186</v>
      </c>
      <c r="N266" s="403" t="s">
        <v>331</v>
      </c>
      <c r="O266" s="403" t="s">
        <v>109</v>
      </c>
      <c r="P266" s="404">
        <v>42311</v>
      </c>
      <c r="Q266" s="404">
        <v>42314</v>
      </c>
      <c r="R266" s="404">
        <v>42347</v>
      </c>
      <c r="S266" s="403">
        <v>2</v>
      </c>
      <c r="T266" s="403">
        <v>2</v>
      </c>
      <c r="U266" s="403">
        <v>2</v>
      </c>
      <c r="V266" s="403">
        <v>2</v>
      </c>
      <c r="W266" s="403">
        <v>2</v>
      </c>
      <c r="X266" s="403" t="s">
        <v>100</v>
      </c>
      <c r="Y266" s="403" t="s">
        <v>2484</v>
      </c>
      <c r="Z266" s="404">
        <v>41709</v>
      </c>
      <c r="AA266" s="404">
        <v>41712</v>
      </c>
      <c r="AB266" s="403" t="s">
        <v>132</v>
      </c>
      <c r="AC266" s="403" t="s">
        <v>4900</v>
      </c>
      <c r="AD266" s="403">
        <v>3</v>
      </c>
      <c r="AE266" s="403">
        <v>3</v>
      </c>
      <c r="AF266" s="403">
        <v>3</v>
      </c>
      <c r="AG266" s="403" t="s">
        <v>99</v>
      </c>
      <c r="AH266" s="403">
        <v>3</v>
      </c>
      <c r="AI266" s="403" t="s">
        <v>127</v>
      </c>
    </row>
    <row r="267" spans="1:35" x14ac:dyDescent="0.2">
      <c r="A267" s="434" t="str">
        <f>IF(B267&lt;&gt;"",HYPERLINK(CONCATENATE("http://reports.ofsted.gov.uk/inspection-reports/find-inspection-report/provider/ELS/",B267),"Ofsted Webpage"),"")</f>
        <v>Ofsted Webpage</v>
      </c>
      <c r="B267" s="403">
        <v>53314</v>
      </c>
      <c r="C267" s="403">
        <v>115401</v>
      </c>
      <c r="D267" s="403">
        <v>10007214</v>
      </c>
      <c r="E267" s="403" t="s">
        <v>5023</v>
      </c>
      <c r="F267" s="403" t="s">
        <v>92</v>
      </c>
      <c r="G267" s="403" t="s">
        <v>14</v>
      </c>
      <c r="H267" s="403" t="s">
        <v>139</v>
      </c>
      <c r="I267" s="403" t="s">
        <v>140</v>
      </c>
      <c r="J267" s="403" t="s">
        <v>140</v>
      </c>
      <c r="K267" s="404" t="s">
        <v>210</v>
      </c>
      <c r="L267" s="403" t="s">
        <v>210</v>
      </c>
      <c r="M267" s="403" t="s">
        <v>5024</v>
      </c>
      <c r="N267" s="403" t="s">
        <v>434</v>
      </c>
      <c r="O267" s="403" t="s">
        <v>109</v>
      </c>
      <c r="P267" s="404">
        <v>38800</v>
      </c>
      <c r="Q267" s="404">
        <v>38800</v>
      </c>
      <c r="R267" s="404">
        <v>38842</v>
      </c>
      <c r="S267" s="403" t="s">
        <v>99</v>
      </c>
      <c r="T267" s="403" t="s">
        <v>99</v>
      </c>
      <c r="U267" s="403" t="s">
        <v>99</v>
      </c>
      <c r="V267" s="403" t="s">
        <v>99</v>
      </c>
      <c r="W267" s="403" t="s">
        <v>99</v>
      </c>
      <c r="X267" s="403" t="s">
        <v>99</v>
      </c>
      <c r="Y267" s="403" t="s">
        <v>210</v>
      </c>
      <c r="Z267" s="404" t="s">
        <v>210</v>
      </c>
      <c r="AA267" s="404" t="s">
        <v>210</v>
      </c>
      <c r="AB267" s="403" t="s">
        <v>210</v>
      </c>
      <c r="AC267" s="403" t="s">
        <v>210</v>
      </c>
      <c r="AD267" s="403" t="s">
        <v>210</v>
      </c>
      <c r="AE267" s="403" t="s">
        <v>210</v>
      </c>
      <c r="AF267" s="403" t="s">
        <v>210</v>
      </c>
      <c r="AG267" s="403" t="s">
        <v>210</v>
      </c>
      <c r="AH267" s="403" t="s">
        <v>210</v>
      </c>
      <c r="AI267" s="403" t="s">
        <v>103</v>
      </c>
    </row>
    <row r="268" spans="1:35" x14ac:dyDescent="0.2">
      <c r="A268" s="434" t="str">
        <f>IF(B268&lt;&gt;"",HYPERLINK(CONCATENATE("http://reports.ofsted.gov.uk/inspection-reports/find-inspection-report/provider/ELS/",B268),"Ofsted Webpage"),"")</f>
        <v>Ofsted Webpage</v>
      </c>
      <c r="B268" s="403">
        <v>53325</v>
      </c>
      <c r="C268" s="403">
        <v>115152</v>
      </c>
      <c r="D268" s="403">
        <v>10003996</v>
      </c>
      <c r="E268" s="403" t="s">
        <v>986</v>
      </c>
      <c r="F268" s="403" t="s">
        <v>170</v>
      </c>
      <c r="G268" s="403" t="s">
        <v>15</v>
      </c>
      <c r="H268" s="403" t="s">
        <v>520</v>
      </c>
      <c r="I268" s="403" t="s">
        <v>122</v>
      </c>
      <c r="J268" s="403" t="s">
        <v>122</v>
      </c>
      <c r="K268" s="404" t="s">
        <v>210</v>
      </c>
      <c r="L268" s="403" t="s">
        <v>210</v>
      </c>
      <c r="M268" s="403">
        <v>10037413</v>
      </c>
      <c r="N268" s="403" t="s">
        <v>212</v>
      </c>
      <c r="O268" s="403" t="s">
        <v>109</v>
      </c>
      <c r="P268" s="404">
        <v>43052</v>
      </c>
      <c r="Q268" s="404">
        <v>43055</v>
      </c>
      <c r="R268" s="404">
        <v>43091</v>
      </c>
      <c r="S268" s="403">
        <v>3</v>
      </c>
      <c r="T268" s="403">
        <v>3</v>
      </c>
      <c r="U268" s="403">
        <v>3</v>
      </c>
      <c r="V268" s="403">
        <v>2</v>
      </c>
      <c r="W268" s="403">
        <v>3</v>
      </c>
      <c r="X268" s="403" t="s">
        <v>100</v>
      </c>
      <c r="Y268" s="403">
        <v>10004968</v>
      </c>
      <c r="Z268" s="404">
        <v>42325</v>
      </c>
      <c r="AA268" s="404">
        <v>42328</v>
      </c>
      <c r="AB268" s="403" t="s">
        <v>276</v>
      </c>
      <c r="AC268" s="403" t="s">
        <v>4900</v>
      </c>
      <c r="AD268" s="403">
        <v>3</v>
      </c>
      <c r="AE268" s="403">
        <v>3</v>
      </c>
      <c r="AF268" s="403">
        <v>3</v>
      </c>
      <c r="AG268" s="403">
        <v>3</v>
      </c>
      <c r="AH268" s="403">
        <v>3</v>
      </c>
      <c r="AI268" s="403" t="s">
        <v>111</v>
      </c>
    </row>
    <row r="269" spans="1:35" x14ac:dyDescent="0.2">
      <c r="A269" s="434" t="str">
        <f>IF(B269&lt;&gt;"",HYPERLINK(CONCATENATE("http://reports.ofsted.gov.uk/inspection-reports/find-inspection-report/provider/ELS/",B269),"Ofsted Webpage"),"")</f>
        <v>Ofsted Webpage</v>
      </c>
      <c r="B269" s="403">
        <v>53330</v>
      </c>
      <c r="C269" s="403">
        <v>106007</v>
      </c>
      <c r="D269" s="403">
        <v>10004319</v>
      </c>
      <c r="E269" s="403" t="s">
        <v>485</v>
      </c>
      <c r="F269" s="403" t="s">
        <v>278</v>
      </c>
      <c r="G269" s="403" t="s">
        <v>15</v>
      </c>
      <c r="H269" s="403" t="s">
        <v>198</v>
      </c>
      <c r="I269" s="403" t="s">
        <v>199</v>
      </c>
      <c r="J269" s="403" t="s">
        <v>95</v>
      </c>
      <c r="K269" s="404" t="s">
        <v>210</v>
      </c>
      <c r="L269" s="403" t="s">
        <v>210</v>
      </c>
      <c r="M269" s="403">
        <v>10005140</v>
      </c>
      <c r="N269" s="403" t="s">
        <v>141</v>
      </c>
      <c r="O269" s="403" t="s">
        <v>109</v>
      </c>
      <c r="P269" s="404">
        <v>42689</v>
      </c>
      <c r="Q269" s="404">
        <v>42692</v>
      </c>
      <c r="R269" s="404">
        <v>42725</v>
      </c>
      <c r="S269" s="403">
        <v>2</v>
      </c>
      <c r="T269" s="403">
        <v>2</v>
      </c>
      <c r="U269" s="403">
        <v>2</v>
      </c>
      <c r="V269" s="403">
        <v>2</v>
      </c>
      <c r="W269" s="403">
        <v>2</v>
      </c>
      <c r="X269" s="403" t="s">
        <v>100</v>
      </c>
      <c r="Y269" s="403" t="s">
        <v>486</v>
      </c>
      <c r="Z269" s="404">
        <v>42044</v>
      </c>
      <c r="AA269" s="404">
        <v>42048</v>
      </c>
      <c r="AB269" s="403" t="s">
        <v>102</v>
      </c>
      <c r="AC269" s="403" t="s">
        <v>4900</v>
      </c>
      <c r="AD269" s="403">
        <v>3</v>
      </c>
      <c r="AE269" s="403">
        <v>3</v>
      </c>
      <c r="AF269" s="403">
        <v>3</v>
      </c>
      <c r="AG269" s="403" t="s">
        <v>99</v>
      </c>
      <c r="AH269" s="403">
        <v>3</v>
      </c>
      <c r="AI269" s="403" t="s">
        <v>127</v>
      </c>
    </row>
    <row r="270" spans="1:35" x14ac:dyDescent="0.2">
      <c r="A270" s="434" t="str">
        <f>IF(B270&lt;&gt;"",HYPERLINK(CONCATENATE("http://reports.ofsted.gov.uk/inspection-reports/find-inspection-report/provider/ELS/",B270),"Ofsted Webpage"),"")</f>
        <v>Ofsted Webpage</v>
      </c>
      <c r="B270" s="403">
        <v>53349</v>
      </c>
      <c r="C270" s="403">
        <v>105810</v>
      </c>
      <c r="D270" s="403">
        <v>10012892</v>
      </c>
      <c r="E270" s="403" t="s">
        <v>633</v>
      </c>
      <c r="F270" s="403" t="s">
        <v>92</v>
      </c>
      <c r="G270" s="403" t="s">
        <v>14</v>
      </c>
      <c r="H270" s="403" t="s">
        <v>285</v>
      </c>
      <c r="I270" s="403" t="s">
        <v>140</v>
      </c>
      <c r="J270" s="403" t="s">
        <v>140</v>
      </c>
      <c r="K270" s="404">
        <v>42628</v>
      </c>
      <c r="L270" s="403">
        <v>1</v>
      </c>
      <c r="M270" s="403" t="s">
        <v>634</v>
      </c>
      <c r="N270" s="403" t="s">
        <v>102</v>
      </c>
      <c r="O270" s="403" t="s">
        <v>109</v>
      </c>
      <c r="P270" s="404">
        <v>40791</v>
      </c>
      <c r="Q270" s="404">
        <v>40794</v>
      </c>
      <c r="R270" s="404">
        <v>40826</v>
      </c>
      <c r="S270" s="403">
        <v>2</v>
      </c>
      <c r="T270" s="403">
        <v>2</v>
      </c>
      <c r="U270" s="403">
        <v>2</v>
      </c>
      <c r="V270" s="403" t="s">
        <v>99</v>
      </c>
      <c r="W270" s="403">
        <v>2</v>
      </c>
      <c r="X270" s="403" t="s">
        <v>99</v>
      </c>
      <c r="Y270" s="403" t="s">
        <v>4325</v>
      </c>
      <c r="Z270" s="404">
        <v>39038</v>
      </c>
      <c r="AA270" s="404">
        <v>39038</v>
      </c>
      <c r="AB270" s="403" t="s">
        <v>4199</v>
      </c>
      <c r="AC270" s="403" t="s">
        <v>4900</v>
      </c>
      <c r="AD270" s="403">
        <v>2</v>
      </c>
      <c r="AE270" s="403">
        <v>2</v>
      </c>
      <c r="AF270" s="403" t="s">
        <v>99</v>
      </c>
      <c r="AG270" s="403" t="s">
        <v>99</v>
      </c>
      <c r="AH270" s="403" t="s">
        <v>99</v>
      </c>
      <c r="AI270" s="403" t="s">
        <v>111</v>
      </c>
    </row>
    <row r="271" spans="1:35" x14ac:dyDescent="0.2">
      <c r="A271" s="434" t="str">
        <f>IF(B271&lt;&gt;"",HYPERLINK(CONCATENATE("http://reports.ofsted.gov.uk/inspection-reports/find-inspection-report/provider/ELS/",B271),"Ofsted Webpage"),"")</f>
        <v>Ofsted Webpage</v>
      </c>
      <c r="B271" s="403">
        <v>53373</v>
      </c>
      <c r="C271" s="403">
        <v>105318</v>
      </c>
      <c r="D271" s="403">
        <v>10004355</v>
      </c>
      <c r="E271" s="403" t="s">
        <v>2486</v>
      </c>
      <c r="F271" s="403" t="s">
        <v>92</v>
      </c>
      <c r="G271" s="403" t="s">
        <v>14</v>
      </c>
      <c r="H271" s="403" t="s">
        <v>291</v>
      </c>
      <c r="I271" s="403" t="s">
        <v>172</v>
      </c>
      <c r="J271" s="403" t="s">
        <v>172</v>
      </c>
      <c r="K271" s="404">
        <v>42908</v>
      </c>
      <c r="L271" s="403">
        <v>1</v>
      </c>
      <c r="M271" s="403" t="s">
        <v>2487</v>
      </c>
      <c r="N271" s="403" t="s">
        <v>102</v>
      </c>
      <c r="O271" s="403" t="s">
        <v>109</v>
      </c>
      <c r="P271" s="404">
        <v>41596</v>
      </c>
      <c r="Q271" s="404">
        <v>41600</v>
      </c>
      <c r="R271" s="404">
        <v>41627</v>
      </c>
      <c r="S271" s="403">
        <v>2</v>
      </c>
      <c r="T271" s="403">
        <v>2</v>
      </c>
      <c r="U271" s="403">
        <v>2</v>
      </c>
      <c r="V271" s="403" t="s">
        <v>99</v>
      </c>
      <c r="W271" s="403">
        <v>2</v>
      </c>
      <c r="X271" s="403" t="s">
        <v>99</v>
      </c>
      <c r="Y271" s="403" t="s">
        <v>4326</v>
      </c>
      <c r="Z271" s="404">
        <v>39518</v>
      </c>
      <c r="AA271" s="404">
        <v>39521</v>
      </c>
      <c r="AB271" s="403" t="s">
        <v>434</v>
      </c>
      <c r="AC271" s="403" t="s">
        <v>4900</v>
      </c>
      <c r="AD271" s="403">
        <v>1</v>
      </c>
      <c r="AE271" s="403">
        <v>1</v>
      </c>
      <c r="AF271" s="403">
        <v>2</v>
      </c>
      <c r="AG271" s="403" t="s">
        <v>99</v>
      </c>
      <c r="AH271" s="403">
        <v>1</v>
      </c>
      <c r="AI271" s="403" t="s">
        <v>148</v>
      </c>
    </row>
    <row r="272" spans="1:35" x14ac:dyDescent="0.2">
      <c r="A272" s="434" t="str">
        <f>IF(B272&lt;&gt;"",HYPERLINK(CONCATENATE("http://reports.ofsted.gov.uk/inspection-reports/find-inspection-report/provider/ELS/",B272),"Ofsted Webpage"),"")</f>
        <v>Ofsted Webpage</v>
      </c>
      <c r="B272" s="403">
        <v>53388</v>
      </c>
      <c r="C272" s="403">
        <v>107850</v>
      </c>
      <c r="D272" s="403">
        <v>10004370</v>
      </c>
      <c r="E272" s="403" t="s">
        <v>3391</v>
      </c>
      <c r="F272" s="403" t="s">
        <v>92</v>
      </c>
      <c r="G272" s="403" t="s">
        <v>14</v>
      </c>
      <c r="H272" s="403" t="s">
        <v>503</v>
      </c>
      <c r="I272" s="403" t="s">
        <v>94</v>
      </c>
      <c r="J272" s="403" t="s">
        <v>95</v>
      </c>
      <c r="K272" s="404">
        <v>42915</v>
      </c>
      <c r="L272" s="403">
        <v>1</v>
      </c>
      <c r="M272" s="403" t="s">
        <v>3392</v>
      </c>
      <c r="N272" s="403" t="s">
        <v>132</v>
      </c>
      <c r="O272" s="403" t="s">
        <v>109</v>
      </c>
      <c r="P272" s="404">
        <v>41443</v>
      </c>
      <c r="Q272" s="404">
        <v>41446</v>
      </c>
      <c r="R272" s="404">
        <v>41479</v>
      </c>
      <c r="S272" s="403">
        <v>2</v>
      </c>
      <c r="T272" s="403">
        <v>2</v>
      </c>
      <c r="U272" s="403">
        <v>2</v>
      </c>
      <c r="V272" s="403" t="s">
        <v>99</v>
      </c>
      <c r="W272" s="403">
        <v>2</v>
      </c>
      <c r="X272" s="403" t="s">
        <v>99</v>
      </c>
      <c r="Y272" s="403" t="s">
        <v>4327</v>
      </c>
      <c r="Z272" s="404">
        <v>40603</v>
      </c>
      <c r="AA272" s="404">
        <v>40606</v>
      </c>
      <c r="AB272" s="403" t="s">
        <v>434</v>
      </c>
      <c r="AC272" s="403" t="s">
        <v>4900</v>
      </c>
      <c r="AD272" s="403">
        <v>3</v>
      </c>
      <c r="AE272" s="403">
        <v>3</v>
      </c>
      <c r="AF272" s="403">
        <v>3</v>
      </c>
      <c r="AG272" s="403" t="s">
        <v>99</v>
      </c>
      <c r="AH272" s="403">
        <v>3</v>
      </c>
      <c r="AI272" s="403" t="s">
        <v>127</v>
      </c>
    </row>
    <row r="273" spans="1:35" x14ac:dyDescent="0.2">
      <c r="A273" s="434" t="str">
        <f>IF(B273&lt;&gt;"",HYPERLINK(CONCATENATE("http://reports.ofsted.gov.uk/inspection-reports/find-inspection-report/provider/ELS/",B273),"Ofsted Webpage"),"")</f>
        <v>Ofsted Webpage</v>
      </c>
      <c r="B273" s="403">
        <v>53392</v>
      </c>
      <c r="C273" s="403">
        <v>108652</v>
      </c>
      <c r="D273" s="403">
        <v>10004374</v>
      </c>
      <c r="E273" s="403" t="s">
        <v>2489</v>
      </c>
      <c r="F273" s="403" t="s">
        <v>278</v>
      </c>
      <c r="G273" s="403" t="s">
        <v>15</v>
      </c>
      <c r="H273" s="403" t="s">
        <v>644</v>
      </c>
      <c r="I273" s="403" t="s">
        <v>190</v>
      </c>
      <c r="J273" s="403" t="s">
        <v>190</v>
      </c>
      <c r="K273" s="404">
        <v>43131</v>
      </c>
      <c r="L273" s="403">
        <v>1</v>
      </c>
      <c r="M273" s="403" t="s">
        <v>2490</v>
      </c>
      <c r="N273" s="403" t="s">
        <v>147</v>
      </c>
      <c r="O273" s="403" t="s">
        <v>109</v>
      </c>
      <c r="P273" s="404">
        <v>41799</v>
      </c>
      <c r="Q273" s="404">
        <v>41802</v>
      </c>
      <c r="R273" s="404">
        <v>41837</v>
      </c>
      <c r="S273" s="403">
        <v>2</v>
      </c>
      <c r="T273" s="403">
        <v>2</v>
      </c>
      <c r="U273" s="403">
        <v>2</v>
      </c>
      <c r="V273" s="403" t="s">
        <v>99</v>
      </c>
      <c r="W273" s="403">
        <v>2</v>
      </c>
      <c r="X273" s="403" t="s">
        <v>99</v>
      </c>
      <c r="Y273" s="403" t="s">
        <v>3394</v>
      </c>
      <c r="Z273" s="404">
        <v>41254</v>
      </c>
      <c r="AA273" s="404">
        <v>41256</v>
      </c>
      <c r="AB273" s="403" t="s">
        <v>132</v>
      </c>
      <c r="AC273" s="403" t="s">
        <v>4900</v>
      </c>
      <c r="AD273" s="403">
        <v>3</v>
      </c>
      <c r="AE273" s="403">
        <v>3</v>
      </c>
      <c r="AF273" s="403">
        <v>3</v>
      </c>
      <c r="AG273" s="403" t="s">
        <v>99</v>
      </c>
      <c r="AH273" s="403">
        <v>3</v>
      </c>
      <c r="AI273" s="403" t="s">
        <v>127</v>
      </c>
    </row>
    <row r="274" spans="1:35" x14ac:dyDescent="0.2">
      <c r="A274" s="434" t="str">
        <f>IF(B274&lt;&gt;"",HYPERLINK(CONCATENATE("http://reports.ofsted.gov.uk/inspection-reports/find-inspection-report/provider/ELS/",B274),"Ofsted Webpage"),"")</f>
        <v>Ofsted Webpage</v>
      </c>
      <c r="B274" s="403">
        <v>53403</v>
      </c>
      <c r="C274" s="403">
        <v>112486</v>
      </c>
      <c r="D274" s="403">
        <v>10024055</v>
      </c>
      <c r="E274" s="403" t="s">
        <v>4995</v>
      </c>
      <c r="F274" s="403" t="s">
        <v>170</v>
      </c>
      <c r="G274" s="403" t="s">
        <v>15</v>
      </c>
      <c r="H274" s="403" t="s">
        <v>731</v>
      </c>
      <c r="I274" s="403" t="s">
        <v>161</v>
      </c>
      <c r="J274" s="403" t="s">
        <v>161</v>
      </c>
      <c r="K274" s="404" t="s">
        <v>210</v>
      </c>
      <c r="L274" s="403" t="s">
        <v>210</v>
      </c>
      <c r="M274" s="403" t="s">
        <v>4996</v>
      </c>
      <c r="N274" s="403" t="s">
        <v>4209</v>
      </c>
      <c r="O274" s="403" t="s">
        <v>109</v>
      </c>
      <c r="P274" s="404">
        <v>39129</v>
      </c>
      <c r="Q274" s="404">
        <v>39129</v>
      </c>
      <c r="R274" s="404">
        <v>39233</v>
      </c>
      <c r="S274" s="403">
        <v>2</v>
      </c>
      <c r="T274" s="403">
        <v>2</v>
      </c>
      <c r="U274" s="403" t="s">
        <v>99</v>
      </c>
      <c r="V274" s="403" t="s">
        <v>99</v>
      </c>
      <c r="W274" s="403" t="s">
        <v>99</v>
      </c>
      <c r="X274" s="403" t="s">
        <v>99</v>
      </c>
      <c r="Y274" s="403" t="s">
        <v>210</v>
      </c>
      <c r="Z274" s="404" t="s">
        <v>210</v>
      </c>
      <c r="AA274" s="404" t="s">
        <v>210</v>
      </c>
      <c r="AB274" s="403" t="s">
        <v>210</v>
      </c>
      <c r="AC274" s="403" t="s">
        <v>210</v>
      </c>
      <c r="AD274" s="403" t="s">
        <v>210</v>
      </c>
      <c r="AE274" s="403" t="s">
        <v>210</v>
      </c>
      <c r="AF274" s="403" t="s">
        <v>210</v>
      </c>
      <c r="AG274" s="403" t="s">
        <v>210</v>
      </c>
      <c r="AH274" s="403" t="s">
        <v>210</v>
      </c>
      <c r="AI274" s="403" t="s">
        <v>103</v>
      </c>
    </row>
    <row r="275" spans="1:35" x14ac:dyDescent="0.2">
      <c r="A275" s="434" t="str">
        <f>IF(B275&lt;&gt;"",HYPERLINK(CONCATENATE("http://reports.ofsted.gov.uk/inspection-reports/find-inspection-report/provider/ELS/",B275),"Ofsted Webpage"),"")</f>
        <v>Ofsted Webpage</v>
      </c>
      <c r="B275" s="403">
        <v>53404</v>
      </c>
      <c r="C275" s="403">
        <v>116012</v>
      </c>
      <c r="D275" s="403">
        <v>10004399</v>
      </c>
      <c r="E275" s="403" t="s">
        <v>988</v>
      </c>
      <c r="F275" s="403" t="s">
        <v>183</v>
      </c>
      <c r="G275" s="403" t="s">
        <v>14</v>
      </c>
      <c r="H275" s="403" t="s">
        <v>582</v>
      </c>
      <c r="I275" s="403" t="s">
        <v>172</v>
      </c>
      <c r="J275" s="403" t="s">
        <v>172</v>
      </c>
      <c r="K275" s="404">
        <v>42383</v>
      </c>
      <c r="L275" s="403">
        <v>1</v>
      </c>
      <c r="M275" s="403" t="s">
        <v>4053</v>
      </c>
      <c r="N275" s="403" t="s">
        <v>434</v>
      </c>
      <c r="O275" s="403" t="s">
        <v>109</v>
      </c>
      <c r="P275" s="404">
        <v>41142</v>
      </c>
      <c r="Q275" s="404">
        <v>41145</v>
      </c>
      <c r="R275" s="404">
        <v>41183</v>
      </c>
      <c r="S275" s="403">
        <v>2</v>
      </c>
      <c r="T275" s="403">
        <v>2</v>
      </c>
      <c r="U275" s="403">
        <v>2</v>
      </c>
      <c r="V275" s="403" t="s">
        <v>99</v>
      </c>
      <c r="W275" s="403">
        <v>2</v>
      </c>
      <c r="X275" s="403" t="s">
        <v>99</v>
      </c>
      <c r="Y275" s="403" t="s">
        <v>4328</v>
      </c>
      <c r="Z275" s="404">
        <v>39343</v>
      </c>
      <c r="AA275" s="404">
        <v>39346</v>
      </c>
      <c r="AB275" s="403" t="s">
        <v>434</v>
      </c>
      <c r="AC275" s="403" t="s">
        <v>4900</v>
      </c>
      <c r="AD275" s="403">
        <v>2</v>
      </c>
      <c r="AE275" s="403">
        <v>2</v>
      </c>
      <c r="AF275" s="403">
        <v>2</v>
      </c>
      <c r="AG275" s="403" t="s">
        <v>99</v>
      </c>
      <c r="AH275" s="403">
        <v>2</v>
      </c>
      <c r="AI275" s="403" t="s">
        <v>111</v>
      </c>
    </row>
    <row r="276" spans="1:35" x14ac:dyDescent="0.2">
      <c r="A276" s="434" t="str">
        <f>IF(B276&lt;&gt;"",HYPERLINK(CONCATENATE("http://reports.ofsted.gov.uk/inspection-reports/find-inspection-report/provider/ELS/",B276),"Ofsted Webpage"),"")</f>
        <v>Ofsted Webpage</v>
      </c>
      <c r="B276" s="403">
        <v>53407</v>
      </c>
      <c r="C276" s="403">
        <v>107108</v>
      </c>
      <c r="D276" s="403">
        <v>10004404</v>
      </c>
      <c r="E276" s="403" t="s">
        <v>990</v>
      </c>
      <c r="F276" s="403" t="s">
        <v>92</v>
      </c>
      <c r="G276" s="403" t="s">
        <v>14</v>
      </c>
      <c r="H276" s="403" t="s">
        <v>473</v>
      </c>
      <c r="I276" s="403" t="s">
        <v>94</v>
      </c>
      <c r="J276" s="403" t="s">
        <v>95</v>
      </c>
      <c r="K276" s="404" t="s">
        <v>210</v>
      </c>
      <c r="L276" s="403" t="s">
        <v>210</v>
      </c>
      <c r="M276" s="403">
        <v>10004970</v>
      </c>
      <c r="N276" s="403" t="s">
        <v>130</v>
      </c>
      <c r="O276" s="403" t="s">
        <v>109</v>
      </c>
      <c r="P276" s="404">
        <v>42444</v>
      </c>
      <c r="Q276" s="404">
        <v>42447</v>
      </c>
      <c r="R276" s="404">
        <v>42482</v>
      </c>
      <c r="S276" s="403">
        <v>2</v>
      </c>
      <c r="T276" s="403">
        <v>2</v>
      </c>
      <c r="U276" s="403">
        <v>2</v>
      </c>
      <c r="V276" s="403">
        <v>2</v>
      </c>
      <c r="W276" s="403">
        <v>2</v>
      </c>
      <c r="X276" s="403" t="s">
        <v>100</v>
      </c>
      <c r="Y276" s="403" t="s">
        <v>3396</v>
      </c>
      <c r="Z276" s="404">
        <v>41288</v>
      </c>
      <c r="AA276" s="404">
        <v>41292</v>
      </c>
      <c r="AB276" s="403" t="s">
        <v>132</v>
      </c>
      <c r="AC276" s="403" t="s">
        <v>4900</v>
      </c>
      <c r="AD276" s="403">
        <v>2</v>
      </c>
      <c r="AE276" s="403">
        <v>2</v>
      </c>
      <c r="AF276" s="403">
        <v>2</v>
      </c>
      <c r="AG276" s="403" t="s">
        <v>99</v>
      </c>
      <c r="AH276" s="403">
        <v>2</v>
      </c>
      <c r="AI276" s="403" t="s">
        <v>111</v>
      </c>
    </row>
    <row r="277" spans="1:35" x14ac:dyDescent="0.2">
      <c r="A277" s="434" t="str">
        <f>IF(B277&lt;&gt;"",HYPERLINK(CONCATENATE("http://reports.ofsted.gov.uk/inspection-reports/find-inspection-report/provider/ELS/",B277),"Ofsted Webpage"),"")</f>
        <v>Ofsted Webpage</v>
      </c>
      <c r="B277" s="403">
        <v>53411</v>
      </c>
      <c r="C277" s="403">
        <v>107801</v>
      </c>
      <c r="D277" s="403">
        <v>10004406</v>
      </c>
      <c r="E277" s="403" t="s">
        <v>4920</v>
      </c>
      <c r="F277" s="403" t="s">
        <v>92</v>
      </c>
      <c r="G277" s="403" t="s">
        <v>14</v>
      </c>
      <c r="H277" s="403" t="s">
        <v>139</v>
      </c>
      <c r="I277" s="403" t="s">
        <v>140</v>
      </c>
      <c r="J277" s="403" t="s">
        <v>140</v>
      </c>
      <c r="K277" s="404" t="s">
        <v>210</v>
      </c>
      <c r="L277" s="403" t="s">
        <v>210</v>
      </c>
      <c r="M277" s="403" t="s">
        <v>4921</v>
      </c>
      <c r="N277" s="403" t="s">
        <v>434</v>
      </c>
      <c r="O277" s="403" t="s">
        <v>109</v>
      </c>
      <c r="P277" s="404">
        <v>40092</v>
      </c>
      <c r="Q277" s="404">
        <v>40095</v>
      </c>
      <c r="R277" s="404">
        <v>40136</v>
      </c>
      <c r="S277" s="403">
        <v>2</v>
      </c>
      <c r="T277" s="403">
        <v>2</v>
      </c>
      <c r="U277" s="403">
        <v>2</v>
      </c>
      <c r="V277" s="403" t="s">
        <v>99</v>
      </c>
      <c r="W277" s="403">
        <v>2</v>
      </c>
      <c r="X277" s="403" t="s">
        <v>99</v>
      </c>
      <c r="Y277" s="403" t="s">
        <v>210</v>
      </c>
      <c r="Z277" s="404" t="s">
        <v>210</v>
      </c>
      <c r="AA277" s="404" t="s">
        <v>210</v>
      </c>
      <c r="AB277" s="403" t="s">
        <v>210</v>
      </c>
      <c r="AC277" s="403" t="s">
        <v>210</v>
      </c>
      <c r="AD277" s="403" t="s">
        <v>210</v>
      </c>
      <c r="AE277" s="403" t="s">
        <v>210</v>
      </c>
      <c r="AF277" s="403" t="s">
        <v>210</v>
      </c>
      <c r="AG277" s="403" t="s">
        <v>210</v>
      </c>
      <c r="AH277" s="403" t="s">
        <v>210</v>
      </c>
      <c r="AI277" s="403" t="s">
        <v>103</v>
      </c>
    </row>
    <row r="278" spans="1:35" x14ac:dyDescent="0.2">
      <c r="A278" s="434" t="str">
        <f>IF(B278&lt;&gt;"",HYPERLINK(CONCATENATE("http://reports.ofsted.gov.uk/inspection-reports/find-inspection-report/provider/ELS/",B278),"Ofsted Webpage"),"")</f>
        <v>Ofsted Webpage</v>
      </c>
      <c r="B278" s="403">
        <v>53422</v>
      </c>
      <c r="C278" s="403">
        <v>107028</v>
      </c>
      <c r="D278" s="403">
        <v>10004434</v>
      </c>
      <c r="E278" s="403" t="s">
        <v>1727</v>
      </c>
      <c r="F278" s="403" t="s">
        <v>278</v>
      </c>
      <c r="G278" s="403" t="s">
        <v>15</v>
      </c>
      <c r="H278" s="403" t="s">
        <v>549</v>
      </c>
      <c r="I278" s="403" t="s">
        <v>199</v>
      </c>
      <c r="J278" s="403" t="s">
        <v>95</v>
      </c>
      <c r="K278" s="404" t="s">
        <v>210</v>
      </c>
      <c r="L278" s="403" t="s">
        <v>210</v>
      </c>
      <c r="M278" s="403">
        <v>10022480</v>
      </c>
      <c r="N278" s="403" t="s">
        <v>280</v>
      </c>
      <c r="O278" s="403" t="s">
        <v>109</v>
      </c>
      <c r="P278" s="404">
        <v>42990</v>
      </c>
      <c r="Q278" s="404">
        <v>42993</v>
      </c>
      <c r="R278" s="404">
        <v>43019</v>
      </c>
      <c r="S278" s="403">
        <v>2</v>
      </c>
      <c r="T278" s="403">
        <v>2</v>
      </c>
      <c r="U278" s="403">
        <v>2</v>
      </c>
      <c r="V278" s="403">
        <v>2</v>
      </c>
      <c r="W278" s="403">
        <v>2</v>
      </c>
      <c r="X278" s="403" t="s">
        <v>100</v>
      </c>
      <c r="Y278" s="403" t="s">
        <v>1728</v>
      </c>
      <c r="Z278" s="404">
        <v>41925</v>
      </c>
      <c r="AA278" s="404">
        <v>41929</v>
      </c>
      <c r="AB278" s="403" t="s">
        <v>132</v>
      </c>
      <c r="AC278" s="403" t="s">
        <v>4900</v>
      </c>
      <c r="AD278" s="403">
        <v>2</v>
      </c>
      <c r="AE278" s="403">
        <v>2</v>
      </c>
      <c r="AF278" s="403">
        <v>2</v>
      </c>
      <c r="AG278" s="403" t="s">
        <v>99</v>
      </c>
      <c r="AH278" s="403">
        <v>2</v>
      </c>
      <c r="AI278" s="403" t="s">
        <v>111</v>
      </c>
    </row>
    <row r="279" spans="1:35" x14ac:dyDescent="0.2">
      <c r="A279" s="434" t="str">
        <f>IF(B279&lt;&gt;"",HYPERLINK(CONCATENATE("http://reports.ofsted.gov.uk/inspection-reports/find-inspection-report/provider/ELS/",B279),"Ofsted Webpage"),"")</f>
        <v>Ofsted Webpage</v>
      </c>
      <c r="B279" s="403">
        <v>53429</v>
      </c>
      <c r="C279" s="403">
        <v>108786</v>
      </c>
      <c r="D279" s="403">
        <v>10004440</v>
      </c>
      <c r="E279" s="403" t="s">
        <v>2492</v>
      </c>
      <c r="F279" s="403" t="s">
        <v>92</v>
      </c>
      <c r="G279" s="403" t="s">
        <v>14</v>
      </c>
      <c r="H279" s="403" t="s">
        <v>399</v>
      </c>
      <c r="I279" s="403" t="s">
        <v>190</v>
      </c>
      <c r="J279" s="403" t="s">
        <v>190</v>
      </c>
      <c r="K279" s="404" t="s">
        <v>210</v>
      </c>
      <c r="L279" s="403" t="s">
        <v>210</v>
      </c>
      <c r="M279" s="403">
        <v>10022522</v>
      </c>
      <c r="N279" s="403" t="s">
        <v>145</v>
      </c>
      <c r="O279" s="403" t="s">
        <v>109</v>
      </c>
      <c r="P279" s="404">
        <v>42808</v>
      </c>
      <c r="Q279" s="404">
        <v>42811</v>
      </c>
      <c r="R279" s="404">
        <v>42837</v>
      </c>
      <c r="S279" s="403">
        <v>2</v>
      </c>
      <c r="T279" s="403">
        <v>2</v>
      </c>
      <c r="U279" s="403">
        <v>2</v>
      </c>
      <c r="V279" s="403">
        <v>2</v>
      </c>
      <c r="W279" s="403">
        <v>2</v>
      </c>
      <c r="X279" s="403" t="s">
        <v>100</v>
      </c>
      <c r="Y279" s="403" t="s">
        <v>2493</v>
      </c>
      <c r="Z279" s="404">
        <v>41680</v>
      </c>
      <c r="AA279" s="404">
        <v>41684</v>
      </c>
      <c r="AB279" s="403" t="s">
        <v>147</v>
      </c>
      <c r="AC279" s="403" t="s">
        <v>4900</v>
      </c>
      <c r="AD279" s="403">
        <v>2</v>
      </c>
      <c r="AE279" s="403">
        <v>2</v>
      </c>
      <c r="AF279" s="403">
        <v>2</v>
      </c>
      <c r="AG279" s="403" t="s">
        <v>99</v>
      </c>
      <c r="AH279" s="403">
        <v>2</v>
      </c>
      <c r="AI279" s="403" t="s">
        <v>111</v>
      </c>
    </row>
    <row r="280" spans="1:35" x14ac:dyDescent="0.2">
      <c r="A280" s="434" t="str">
        <f>IF(B280&lt;&gt;"",HYPERLINK(CONCATENATE("http://reports.ofsted.gov.uk/inspection-reports/find-inspection-report/provider/ELS/",B280),"Ofsted Webpage"),"")</f>
        <v>Ofsted Webpage</v>
      </c>
      <c r="B280" s="403">
        <v>53432</v>
      </c>
      <c r="C280" s="403">
        <v>108279</v>
      </c>
      <c r="D280" s="403">
        <v>10004450</v>
      </c>
      <c r="E280" s="403" t="s">
        <v>992</v>
      </c>
      <c r="F280" s="403" t="s">
        <v>683</v>
      </c>
      <c r="G280" s="403" t="s">
        <v>17</v>
      </c>
      <c r="H280" s="403" t="s">
        <v>517</v>
      </c>
      <c r="I280" s="403" t="s">
        <v>122</v>
      </c>
      <c r="J280" s="403" t="s">
        <v>122</v>
      </c>
      <c r="K280" s="404" t="s">
        <v>210</v>
      </c>
      <c r="L280" s="403" t="s">
        <v>210</v>
      </c>
      <c r="M280" s="403">
        <v>10004971</v>
      </c>
      <c r="N280" s="403" t="s">
        <v>711</v>
      </c>
      <c r="O280" s="403" t="s">
        <v>109</v>
      </c>
      <c r="P280" s="404">
        <v>42284</v>
      </c>
      <c r="Q280" s="404">
        <v>42285</v>
      </c>
      <c r="R280" s="404">
        <v>42319</v>
      </c>
      <c r="S280" s="403">
        <v>1</v>
      </c>
      <c r="T280" s="403">
        <v>2</v>
      </c>
      <c r="U280" s="403">
        <v>1</v>
      </c>
      <c r="V280" s="403">
        <v>1</v>
      </c>
      <c r="W280" s="403">
        <v>1</v>
      </c>
      <c r="X280" s="403" t="s">
        <v>100</v>
      </c>
      <c r="Y280" s="403" t="s">
        <v>4329</v>
      </c>
      <c r="Z280" s="404">
        <v>40700</v>
      </c>
      <c r="AA280" s="404">
        <v>40703</v>
      </c>
      <c r="AB280" s="403" t="s">
        <v>711</v>
      </c>
      <c r="AC280" s="403" t="s">
        <v>4900</v>
      </c>
      <c r="AD280" s="403" t="s">
        <v>99</v>
      </c>
      <c r="AE280" s="403" t="s">
        <v>99</v>
      </c>
      <c r="AF280" s="403" t="s">
        <v>99</v>
      </c>
      <c r="AG280" s="403" t="s">
        <v>99</v>
      </c>
      <c r="AH280" s="403" t="s">
        <v>99</v>
      </c>
      <c r="AI280" s="403" t="s">
        <v>103</v>
      </c>
    </row>
    <row r="281" spans="1:35" x14ac:dyDescent="0.2">
      <c r="A281" s="434" t="str">
        <f>IF(B281&lt;&gt;"",HYPERLINK(CONCATENATE("http://reports.ofsted.gov.uk/inspection-reports/find-inspection-report/provider/ELS/",B281),"Ofsted Webpage"),"")</f>
        <v>Ofsted Webpage</v>
      </c>
      <c r="B281" s="403">
        <v>53446</v>
      </c>
      <c r="C281" s="403">
        <v>107765</v>
      </c>
      <c r="D281" s="403">
        <v>10004484</v>
      </c>
      <c r="E281" s="403" t="s">
        <v>994</v>
      </c>
      <c r="F281" s="403" t="s">
        <v>92</v>
      </c>
      <c r="G281" s="403" t="s">
        <v>14</v>
      </c>
      <c r="H281" s="403" t="s">
        <v>399</v>
      </c>
      <c r="I281" s="403" t="s">
        <v>190</v>
      </c>
      <c r="J281" s="403" t="s">
        <v>190</v>
      </c>
      <c r="K281" s="404" t="s">
        <v>210</v>
      </c>
      <c r="L281" s="403" t="s">
        <v>210</v>
      </c>
      <c r="M281" s="403">
        <v>10004972</v>
      </c>
      <c r="N281" s="403" t="s">
        <v>130</v>
      </c>
      <c r="O281" s="403" t="s">
        <v>109</v>
      </c>
      <c r="P281" s="404">
        <v>42353</v>
      </c>
      <c r="Q281" s="404">
        <v>42356</v>
      </c>
      <c r="R281" s="404">
        <v>42384</v>
      </c>
      <c r="S281" s="403">
        <v>2</v>
      </c>
      <c r="T281" s="403">
        <v>2</v>
      </c>
      <c r="U281" s="403">
        <v>2</v>
      </c>
      <c r="V281" s="403">
        <v>2</v>
      </c>
      <c r="W281" s="403">
        <v>2</v>
      </c>
      <c r="X281" s="403" t="s">
        <v>100</v>
      </c>
      <c r="Y281" s="403" t="s">
        <v>4330</v>
      </c>
      <c r="Z281" s="404">
        <v>39037</v>
      </c>
      <c r="AA281" s="404">
        <v>39037</v>
      </c>
      <c r="AB281" s="403" t="s">
        <v>4199</v>
      </c>
      <c r="AC281" s="403" t="s">
        <v>4900</v>
      </c>
      <c r="AD281" s="403">
        <v>3</v>
      </c>
      <c r="AE281" s="403">
        <v>3</v>
      </c>
      <c r="AF281" s="403" t="s">
        <v>99</v>
      </c>
      <c r="AG281" s="403" t="s">
        <v>99</v>
      </c>
      <c r="AH281" s="403" t="s">
        <v>99</v>
      </c>
      <c r="AI281" s="403" t="s">
        <v>127</v>
      </c>
    </row>
    <row r="282" spans="1:35" x14ac:dyDescent="0.2">
      <c r="A282" s="434" t="str">
        <f>IF(B282&lt;&gt;"",HYPERLINK(CONCATENATE("http://reports.ofsted.gov.uk/inspection-reports/find-inspection-report/provider/ELS/",B282),"Ofsted Webpage"),"")</f>
        <v>Ofsted Webpage</v>
      </c>
      <c r="B282" s="403">
        <v>53451</v>
      </c>
      <c r="C282" s="403">
        <v>107164</v>
      </c>
      <c r="D282" s="403">
        <v>10004499</v>
      </c>
      <c r="E282" s="403" t="s">
        <v>996</v>
      </c>
      <c r="F282" s="403" t="s">
        <v>92</v>
      </c>
      <c r="G282" s="403" t="s">
        <v>14</v>
      </c>
      <c r="H282" s="403" t="s">
        <v>867</v>
      </c>
      <c r="I282" s="403" t="s">
        <v>199</v>
      </c>
      <c r="J282" s="403" t="s">
        <v>95</v>
      </c>
      <c r="K282" s="404">
        <v>42446</v>
      </c>
      <c r="L282" s="403">
        <v>1</v>
      </c>
      <c r="M282" s="403" t="s">
        <v>4331</v>
      </c>
      <c r="N282" s="403" t="s">
        <v>434</v>
      </c>
      <c r="O282" s="403" t="s">
        <v>109</v>
      </c>
      <c r="P282" s="404">
        <v>40071</v>
      </c>
      <c r="Q282" s="404">
        <v>40074</v>
      </c>
      <c r="R282" s="404">
        <v>40137</v>
      </c>
      <c r="S282" s="403">
        <v>2</v>
      </c>
      <c r="T282" s="403">
        <v>2</v>
      </c>
      <c r="U282" s="403">
        <v>2</v>
      </c>
      <c r="V282" s="403" t="s">
        <v>99</v>
      </c>
      <c r="W282" s="403">
        <v>2</v>
      </c>
      <c r="X282" s="403" t="s">
        <v>99</v>
      </c>
      <c r="Y282" s="403" t="s">
        <v>210</v>
      </c>
      <c r="Z282" s="404" t="s">
        <v>210</v>
      </c>
      <c r="AA282" s="404" t="s">
        <v>210</v>
      </c>
      <c r="AB282" s="403" t="s">
        <v>210</v>
      </c>
      <c r="AC282" s="403" t="s">
        <v>210</v>
      </c>
      <c r="AD282" s="403" t="s">
        <v>210</v>
      </c>
      <c r="AE282" s="403" t="s">
        <v>210</v>
      </c>
      <c r="AF282" s="403" t="s">
        <v>210</v>
      </c>
      <c r="AG282" s="403" t="s">
        <v>210</v>
      </c>
      <c r="AH282" s="403" t="s">
        <v>210</v>
      </c>
      <c r="AI282" s="403" t="s">
        <v>103</v>
      </c>
    </row>
    <row r="283" spans="1:35" x14ac:dyDescent="0.2">
      <c r="A283" s="434" t="str">
        <f>IF(B283&lt;&gt;"",HYPERLINK(CONCATENATE("http://reports.ofsted.gov.uk/inspection-reports/find-inspection-report/provider/ELS/",B283),"Ofsted Webpage"),"")</f>
        <v>Ofsted Webpage</v>
      </c>
      <c r="B283" s="403">
        <v>53457</v>
      </c>
      <c r="C283" s="403">
        <v>108663</v>
      </c>
      <c r="D283" s="403">
        <v>10004512</v>
      </c>
      <c r="E283" s="403" t="s">
        <v>466</v>
      </c>
      <c r="F283" s="403" t="s">
        <v>183</v>
      </c>
      <c r="G283" s="403" t="s">
        <v>14</v>
      </c>
      <c r="H283" s="403" t="s">
        <v>160</v>
      </c>
      <c r="I283" s="403" t="s">
        <v>161</v>
      </c>
      <c r="J283" s="403" t="s">
        <v>161</v>
      </c>
      <c r="K283" s="404" t="s">
        <v>210</v>
      </c>
      <c r="L283" s="403" t="s">
        <v>210</v>
      </c>
      <c r="M283" s="403">
        <v>10020177</v>
      </c>
      <c r="N283" s="403" t="s">
        <v>145</v>
      </c>
      <c r="O283" s="403" t="s">
        <v>109</v>
      </c>
      <c r="P283" s="404">
        <v>42689</v>
      </c>
      <c r="Q283" s="404">
        <v>42692</v>
      </c>
      <c r="R283" s="404">
        <v>42732</v>
      </c>
      <c r="S283" s="403">
        <v>1</v>
      </c>
      <c r="T283" s="403">
        <v>1</v>
      </c>
      <c r="U283" s="403">
        <v>1</v>
      </c>
      <c r="V283" s="403">
        <v>1</v>
      </c>
      <c r="W283" s="403">
        <v>1</v>
      </c>
      <c r="X283" s="403" t="s">
        <v>100</v>
      </c>
      <c r="Y283" s="403" t="s">
        <v>467</v>
      </c>
      <c r="Z283" s="404">
        <v>40197</v>
      </c>
      <c r="AA283" s="404">
        <v>40200</v>
      </c>
      <c r="AB283" s="403" t="s">
        <v>102</v>
      </c>
      <c r="AC283" s="403" t="s">
        <v>4900</v>
      </c>
      <c r="AD283" s="403">
        <v>1</v>
      </c>
      <c r="AE283" s="403">
        <v>1</v>
      </c>
      <c r="AF283" s="403">
        <v>1</v>
      </c>
      <c r="AG283" s="403" t="s">
        <v>99</v>
      </c>
      <c r="AH283" s="403">
        <v>1</v>
      </c>
      <c r="AI283" s="403" t="s">
        <v>111</v>
      </c>
    </row>
    <row r="284" spans="1:35" x14ac:dyDescent="0.2">
      <c r="A284" s="434" t="str">
        <f>IF(B284&lt;&gt;"",HYPERLINK(CONCATENATE("http://reports.ofsted.gov.uk/inspection-reports/find-inspection-report/provider/ELS/",B284),"Ofsted Webpage"),"")</f>
        <v>Ofsted Webpage</v>
      </c>
      <c r="B284" s="403">
        <v>53465</v>
      </c>
      <c r="C284" s="403">
        <v>106927</v>
      </c>
      <c r="D284" s="403">
        <v>10004530</v>
      </c>
      <c r="E284" s="403" t="s">
        <v>998</v>
      </c>
      <c r="F284" s="403" t="s">
        <v>183</v>
      </c>
      <c r="G284" s="403" t="s">
        <v>14</v>
      </c>
      <c r="H284" s="403" t="s">
        <v>320</v>
      </c>
      <c r="I284" s="403" t="s">
        <v>140</v>
      </c>
      <c r="J284" s="403" t="s">
        <v>140</v>
      </c>
      <c r="K284" s="404">
        <v>42437</v>
      </c>
      <c r="L284" s="403">
        <v>1</v>
      </c>
      <c r="M284" s="403" t="s">
        <v>4332</v>
      </c>
      <c r="N284" s="403" t="s">
        <v>434</v>
      </c>
      <c r="O284" s="403" t="s">
        <v>109</v>
      </c>
      <c r="P284" s="404">
        <v>40190</v>
      </c>
      <c r="Q284" s="404">
        <v>40193</v>
      </c>
      <c r="R284" s="404">
        <v>40234</v>
      </c>
      <c r="S284" s="403">
        <v>2</v>
      </c>
      <c r="T284" s="403">
        <v>2</v>
      </c>
      <c r="U284" s="403">
        <v>3</v>
      </c>
      <c r="V284" s="403" t="s">
        <v>99</v>
      </c>
      <c r="W284" s="403">
        <v>2</v>
      </c>
      <c r="X284" s="403" t="s">
        <v>99</v>
      </c>
      <c r="Y284" s="403" t="s">
        <v>210</v>
      </c>
      <c r="Z284" s="404" t="s">
        <v>210</v>
      </c>
      <c r="AA284" s="404" t="s">
        <v>210</v>
      </c>
      <c r="AB284" s="403" t="s">
        <v>210</v>
      </c>
      <c r="AC284" s="403" t="s">
        <v>210</v>
      </c>
      <c r="AD284" s="403" t="s">
        <v>210</v>
      </c>
      <c r="AE284" s="403" t="s">
        <v>210</v>
      </c>
      <c r="AF284" s="403" t="s">
        <v>210</v>
      </c>
      <c r="AG284" s="403" t="s">
        <v>210</v>
      </c>
      <c r="AH284" s="403" t="s">
        <v>210</v>
      </c>
      <c r="AI284" s="403" t="s">
        <v>103</v>
      </c>
    </row>
    <row r="285" spans="1:35" x14ac:dyDescent="0.2">
      <c r="A285" s="434" t="str">
        <f>IF(B285&lt;&gt;"",HYPERLINK(CONCATENATE("http://reports.ofsted.gov.uk/inspection-reports/find-inspection-report/provider/ELS/",B285),"Ofsted Webpage"),"")</f>
        <v>Ofsted Webpage</v>
      </c>
      <c r="B285" s="403">
        <v>53504</v>
      </c>
      <c r="C285" s="403">
        <v>108039</v>
      </c>
      <c r="D285" s="403">
        <v>10004601</v>
      </c>
      <c r="E285" s="403" t="s">
        <v>2495</v>
      </c>
      <c r="F285" s="403" t="s">
        <v>170</v>
      </c>
      <c r="G285" s="403" t="s">
        <v>15</v>
      </c>
      <c r="H285" s="403" t="s">
        <v>473</v>
      </c>
      <c r="I285" s="403" t="s">
        <v>94</v>
      </c>
      <c r="J285" s="403" t="s">
        <v>95</v>
      </c>
      <c r="K285" s="404" t="s">
        <v>210</v>
      </c>
      <c r="L285" s="403" t="s">
        <v>210</v>
      </c>
      <c r="M285" s="403" t="s">
        <v>2496</v>
      </c>
      <c r="N285" s="403" t="s">
        <v>374</v>
      </c>
      <c r="O285" s="403" t="s">
        <v>109</v>
      </c>
      <c r="P285" s="404">
        <v>41778</v>
      </c>
      <c r="Q285" s="404">
        <v>41782</v>
      </c>
      <c r="R285" s="404">
        <v>41815</v>
      </c>
      <c r="S285" s="403">
        <v>2</v>
      </c>
      <c r="T285" s="403">
        <v>2</v>
      </c>
      <c r="U285" s="403">
        <v>2</v>
      </c>
      <c r="V285" s="403" t="s">
        <v>99</v>
      </c>
      <c r="W285" s="403">
        <v>2</v>
      </c>
      <c r="X285" s="403" t="s">
        <v>99</v>
      </c>
      <c r="Y285" s="403" t="s">
        <v>4333</v>
      </c>
      <c r="Z285" s="404">
        <v>39944</v>
      </c>
      <c r="AA285" s="404">
        <v>39948</v>
      </c>
      <c r="AB285" s="403" t="s">
        <v>152</v>
      </c>
      <c r="AC285" s="403" t="s">
        <v>4900</v>
      </c>
      <c r="AD285" s="403">
        <v>2</v>
      </c>
      <c r="AE285" s="403">
        <v>2</v>
      </c>
      <c r="AF285" s="403">
        <v>2</v>
      </c>
      <c r="AG285" s="403" t="s">
        <v>99</v>
      </c>
      <c r="AH285" s="403">
        <v>2</v>
      </c>
      <c r="AI285" s="403" t="s">
        <v>111</v>
      </c>
    </row>
    <row r="286" spans="1:35" x14ac:dyDescent="0.2">
      <c r="A286" s="434" t="str">
        <f>IF(B286&lt;&gt;"",HYPERLINK(CONCATENATE("http://reports.ofsted.gov.uk/inspection-reports/find-inspection-report/provider/ELS/",B286),"Ofsted Webpage"),"")</f>
        <v>Ofsted Webpage</v>
      </c>
      <c r="B286" s="403">
        <v>53508</v>
      </c>
      <c r="C286" s="403">
        <v>108035</v>
      </c>
      <c r="D286" s="403">
        <v>10004609</v>
      </c>
      <c r="E286" s="403" t="s">
        <v>480</v>
      </c>
      <c r="F286" s="403" t="s">
        <v>278</v>
      </c>
      <c r="G286" s="403" t="s">
        <v>15</v>
      </c>
      <c r="H286" s="403" t="s">
        <v>481</v>
      </c>
      <c r="I286" s="403" t="s">
        <v>122</v>
      </c>
      <c r="J286" s="403" t="s">
        <v>122</v>
      </c>
      <c r="K286" s="404">
        <v>42677</v>
      </c>
      <c r="L286" s="403">
        <v>1</v>
      </c>
      <c r="M286" s="403" t="s">
        <v>482</v>
      </c>
      <c r="N286" s="403" t="s">
        <v>152</v>
      </c>
      <c r="O286" s="403" t="s">
        <v>109</v>
      </c>
      <c r="P286" s="404">
        <v>41318</v>
      </c>
      <c r="Q286" s="404">
        <v>41320</v>
      </c>
      <c r="R286" s="404">
        <v>41355</v>
      </c>
      <c r="S286" s="403">
        <v>2</v>
      </c>
      <c r="T286" s="403">
        <v>1</v>
      </c>
      <c r="U286" s="403">
        <v>2</v>
      </c>
      <c r="V286" s="403" t="s">
        <v>99</v>
      </c>
      <c r="W286" s="403">
        <v>2</v>
      </c>
      <c r="X286" s="403" t="s">
        <v>99</v>
      </c>
      <c r="Y286" s="403" t="s">
        <v>4334</v>
      </c>
      <c r="Z286" s="404">
        <v>40134</v>
      </c>
      <c r="AA286" s="404">
        <v>40137</v>
      </c>
      <c r="AB286" s="403" t="s">
        <v>2482</v>
      </c>
      <c r="AC286" s="403" t="s">
        <v>4900</v>
      </c>
      <c r="AD286" s="403">
        <v>3</v>
      </c>
      <c r="AE286" s="403">
        <v>2</v>
      </c>
      <c r="AF286" s="403">
        <v>2</v>
      </c>
      <c r="AG286" s="403" t="s">
        <v>99</v>
      </c>
      <c r="AH286" s="403">
        <v>3</v>
      </c>
      <c r="AI286" s="403" t="s">
        <v>127</v>
      </c>
    </row>
    <row r="287" spans="1:35" x14ac:dyDescent="0.2">
      <c r="A287" s="434" t="str">
        <f>IF(B287&lt;&gt;"",HYPERLINK(CONCATENATE("http://reports.ofsted.gov.uk/inspection-reports/find-inspection-report/provider/ELS/",B287),"Ofsted Webpage"),"")</f>
        <v>Ofsted Webpage</v>
      </c>
      <c r="B287" s="403">
        <v>53533</v>
      </c>
      <c r="C287" s="403">
        <v>124265</v>
      </c>
      <c r="D287" s="403">
        <v>10026702</v>
      </c>
      <c r="E287" s="403" t="s">
        <v>4335</v>
      </c>
      <c r="F287" s="403" t="s">
        <v>183</v>
      </c>
      <c r="G287" s="403" t="s">
        <v>14</v>
      </c>
      <c r="H287" s="403" t="s">
        <v>503</v>
      </c>
      <c r="I287" s="403" t="s">
        <v>94</v>
      </c>
      <c r="J287" s="403" t="s">
        <v>95</v>
      </c>
      <c r="K287" s="404" t="s">
        <v>210</v>
      </c>
      <c r="L287" s="403" t="s">
        <v>210</v>
      </c>
      <c r="M287" s="403" t="s">
        <v>210</v>
      </c>
      <c r="N287" s="403" t="s">
        <v>210</v>
      </c>
      <c r="O287" s="403" t="s">
        <v>210</v>
      </c>
      <c r="P287" s="404" t="s">
        <v>210</v>
      </c>
      <c r="Q287" s="404" t="s">
        <v>210</v>
      </c>
      <c r="R287" s="404" t="s">
        <v>210</v>
      </c>
      <c r="S287" s="403" t="s">
        <v>210</v>
      </c>
      <c r="T287" s="403" t="s">
        <v>210</v>
      </c>
      <c r="U287" s="403" t="s">
        <v>210</v>
      </c>
      <c r="V287" s="403" t="s">
        <v>210</v>
      </c>
      <c r="W287" s="403" t="s">
        <v>210</v>
      </c>
      <c r="X287" s="403" t="s">
        <v>210</v>
      </c>
      <c r="Y287" s="403" t="s">
        <v>210</v>
      </c>
      <c r="Z287" s="404" t="s">
        <v>210</v>
      </c>
      <c r="AA287" s="404" t="s">
        <v>210</v>
      </c>
      <c r="AB287" s="403" t="s">
        <v>210</v>
      </c>
      <c r="AC287" s="403" t="s">
        <v>210</v>
      </c>
      <c r="AD287" s="403" t="s">
        <v>210</v>
      </c>
      <c r="AE287" s="403" t="s">
        <v>210</v>
      </c>
      <c r="AF287" s="403" t="s">
        <v>210</v>
      </c>
      <c r="AG287" s="403" t="s">
        <v>210</v>
      </c>
      <c r="AH287" s="403" t="s">
        <v>210</v>
      </c>
      <c r="AI287" s="403" t="s">
        <v>210</v>
      </c>
    </row>
    <row r="288" spans="1:35" x14ac:dyDescent="0.2">
      <c r="A288" s="434" t="str">
        <f>IF(B288&lt;&gt;"",HYPERLINK(CONCATENATE("http://reports.ofsted.gov.uk/inspection-reports/find-inspection-report/provider/ELS/",B288),"Ofsted Webpage"),"")</f>
        <v>Ofsted Webpage</v>
      </c>
      <c r="B288" s="403">
        <v>53534</v>
      </c>
      <c r="C288" s="403">
        <v>106968</v>
      </c>
      <c r="D288" s="403">
        <v>10004643</v>
      </c>
      <c r="E288" s="403" t="s">
        <v>3407</v>
      </c>
      <c r="F288" s="403" t="s">
        <v>92</v>
      </c>
      <c r="G288" s="403" t="s">
        <v>14</v>
      </c>
      <c r="H288" s="403" t="s">
        <v>255</v>
      </c>
      <c r="I288" s="403" t="s">
        <v>161</v>
      </c>
      <c r="J288" s="403" t="s">
        <v>161</v>
      </c>
      <c r="K288" s="404">
        <v>42712</v>
      </c>
      <c r="L288" s="403">
        <v>1</v>
      </c>
      <c r="M288" s="403" t="s">
        <v>3408</v>
      </c>
      <c r="N288" s="403" t="s">
        <v>102</v>
      </c>
      <c r="O288" s="403" t="s">
        <v>109</v>
      </c>
      <c r="P288" s="404">
        <v>41254</v>
      </c>
      <c r="Q288" s="404">
        <v>41257</v>
      </c>
      <c r="R288" s="404">
        <v>41297</v>
      </c>
      <c r="S288" s="403">
        <v>2</v>
      </c>
      <c r="T288" s="403">
        <v>2</v>
      </c>
      <c r="U288" s="403">
        <v>2</v>
      </c>
      <c r="V288" s="403" t="s">
        <v>99</v>
      </c>
      <c r="W288" s="403">
        <v>2</v>
      </c>
      <c r="X288" s="403" t="s">
        <v>99</v>
      </c>
      <c r="Y288" s="403" t="s">
        <v>4336</v>
      </c>
      <c r="Z288" s="404">
        <v>40414</v>
      </c>
      <c r="AA288" s="404">
        <v>40417</v>
      </c>
      <c r="AB288" s="403" t="s">
        <v>434</v>
      </c>
      <c r="AC288" s="403" t="s">
        <v>4900</v>
      </c>
      <c r="AD288" s="403">
        <v>2</v>
      </c>
      <c r="AE288" s="403">
        <v>2</v>
      </c>
      <c r="AF288" s="403">
        <v>2</v>
      </c>
      <c r="AG288" s="403" t="s">
        <v>99</v>
      </c>
      <c r="AH288" s="403">
        <v>2</v>
      </c>
      <c r="AI288" s="403" t="s">
        <v>111</v>
      </c>
    </row>
    <row r="289" spans="1:35" x14ac:dyDescent="0.2">
      <c r="A289" s="434" t="str">
        <f>IF(B289&lt;&gt;"",HYPERLINK(CONCATENATE("http://reports.ofsted.gov.uk/inspection-reports/find-inspection-report/provider/ELS/",B289),"Ofsted Webpage"),"")</f>
        <v>Ofsted Webpage</v>
      </c>
      <c r="B289" s="403">
        <v>53535</v>
      </c>
      <c r="C289" s="403">
        <v>109052</v>
      </c>
      <c r="D289" s="403">
        <v>10004645</v>
      </c>
      <c r="E289" s="403" t="s">
        <v>2498</v>
      </c>
      <c r="F289" s="403" t="s">
        <v>278</v>
      </c>
      <c r="G289" s="403" t="s">
        <v>15</v>
      </c>
      <c r="H289" s="403" t="s">
        <v>731</v>
      </c>
      <c r="I289" s="403" t="s">
        <v>161</v>
      </c>
      <c r="J289" s="403" t="s">
        <v>161</v>
      </c>
      <c r="K289" s="404" t="s">
        <v>210</v>
      </c>
      <c r="L289" s="403" t="s">
        <v>210</v>
      </c>
      <c r="M289" s="403">
        <v>10037356</v>
      </c>
      <c r="N289" s="403" t="s">
        <v>280</v>
      </c>
      <c r="O289" s="403" t="s">
        <v>109</v>
      </c>
      <c r="P289" s="404">
        <v>43039</v>
      </c>
      <c r="Q289" s="404">
        <v>43042</v>
      </c>
      <c r="R289" s="404">
        <v>43081</v>
      </c>
      <c r="S289" s="403">
        <v>4</v>
      </c>
      <c r="T289" s="403">
        <v>4</v>
      </c>
      <c r="U289" s="403">
        <v>4</v>
      </c>
      <c r="V289" s="403">
        <v>4</v>
      </c>
      <c r="W289" s="403">
        <v>4</v>
      </c>
      <c r="X289" s="403" t="s">
        <v>100</v>
      </c>
      <c r="Y289" s="403" t="s">
        <v>2499</v>
      </c>
      <c r="Z289" s="404">
        <v>41771</v>
      </c>
      <c r="AA289" s="404">
        <v>41775</v>
      </c>
      <c r="AB289" s="403" t="s">
        <v>147</v>
      </c>
      <c r="AC289" s="403" t="s">
        <v>4900</v>
      </c>
      <c r="AD289" s="403">
        <v>2</v>
      </c>
      <c r="AE289" s="403">
        <v>2</v>
      </c>
      <c r="AF289" s="403">
        <v>2</v>
      </c>
      <c r="AG289" s="403" t="s">
        <v>99</v>
      </c>
      <c r="AH289" s="403">
        <v>2</v>
      </c>
      <c r="AI289" s="403" t="s">
        <v>148</v>
      </c>
    </row>
    <row r="290" spans="1:35" x14ac:dyDescent="0.2">
      <c r="A290" s="434" t="str">
        <f>IF(B290&lt;&gt;"",HYPERLINK(CONCATENATE("http://reports.ofsted.gov.uk/inspection-reports/find-inspection-report/provider/ELS/",B290),"Ofsted Webpage"),"")</f>
        <v>Ofsted Webpage</v>
      </c>
      <c r="B290" s="403">
        <v>53545</v>
      </c>
      <c r="C290" s="403">
        <v>108038</v>
      </c>
      <c r="D290" s="403">
        <v>10004657</v>
      </c>
      <c r="E290" s="403" t="s">
        <v>1000</v>
      </c>
      <c r="F290" s="403" t="s">
        <v>170</v>
      </c>
      <c r="G290" s="403" t="s">
        <v>15</v>
      </c>
      <c r="H290" s="403" t="s">
        <v>114</v>
      </c>
      <c r="I290" s="403" t="s">
        <v>107</v>
      </c>
      <c r="J290" s="403" t="s">
        <v>107</v>
      </c>
      <c r="K290" s="404" t="s">
        <v>210</v>
      </c>
      <c r="L290" s="403" t="s">
        <v>210</v>
      </c>
      <c r="M290" s="403">
        <v>10011497</v>
      </c>
      <c r="N290" s="403" t="s">
        <v>275</v>
      </c>
      <c r="O290" s="403" t="s">
        <v>109</v>
      </c>
      <c r="P290" s="404">
        <v>42478</v>
      </c>
      <c r="Q290" s="404">
        <v>42481</v>
      </c>
      <c r="R290" s="404">
        <v>42513</v>
      </c>
      <c r="S290" s="403">
        <v>2</v>
      </c>
      <c r="T290" s="403">
        <v>2</v>
      </c>
      <c r="U290" s="403">
        <v>2</v>
      </c>
      <c r="V290" s="403">
        <v>2</v>
      </c>
      <c r="W290" s="403">
        <v>2</v>
      </c>
      <c r="X290" s="403" t="s">
        <v>100</v>
      </c>
      <c r="Y290" s="403" t="s">
        <v>1730</v>
      </c>
      <c r="Z290" s="404">
        <v>42023</v>
      </c>
      <c r="AA290" s="404">
        <v>42027</v>
      </c>
      <c r="AB290" s="403" t="s">
        <v>152</v>
      </c>
      <c r="AC290" s="403" t="s">
        <v>4900</v>
      </c>
      <c r="AD290" s="403">
        <v>4</v>
      </c>
      <c r="AE290" s="403">
        <v>4</v>
      </c>
      <c r="AF290" s="403">
        <v>3</v>
      </c>
      <c r="AG290" s="403" t="s">
        <v>99</v>
      </c>
      <c r="AH290" s="403">
        <v>3</v>
      </c>
      <c r="AI290" s="403" t="s">
        <v>127</v>
      </c>
    </row>
    <row r="291" spans="1:35" x14ac:dyDescent="0.2">
      <c r="A291" s="434" t="str">
        <f>IF(B291&lt;&gt;"",HYPERLINK(CONCATENATE("http://reports.ofsted.gov.uk/inspection-reports/find-inspection-report/provider/ELS/",B291),"Ofsted Webpage"),"")</f>
        <v>Ofsted Webpage</v>
      </c>
      <c r="B291" s="403">
        <v>53565</v>
      </c>
      <c r="C291" s="403">
        <v>116072</v>
      </c>
      <c r="D291" s="403">
        <v>10003256</v>
      </c>
      <c r="E291" s="403" t="s">
        <v>1735</v>
      </c>
      <c r="F291" s="403" t="s">
        <v>278</v>
      </c>
      <c r="G291" s="403" t="s">
        <v>15</v>
      </c>
      <c r="H291" s="403" t="s">
        <v>270</v>
      </c>
      <c r="I291" s="403" t="s">
        <v>166</v>
      </c>
      <c r="J291" s="403" t="s">
        <v>166</v>
      </c>
      <c r="K291" s="404" t="s">
        <v>210</v>
      </c>
      <c r="L291" s="403" t="s">
        <v>210</v>
      </c>
      <c r="M291" s="403" t="s">
        <v>1736</v>
      </c>
      <c r="N291" s="403" t="s">
        <v>147</v>
      </c>
      <c r="O291" s="403" t="s">
        <v>109</v>
      </c>
      <c r="P291" s="404">
        <v>42157</v>
      </c>
      <c r="Q291" s="404">
        <v>42160</v>
      </c>
      <c r="R291" s="404">
        <v>42195</v>
      </c>
      <c r="S291" s="403">
        <v>2</v>
      </c>
      <c r="T291" s="403">
        <v>2</v>
      </c>
      <c r="U291" s="403">
        <v>2</v>
      </c>
      <c r="V291" s="403" t="s">
        <v>99</v>
      </c>
      <c r="W291" s="403">
        <v>2</v>
      </c>
      <c r="X291" s="403" t="s">
        <v>99</v>
      </c>
      <c r="Y291" s="403" t="s">
        <v>2501</v>
      </c>
      <c r="Z291" s="404">
        <v>41687</v>
      </c>
      <c r="AA291" s="404">
        <v>41691</v>
      </c>
      <c r="AB291" s="403" t="s">
        <v>132</v>
      </c>
      <c r="AC291" s="403" t="s">
        <v>4900</v>
      </c>
      <c r="AD291" s="403">
        <v>3</v>
      </c>
      <c r="AE291" s="403">
        <v>3</v>
      </c>
      <c r="AF291" s="403">
        <v>3</v>
      </c>
      <c r="AG291" s="403" t="s">
        <v>99</v>
      </c>
      <c r="AH291" s="403">
        <v>3</v>
      </c>
      <c r="AI291" s="403" t="s">
        <v>127</v>
      </c>
    </row>
    <row r="292" spans="1:35" x14ac:dyDescent="0.2">
      <c r="A292" s="434" t="str">
        <f>IF(B292&lt;&gt;"",HYPERLINK(CONCATENATE("http://reports.ofsted.gov.uk/inspection-reports/find-inspection-report/provider/ELS/",B292),"Ofsted Webpage"),"")</f>
        <v>Ofsted Webpage</v>
      </c>
      <c r="B292" s="403">
        <v>53574</v>
      </c>
      <c r="C292" s="403">
        <v>106183</v>
      </c>
      <c r="D292" s="403">
        <v>10004547</v>
      </c>
      <c r="E292" s="403" t="s">
        <v>2503</v>
      </c>
      <c r="F292" s="403" t="s">
        <v>92</v>
      </c>
      <c r="G292" s="403" t="s">
        <v>14</v>
      </c>
      <c r="H292" s="403" t="s">
        <v>1100</v>
      </c>
      <c r="I292" s="403" t="s">
        <v>94</v>
      </c>
      <c r="J292" s="403" t="s">
        <v>95</v>
      </c>
      <c r="K292" s="404">
        <v>42991</v>
      </c>
      <c r="L292" s="403">
        <v>1</v>
      </c>
      <c r="M292" s="403" t="s">
        <v>2504</v>
      </c>
      <c r="N292" s="403" t="s">
        <v>147</v>
      </c>
      <c r="O292" s="403" t="s">
        <v>109</v>
      </c>
      <c r="P292" s="404">
        <v>41814</v>
      </c>
      <c r="Q292" s="404">
        <v>41817</v>
      </c>
      <c r="R292" s="404">
        <v>41850</v>
      </c>
      <c r="S292" s="403">
        <v>2</v>
      </c>
      <c r="T292" s="403">
        <v>2</v>
      </c>
      <c r="U292" s="403">
        <v>2</v>
      </c>
      <c r="V292" s="403" t="s">
        <v>99</v>
      </c>
      <c r="W292" s="403">
        <v>2</v>
      </c>
      <c r="X292" s="403" t="s">
        <v>99</v>
      </c>
      <c r="Y292" s="403" t="s">
        <v>3412</v>
      </c>
      <c r="Z292" s="404">
        <v>41212</v>
      </c>
      <c r="AA292" s="404">
        <v>41215</v>
      </c>
      <c r="AB292" s="403" t="s">
        <v>132</v>
      </c>
      <c r="AC292" s="403" t="s">
        <v>4900</v>
      </c>
      <c r="AD292" s="403">
        <v>3</v>
      </c>
      <c r="AE292" s="403">
        <v>3</v>
      </c>
      <c r="AF292" s="403">
        <v>3</v>
      </c>
      <c r="AG292" s="403" t="s">
        <v>99</v>
      </c>
      <c r="AH292" s="403">
        <v>3</v>
      </c>
      <c r="AI292" s="403" t="s">
        <v>127</v>
      </c>
    </row>
    <row r="293" spans="1:35" x14ac:dyDescent="0.2">
      <c r="A293" s="434" t="str">
        <f>IF(B293&lt;&gt;"",HYPERLINK(CONCATENATE("http://reports.ofsted.gov.uk/inspection-reports/find-inspection-report/provider/ELS/",B293),"Ofsted Webpage"),"")</f>
        <v>Ofsted Webpage</v>
      </c>
      <c r="B293" s="403">
        <v>53575</v>
      </c>
      <c r="C293" s="403">
        <v>108070</v>
      </c>
      <c r="D293" s="403">
        <v>10004684</v>
      </c>
      <c r="E293" s="403" t="s">
        <v>375</v>
      </c>
      <c r="F293" s="403" t="s">
        <v>170</v>
      </c>
      <c r="G293" s="403" t="s">
        <v>15</v>
      </c>
      <c r="H293" s="403" t="s">
        <v>376</v>
      </c>
      <c r="I293" s="403" t="s">
        <v>199</v>
      </c>
      <c r="J293" s="403" t="s">
        <v>95</v>
      </c>
      <c r="K293" s="404" t="s">
        <v>210</v>
      </c>
      <c r="L293" s="403" t="s">
        <v>210</v>
      </c>
      <c r="M293" s="403">
        <v>10019054</v>
      </c>
      <c r="N293" s="403" t="s">
        <v>377</v>
      </c>
      <c r="O293" s="403" t="s">
        <v>109</v>
      </c>
      <c r="P293" s="404">
        <v>42710</v>
      </c>
      <c r="Q293" s="404">
        <v>42713</v>
      </c>
      <c r="R293" s="404">
        <v>42755</v>
      </c>
      <c r="S293" s="403">
        <v>3</v>
      </c>
      <c r="T293" s="403">
        <v>3</v>
      </c>
      <c r="U293" s="403">
        <v>3</v>
      </c>
      <c r="V293" s="403">
        <v>3</v>
      </c>
      <c r="W293" s="403">
        <v>3</v>
      </c>
      <c r="X293" s="403" t="s">
        <v>100</v>
      </c>
      <c r="Y293" s="403" t="s">
        <v>378</v>
      </c>
      <c r="Z293" s="404">
        <v>42122</v>
      </c>
      <c r="AA293" s="404">
        <v>42125</v>
      </c>
      <c r="AB293" s="403" t="s">
        <v>302</v>
      </c>
      <c r="AC293" s="403" t="s">
        <v>4900</v>
      </c>
      <c r="AD293" s="403">
        <v>3</v>
      </c>
      <c r="AE293" s="403">
        <v>3</v>
      </c>
      <c r="AF293" s="403">
        <v>3</v>
      </c>
      <c r="AG293" s="403" t="s">
        <v>99</v>
      </c>
      <c r="AH293" s="403">
        <v>3</v>
      </c>
      <c r="AI293" s="403" t="s">
        <v>111</v>
      </c>
    </row>
    <row r="294" spans="1:35" x14ac:dyDescent="0.2">
      <c r="A294" s="434" t="str">
        <f>IF(B294&lt;&gt;"",HYPERLINK(CONCATENATE("http://reports.ofsted.gov.uk/inspection-reports/find-inspection-report/provider/ELS/",B294),"Ofsted Webpage"),"")</f>
        <v>Ofsted Webpage</v>
      </c>
      <c r="B294" s="403">
        <v>53588</v>
      </c>
      <c r="C294" s="403">
        <v>105819</v>
      </c>
      <c r="D294" s="403">
        <v>10004692</v>
      </c>
      <c r="E294" s="403" t="s">
        <v>1004</v>
      </c>
      <c r="F294" s="403" t="s">
        <v>92</v>
      </c>
      <c r="G294" s="403" t="s">
        <v>14</v>
      </c>
      <c r="H294" s="403" t="s">
        <v>422</v>
      </c>
      <c r="I294" s="403" t="s">
        <v>140</v>
      </c>
      <c r="J294" s="403" t="s">
        <v>140</v>
      </c>
      <c r="K294" s="404" t="s">
        <v>210</v>
      </c>
      <c r="L294" s="403" t="s">
        <v>210</v>
      </c>
      <c r="M294" s="403">
        <v>10004979</v>
      </c>
      <c r="N294" s="403" t="s">
        <v>145</v>
      </c>
      <c r="O294" s="403" t="s">
        <v>109</v>
      </c>
      <c r="P294" s="404">
        <v>42318</v>
      </c>
      <c r="Q294" s="404">
        <v>42321</v>
      </c>
      <c r="R294" s="404">
        <v>42349</v>
      </c>
      <c r="S294" s="403">
        <v>2</v>
      </c>
      <c r="T294" s="403">
        <v>2</v>
      </c>
      <c r="U294" s="403">
        <v>2</v>
      </c>
      <c r="V294" s="403">
        <v>2</v>
      </c>
      <c r="W294" s="403">
        <v>2</v>
      </c>
      <c r="X294" s="403" t="s">
        <v>100</v>
      </c>
      <c r="Y294" s="403" t="s">
        <v>4054</v>
      </c>
      <c r="Z294" s="404">
        <v>41113</v>
      </c>
      <c r="AA294" s="404">
        <v>41117</v>
      </c>
      <c r="AB294" s="403" t="s">
        <v>102</v>
      </c>
      <c r="AC294" s="403" t="s">
        <v>4900</v>
      </c>
      <c r="AD294" s="403">
        <v>2</v>
      </c>
      <c r="AE294" s="403">
        <v>2</v>
      </c>
      <c r="AF294" s="403">
        <v>2</v>
      </c>
      <c r="AG294" s="403" t="s">
        <v>99</v>
      </c>
      <c r="AH294" s="403">
        <v>2</v>
      </c>
      <c r="AI294" s="403" t="s">
        <v>111</v>
      </c>
    </row>
    <row r="295" spans="1:35" x14ac:dyDescent="0.2">
      <c r="A295" s="434" t="str">
        <f>IF(B295&lt;&gt;"",HYPERLINK(CONCATENATE("http://reports.ofsted.gov.uk/inspection-reports/find-inspection-report/provider/ELS/",B295),"Ofsted Webpage"),"")</f>
        <v>Ofsted Webpage</v>
      </c>
      <c r="B295" s="403">
        <v>53589</v>
      </c>
      <c r="C295" s="403">
        <v>108071</v>
      </c>
      <c r="D295" s="403">
        <v>10004694</v>
      </c>
      <c r="E295" s="403" t="s">
        <v>1006</v>
      </c>
      <c r="F295" s="403" t="s">
        <v>170</v>
      </c>
      <c r="G295" s="403" t="s">
        <v>15</v>
      </c>
      <c r="H295" s="403" t="s">
        <v>1007</v>
      </c>
      <c r="I295" s="403" t="s">
        <v>199</v>
      </c>
      <c r="J295" s="403" t="s">
        <v>95</v>
      </c>
      <c r="K295" s="404" t="s">
        <v>210</v>
      </c>
      <c r="L295" s="403" t="s">
        <v>210</v>
      </c>
      <c r="M295" s="403">
        <v>10011498</v>
      </c>
      <c r="N295" s="403" t="s">
        <v>276</v>
      </c>
      <c r="O295" s="403" t="s">
        <v>109</v>
      </c>
      <c r="P295" s="404">
        <v>42535</v>
      </c>
      <c r="Q295" s="404">
        <v>42538</v>
      </c>
      <c r="R295" s="404">
        <v>42573</v>
      </c>
      <c r="S295" s="403">
        <v>2</v>
      </c>
      <c r="T295" s="403">
        <v>2</v>
      </c>
      <c r="U295" s="403">
        <v>2</v>
      </c>
      <c r="V295" s="403">
        <v>2</v>
      </c>
      <c r="W295" s="403">
        <v>2</v>
      </c>
      <c r="X295" s="403" t="s">
        <v>100</v>
      </c>
      <c r="Y295" s="403" t="s">
        <v>3414</v>
      </c>
      <c r="Z295" s="404">
        <v>41352</v>
      </c>
      <c r="AA295" s="404">
        <v>41355</v>
      </c>
      <c r="AB295" s="403" t="s">
        <v>152</v>
      </c>
      <c r="AC295" s="403" t="s">
        <v>4900</v>
      </c>
      <c r="AD295" s="403">
        <v>2</v>
      </c>
      <c r="AE295" s="403">
        <v>2</v>
      </c>
      <c r="AF295" s="403">
        <v>2</v>
      </c>
      <c r="AG295" s="403" t="s">
        <v>99</v>
      </c>
      <c r="AH295" s="403">
        <v>2</v>
      </c>
      <c r="AI295" s="403" t="s">
        <v>111</v>
      </c>
    </row>
    <row r="296" spans="1:35" x14ac:dyDescent="0.2">
      <c r="A296" s="434" t="str">
        <f>IF(B296&lt;&gt;"",HYPERLINK(CONCATENATE("http://reports.ofsted.gov.uk/inspection-reports/find-inspection-report/provider/ELS/",B296),"Ofsted Webpage"),"")</f>
        <v>Ofsted Webpage</v>
      </c>
      <c r="B296" s="403">
        <v>53603</v>
      </c>
      <c r="C296" s="403">
        <v>107970</v>
      </c>
      <c r="D296" s="403">
        <v>10004714</v>
      </c>
      <c r="E296" s="403" t="s">
        <v>3416</v>
      </c>
      <c r="F296" s="403" t="s">
        <v>170</v>
      </c>
      <c r="G296" s="403" t="s">
        <v>15</v>
      </c>
      <c r="H296" s="403" t="s">
        <v>1100</v>
      </c>
      <c r="I296" s="403" t="s">
        <v>94</v>
      </c>
      <c r="J296" s="403" t="s">
        <v>95</v>
      </c>
      <c r="K296" s="404" t="s">
        <v>210</v>
      </c>
      <c r="L296" s="403" t="s">
        <v>210</v>
      </c>
      <c r="M296" s="403" t="s">
        <v>3417</v>
      </c>
      <c r="N296" s="403" t="s">
        <v>102</v>
      </c>
      <c r="O296" s="403" t="s">
        <v>109</v>
      </c>
      <c r="P296" s="404">
        <v>41407</v>
      </c>
      <c r="Q296" s="404">
        <v>41411</v>
      </c>
      <c r="R296" s="404">
        <v>41445</v>
      </c>
      <c r="S296" s="403">
        <v>2</v>
      </c>
      <c r="T296" s="403">
        <v>2</v>
      </c>
      <c r="U296" s="403">
        <v>2</v>
      </c>
      <c r="V296" s="403" t="s">
        <v>99</v>
      </c>
      <c r="W296" s="403">
        <v>2</v>
      </c>
      <c r="X296" s="403" t="s">
        <v>99</v>
      </c>
      <c r="Y296" s="403" t="s">
        <v>4337</v>
      </c>
      <c r="Z296" s="404">
        <v>39503</v>
      </c>
      <c r="AA296" s="404">
        <v>39507</v>
      </c>
      <c r="AB296" s="403" t="s">
        <v>434</v>
      </c>
      <c r="AC296" s="403" t="s">
        <v>4900</v>
      </c>
      <c r="AD296" s="403">
        <v>2</v>
      </c>
      <c r="AE296" s="403">
        <v>2</v>
      </c>
      <c r="AF296" s="403">
        <v>2</v>
      </c>
      <c r="AG296" s="403" t="s">
        <v>99</v>
      </c>
      <c r="AH296" s="403">
        <v>2</v>
      </c>
      <c r="AI296" s="403" t="s">
        <v>111</v>
      </c>
    </row>
    <row r="297" spans="1:35" x14ac:dyDescent="0.2">
      <c r="A297" s="434" t="str">
        <f>IF(B297&lt;&gt;"",HYPERLINK(CONCATENATE("http://reports.ofsted.gov.uk/inspection-reports/find-inspection-report/provider/ELS/",B297),"Ofsted Webpage"),"")</f>
        <v>Ofsted Webpage</v>
      </c>
      <c r="B297" s="403">
        <v>53611</v>
      </c>
      <c r="C297" s="403">
        <v>107804</v>
      </c>
      <c r="D297" s="403">
        <v>10004720</v>
      </c>
      <c r="E297" s="403" t="s">
        <v>1009</v>
      </c>
      <c r="F297" s="403" t="s">
        <v>92</v>
      </c>
      <c r="G297" s="403" t="s">
        <v>14</v>
      </c>
      <c r="H297" s="403" t="s">
        <v>139</v>
      </c>
      <c r="I297" s="403" t="s">
        <v>140</v>
      </c>
      <c r="J297" s="403" t="s">
        <v>140</v>
      </c>
      <c r="K297" s="404">
        <v>42572</v>
      </c>
      <c r="L297" s="403">
        <v>1</v>
      </c>
      <c r="M297" s="403" t="s">
        <v>3419</v>
      </c>
      <c r="N297" s="403" t="s">
        <v>132</v>
      </c>
      <c r="O297" s="403" t="s">
        <v>109</v>
      </c>
      <c r="P297" s="404">
        <v>41428</v>
      </c>
      <c r="Q297" s="404">
        <v>41432</v>
      </c>
      <c r="R297" s="404">
        <v>41463</v>
      </c>
      <c r="S297" s="403">
        <v>2</v>
      </c>
      <c r="T297" s="403">
        <v>2</v>
      </c>
      <c r="U297" s="403">
        <v>2</v>
      </c>
      <c r="V297" s="403" t="s">
        <v>99</v>
      </c>
      <c r="W297" s="403">
        <v>2</v>
      </c>
      <c r="X297" s="403" t="s">
        <v>99</v>
      </c>
      <c r="Y297" s="403" t="s">
        <v>4338</v>
      </c>
      <c r="Z297" s="404">
        <v>40218</v>
      </c>
      <c r="AA297" s="404">
        <v>40221</v>
      </c>
      <c r="AB297" s="403" t="s">
        <v>434</v>
      </c>
      <c r="AC297" s="403" t="s">
        <v>4900</v>
      </c>
      <c r="AD297" s="403">
        <v>3</v>
      </c>
      <c r="AE297" s="403">
        <v>3</v>
      </c>
      <c r="AF297" s="403">
        <v>3</v>
      </c>
      <c r="AG297" s="403" t="s">
        <v>99</v>
      </c>
      <c r="AH297" s="403">
        <v>3</v>
      </c>
      <c r="AI297" s="403" t="s">
        <v>127</v>
      </c>
    </row>
    <row r="298" spans="1:35" x14ac:dyDescent="0.2">
      <c r="A298" s="434" t="str">
        <f>IF(B298&lt;&gt;"",HYPERLINK(CONCATENATE("http://reports.ofsted.gov.uk/inspection-reports/find-inspection-report/provider/ELS/",B298),"Ofsted Webpage"),"")</f>
        <v>Ofsted Webpage</v>
      </c>
      <c r="B298" s="403">
        <v>53615</v>
      </c>
      <c r="C298" s="403">
        <v>105892</v>
      </c>
      <c r="D298" s="403">
        <v>10004723</v>
      </c>
      <c r="E298" s="403" t="s">
        <v>1739</v>
      </c>
      <c r="F298" s="403" t="s">
        <v>278</v>
      </c>
      <c r="G298" s="403" t="s">
        <v>15</v>
      </c>
      <c r="H298" s="403" t="s">
        <v>790</v>
      </c>
      <c r="I298" s="403" t="s">
        <v>140</v>
      </c>
      <c r="J298" s="403" t="s">
        <v>140</v>
      </c>
      <c r="K298" s="404">
        <v>43041</v>
      </c>
      <c r="L298" s="403">
        <v>1</v>
      </c>
      <c r="M298" s="403" t="s">
        <v>1740</v>
      </c>
      <c r="N298" s="403" t="s">
        <v>147</v>
      </c>
      <c r="O298" s="403" t="s">
        <v>109</v>
      </c>
      <c r="P298" s="404">
        <v>42114</v>
      </c>
      <c r="Q298" s="404">
        <v>42118</v>
      </c>
      <c r="R298" s="404">
        <v>42157</v>
      </c>
      <c r="S298" s="403">
        <v>2</v>
      </c>
      <c r="T298" s="403">
        <v>2</v>
      </c>
      <c r="U298" s="403">
        <v>2</v>
      </c>
      <c r="V298" s="403" t="s">
        <v>99</v>
      </c>
      <c r="W298" s="403">
        <v>2</v>
      </c>
      <c r="X298" s="403" t="s">
        <v>99</v>
      </c>
      <c r="Y298" s="403" t="s">
        <v>2508</v>
      </c>
      <c r="Z298" s="404">
        <v>41589</v>
      </c>
      <c r="AA298" s="404">
        <v>41593</v>
      </c>
      <c r="AB298" s="403" t="s">
        <v>1895</v>
      </c>
      <c r="AC298" s="403" t="s">
        <v>4900</v>
      </c>
      <c r="AD298" s="403">
        <v>3</v>
      </c>
      <c r="AE298" s="403">
        <v>3</v>
      </c>
      <c r="AF298" s="403">
        <v>3</v>
      </c>
      <c r="AG298" s="403" t="s">
        <v>99</v>
      </c>
      <c r="AH298" s="403">
        <v>3</v>
      </c>
      <c r="AI298" s="403" t="s">
        <v>127</v>
      </c>
    </row>
    <row r="299" spans="1:35" x14ac:dyDescent="0.2">
      <c r="A299" s="434" t="str">
        <f>IF(B299&lt;&gt;"",HYPERLINK(CONCATENATE("http://reports.ofsted.gov.uk/inspection-reports/find-inspection-report/provider/ELS/",B299),"Ofsted Webpage"),"")</f>
        <v>Ofsted Webpage</v>
      </c>
      <c r="B299" s="403">
        <v>53634</v>
      </c>
      <c r="C299" s="403">
        <v>108299</v>
      </c>
      <c r="D299" s="403">
        <v>10004738</v>
      </c>
      <c r="E299" s="403" t="s">
        <v>1011</v>
      </c>
      <c r="F299" s="403" t="s">
        <v>683</v>
      </c>
      <c r="G299" s="403" t="s">
        <v>17</v>
      </c>
      <c r="H299" s="403" t="s">
        <v>285</v>
      </c>
      <c r="I299" s="403" t="s">
        <v>140</v>
      </c>
      <c r="J299" s="403" t="s">
        <v>140</v>
      </c>
      <c r="K299" s="404" t="s">
        <v>210</v>
      </c>
      <c r="L299" s="403" t="s">
        <v>210</v>
      </c>
      <c r="M299" s="403">
        <v>10004981</v>
      </c>
      <c r="N299" s="403" t="s">
        <v>711</v>
      </c>
      <c r="O299" s="403" t="s">
        <v>109</v>
      </c>
      <c r="P299" s="404">
        <v>42284</v>
      </c>
      <c r="Q299" s="404">
        <v>42285</v>
      </c>
      <c r="R299" s="404">
        <v>42307</v>
      </c>
      <c r="S299" s="403">
        <v>1</v>
      </c>
      <c r="T299" s="403">
        <v>1</v>
      </c>
      <c r="U299" s="403">
        <v>1</v>
      </c>
      <c r="V299" s="403">
        <v>1</v>
      </c>
      <c r="W299" s="403">
        <v>1</v>
      </c>
      <c r="X299" s="403" t="s">
        <v>100</v>
      </c>
      <c r="Y299" s="403" t="s">
        <v>4339</v>
      </c>
      <c r="Z299" s="404">
        <v>40638</v>
      </c>
      <c r="AA299" s="404">
        <v>40639</v>
      </c>
      <c r="AB299" s="403" t="s">
        <v>711</v>
      </c>
      <c r="AC299" s="403" t="s">
        <v>4900</v>
      </c>
      <c r="AD299" s="403" t="s">
        <v>99</v>
      </c>
      <c r="AE299" s="403" t="s">
        <v>99</v>
      </c>
      <c r="AF299" s="403" t="s">
        <v>99</v>
      </c>
      <c r="AG299" s="403" t="s">
        <v>99</v>
      </c>
      <c r="AH299" s="403" t="s">
        <v>99</v>
      </c>
      <c r="AI299" s="403" t="s">
        <v>103</v>
      </c>
    </row>
    <row r="300" spans="1:35" x14ac:dyDescent="0.2">
      <c r="A300" s="434" t="str">
        <f>IF(B300&lt;&gt;"",HYPERLINK(CONCATENATE("http://reports.ofsted.gov.uk/inspection-reports/find-inspection-report/provider/ELS/",B300),"Ofsted Webpage"),"")</f>
        <v>Ofsted Webpage</v>
      </c>
      <c r="B300" s="403">
        <v>53644</v>
      </c>
      <c r="C300" s="403">
        <v>112727</v>
      </c>
      <c r="D300" s="403">
        <v>10004762</v>
      </c>
      <c r="E300" s="403" t="s">
        <v>2510</v>
      </c>
      <c r="F300" s="403" t="s">
        <v>170</v>
      </c>
      <c r="G300" s="403" t="s">
        <v>15</v>
      </c>
      <c r="H300" s="403" t="s">
        <v>1246</v>
      </c>
      <c r="I300" s="403" t="s">
        <v>94</v>
      </c>
      <c r="J300" s="403" t="s">
        <v>95</v>
      </c>
      <c r="K300" s="404" t="s">
        <v>210</v>
      </c>
      <c r="L300" s="403" t="s">
        <v>210</v>
      </c>
      <c r="M300" s="403" t="s">
        <v>2511</v>
      </c>
      <c r="N300" s="403" t="s">
        <v>152</v>
      </c>
      <c r="O300" s="403" t="s">
        <v>109</v>
      </c>
      <c r="P300" s="404">
        <v>41806</v>
      </c>
      <c r="Q300" s="404">
        <v>41810</v>
      </c>
      <c r="R300" s="404">
        <v>41843</v>
      </c>
      <c r="S300" s="403">
        <v>2</v>
      </c>
      <c r="T300" s="403">
        <v>1</v>
      </c>
      <c r="U300" s="403">
        <v>2</v>
      </c>
      <c r="V300" s="403" t="s">
        <v>99</v>
      </c>
      <c r="W300" s="403">
        <v>2</v>
      </c>
      <c r="X300" s="403" t="s">
        <v>99</v>
      </c>
      <c r="Y300" s="403" t="s">
        <v>4055</v>
      </c>
      <c r="Z300" s="404">
        <v>40980</v>
      </c>
      <c r="AA300" s="404">
        <v>40984</v>
      </c>
      <c r="AB300" s="403" t="s">
        <v>152</v>
      </c>
      <c r="AC300" s="403" t="s">
        <v>4900</v>
      </c>
      <c r="AD300" s="403">
        <v>3</v>
      </c>
      <c r="AE300" s="403">
        <v>3</v>
      </c>
      <c r="AF300" s="403">
        <v>3</v>
      </c>
      <c r="AG300" s="403" t="s">
        <v>99</v>
      </c>
      <c r="AH300" s="403">
        <v>3</v>
      </c>
      <c r="AI300" s="403" t="s">
        <v>127</v>
      </c>
    </row>
    <row r="301" spans="1:35" x14ac:dyDescent="0.2">
      <c r="A301" s="434" t="str">
        <f>IF(B301&lt;&gt;"",HYPERLINK(CONCATENATE("http://reports.ofsted.gov.uk/inspection-reports/find-inspection-report/provider/ELS/",B301),"Ofsted Webpage"),"")</f>
        <v>Ofsted Webpage</v>
      </c>
      <c r="B301" s="403">
        <v>53664</v>
      </c>
      <c r="C301" s="403">
        <v>116162</v>
      </c>
      <c r="D301" s="403">
        <v>10004791</v>
      </c>
      <c r="E301" s="403" t="s">
        <v>1742</v>
      </c>
      <c r="F301" s="403" t="s">
        <v>170</v>
      </c>
      <c r="G301" s="403" t="s">
        <v>15</v>
      </c>
      <c r="H301" s="403" t="s">
        <v>217</v>
      </c>
      <c r="I301" s="403" t="s">
        <v>161</v>
      </c>
      <c r="J301" s="403" t="s">
        <v>161</v>
      </c>
      <c r="K301" s="404" t="s">
        <v>210</v>
      </c>
      <c r="L301" s="403" t="s">
        <v>210</v>
      </c>
      <c r="M301" s="403" t="s">
        <v>1743</v>
      </c>
      <c r="N301" s="403" t="s">
        <v>152</v>
      </c>
      <c r="O301" s="403" t="s">
        <v>109</v>
      </c>
      <c r="P301" s="404">
        <v>42039</v>
      </c>
      <c r="Q301" s="404">
        <v>42041</v>
      </c>
      <c r="R301" s="404">
        <v>42076</v>
      </c>
      <c r="S301" s="403">
        <v>2</v>
      </c>
      <c r="T301" s="403">
        <v>2</v>
      </c>
      <c r="U301" s="403">
        <v>2</v>
      </c>
      <c r="V301" s="403" t="s">
        <v>99</v>
      </c>
      <c r="W301" s="403">
        <v>2</v>
      </c>
      <c r="X301" s="403" t="s">
        <v>99</v>
      </c>
      <c r="Y301" s="403" t="s">
        <v>4340</v>
      </c>
      <c r="Z301" s="404">
        <v>39776</v>
      </c>
      <c r="AA301" s="404">
        <v>39780</v>
      </c>
      <c r="AB301" s="403" t="s">
        <v>152</v>
      </c>
      <c r="AC301" s="403" t="s">
        <v>4900</v>
      </c>
      <c r="AD301" s="403">
        <v>2</v>
      </c>
      <c r="AE301" s="403">
        <v>2</v>
      </c>
      <c r="AF301" s="403">
        <v>2</v>
      </c>
      <c r="AG301" s="403" t="s">
        <v>99</v>
      </c>
      <c r="AH301" s="403">
        <v>2</v>
      </c>
      <c r="AI301" s="403" t="s">
        <v>111</v>
      </c>
    </row>
    <row r="302" spans="1:35" x14ac:dyDescent="0.2">
      <c r="A302" s="434" t="str">
        <f>IF(B302&lt;&gt;"",HYPERLINK(CONCATENATE("http://reports.ofsted.gov.uk/inspection-reports/find-inspection-report/provider/ELS/",B302),"Ofsted Webpage"),"")</f>
        <v>Ofsted Webpage</v>
      </c>
      <c r="B302" s="403">
        <v>53671</v>
      </c>
      <c r="C302" s="403">
        <v>108694</v>
      </c>
      <c r="D302" s="403">
        <v>10004632</v>
      </c>
      <c r="E302" s="403" t="s">
        <v>1745</v>
      </c>
      <c r="F302" s="403" t="s">
        <v>92</v>
      </c>
      <c r="G302" s="403" t="s">
        <v>14</v>
      </c>
      <c r="H302" s="403" t="s">
        <v>217</v>
      </c>
      <c r="I302" s="403" t="s">
        <v>161</v>
      </c>
      <c r="J302" s="403" t="s">
        <v>161</v>
      </c>
      <c r="K302" s="404" t="s">
        <v>210</v>
      </c>
      <c r="L302" s="403" t="s">
        <v>210</v>
      </c>
      <c r="M302" s="403" t="s">
        <v>1746</v>
      </c>
      <c r="N302" s="403" t="s">
        <v>147</v>
      </c>
      <c r="O302" s="403" t="s">
        <v>109</v>
      </c>
      <c r="P302" s="404">
        <v>42142</v>
      </c>
      <c r="Q302" s="404">
        <v>42145</v>
      </c>
      <c r="R302" s="404">
        <v>42174</v>
      </c>
      <c r="S302" s="403">
        <v>1</v>
      </c>
      <c r="T302" s="403">
        <v>1</v>
      </c>
      <c r="U302" s="403">
        <v>1</v>
      </c>
      <c r="V302" s="403" t="s">
        <v>99</v>
      </c>
      <c r="W302" s="403">
        <v>1</v>
      </c>
      <c r="X302" s="403" t="s">
        <v>99</v>
      </c>
      <c r="Y302" s="403" t="s">
        <v>2513</v>
      </c>
      <c r="Z302" s="404">
        <v>41681</v>
      </c>
      <c r="AA302" s="404">
        <v>41684</v>
      </c>
      <c r="AB302" s="403" t="s">
        <v>132</v>
      </c>
      <c r="AC302" s="403" t="s">
        <v>4900</v>
      </c>
      <c r="AD302" s="403">
        <v>3</v>
      </c>
      <c r="AE302" s="403">
        <v>3</v>
      </c>
      <c r="AF302" s="403">
        <v>2</v>
      </c>
      <c r="AG302" s="403" t="s">
        <v>99</v>
      </c>
      <c r="AH302" s="403">
        <v>3</v>
      </c>
      <c r="AI302" s="403" t="s">
        <v>127</v>
      </c>
    </row>
    <row r="303" spans="1:35" x14ac:dyDescent="0.2">
      <c r="A303" s="434" t="str">
        <f>IF(B303&lt;&gt;"",HYPERLINK(CONCATENATE("http://reports.ofsted.gov.uk/inspection-reports/find-inspection-report/provider/ELS/",B303),"Ofsted Webpage"),"")</f>
        <v>Ofsted Webpage</v>
      </c>
      <c r="B303" s="403">
        <v>53674</v>
      </c>
      <c r="C303" s="403">
        <v>107952</v>
      </c>
      <c r="D303" s="403">
        <v>10004801</v>
      </c>
      <c r="E303" s="403" t="s">
        <v>1748</v>
      </c>
      <c r="F303" s="403" t="s">
        <v>170</v>
      </c>
      <c r="G303" s="403" t="s">
        <v>15</v>
      </c>
      <c r="H303" s="403" t="s">
        <v>160</v>
      </c>
      <c r="I303" s="403" t="s">
        <v>161</v>
      </c>
      <c r="J303" s="403" t="s">
        <v>161</v>
      </c>
      <c r="K303" s="404" t="s">
        <v>210</v>
      </c>
      <c r="L303" s="403" t="s">
        <v>210</v>
      </c>
      <c r="M303" s="403">
        <v>10037346</v>
      </c>
      <c r="N303" s="403" t="s">
        <v>276</v>
      </c>
      <c r="O303" s="403" t="s">
        <v>109</v>
      </c>
      <c r="P303" s="404">
        <v>43024</v>
      </c>
      <c r="Q303" s="404">
        <v>43027</v>
      </c>
      <c r="R303" s="404">
        <v>43063</v>
      </c>
      <c r="S303" s="403">
        <v>2</v>
      </c>
      <c r="T303" s="403">
        <v>2</v>
      </c>
      <c r="U303" s="403">
        <v>2</v>
      </c>
      <c r="V303" s="403">
        <v>2</v>
      </c>
      <c r="W303" s="403">
        <v>2</v>
      </c>
      <c r="X303" s="403" t="s">
        <v>100</v>
      </c>
      <c r="Y303" s="403" t="s">
        <v>1749</v>
      </c>
      <c r="Z303" s="404">
        <v>42135</v>
      </c>
      <c r="AA303" s="404">
        <v>42139</v>
      </c>
      <c r="AB303" s="403" t="s">
        <v>152</v>
      </c>
      <c r="AC303" s="403" t="s">
        <v>4900</v>
      </c>
      <c r="AD303" s="403">
        <v>2</v>
      </c>
      <c r="AE303" s="403">
        <v>2</v>
      </c>
      <c r="AF303" s="403">
        <v>2</v>
      </c>
      <c r="AG303" s="403" t="s">
        <v>99</v>
      </c>
      <c r="AH303" s="403">
        <v>2</v>
      </c>
      <c r="AI303" s="403" t="s">
        <v>111</v>
      </c>
    </row>
    <row r="304" spans="1:35" x14ac:dyDescent="0.2">
      <c r="A304" s="434" t="str">
        <f>IF(B304&lt;&gt;"",HYPERLINK(CONCATENATE("http://reports.ofsted.gov.uk/inspection-reports/find-inspection-report/provider/ELS/",B304),"Ofsted Webpage"),"")</f>
        <v>Ofsted Webpage</v>
      </c>
      <c r="B304" s="403">
        <v>53682</v>
      </c>
      <c r="C304" s="403">
        <v>118847</v>
      </c>
      <c r="D304" s="403">
        <v>10027272</v>
      </c>
      <c r="E304" s="403" t="s">
        <v>1013</v>
      </c>
      <c r="F304" s="403" t="s">
        <v>92</v>
      </c>
      <c r="G304" s="403" t="s">
        <v>14</v>
      </c>
      <c r="H304" s="403" t="s">
        <v>546</v>
      </c>
      <c r="I304" s="403" t="s">
        <v>172</v>
      </c>
      <c r="J304" s="403" t="s">
        <v>172</v>
      </c>
      <c r="K304" s="404" t="s">
        <v>210</v>
      </c>
      <c r="L304" s="403" t="s">
        <v>210</v>
      </c>
      <c r="M304" s="403">
        <v>10004982</v>
      </c>
      <c r="N304" s="403" t="s">
        <v>145</v>
      </c>
      <c r="O304" s="403" t="s">
        <v>109</v>
      </c>
      <c r="P304" s="404">
        <v>42562</v>
      </c>
      <c r="Q304" s="404">
        <v>42565</v>
      </c>
      <c r="R304" s="404">
        <v>42597</v>
      </c>
      <c r="S304" s="403">
        <v>1</v>
      </c>
      <c r="T304" s="403">
        <v>1</v>
      </c>
      <c r="U304" s="403">
        <v>1</v>
      </c>
      <c r="V304" s="403">
        <v>1</v>
      </c>
      <c r="W304" s="403">
        <v>1</v>
      </c>
      <c r="X304" s="403" t="s">
        <v>100</v>
      </c>
      <c r="Y304" s="403" t="s">
        <v>2515</v>
      </c>
      <c r="Z304" s="404">
        <v>41610</v>
      </c>
      <c r="AA304" s="404">
        <v>41614</v>
      </c>
      <c r="AB304" s="403" t="s">
        <v>132</v>
      </c>
      <c r="AC304" s="403" t="s">
        <v>4900</v>
      </c>
      <c r="AD304" s="403">
        <v>2</v>
      </c>
      <c r="AE304" s="403">
        <v>2</v>
      </c>
      <c r="AF304" s="403">
        <v>2</v>
      </c>
      <c r="AG304" s="403" t="s">
        <v>99</v>
      </c>
      <c r="AH304" s="403">
        <v>2</v>
      </c>
      <c r="AI304" s="403" t="s">
        <v>127</v>
      </c>
    </row>
    <row r="305" spans="1:35" x14ac:dyDescent="0.2">
      <c r="A305" s="434" t="str">
        <f>IF(B305&lt;&gt;"",HYPERLINK(CONCATENATE("http://reports.ofsted.gov.uk/inspection-reports/find-inspection-report/provider/ELS/",B305),"Ofsted Webpage"),"")</f>
        <v>Ofsted Webpage</v>
      </c>
      <c r="B305" s="403">
        <v>53697</v>
      </c>
      <c r="C305" s="403">
        <v>107515</v>
      </c>
      <c r="D305" s="403">
        <v>10012477</v>
      </c>
      <c r="E305" s="403" t="s">
        <v>483</v>
      </c>
      <c r="F305" s="403" t="s">
        <v>92</v>
      </c>
      <c r="G305" s="403" t="s">
        <v>14</v>
      </c>
      <c r="H305" s="403" t="s">
        <v>261</v>
      </c>
      <c r="I305" s="403" t="s">
        <v>190</v>
      </c>
      <c r="J305" s="403" t="s">
        <v>190</v>
      </c>
      <c r="K305" s="404" t="s">
        <v>210</v>
      </c>
      <c r="L305" s="403" t="s">
        <v>210</v>
      </c>
      <c r="M305" s="403">
        <v>10004984</v>
      </c>
      <c r="N305" s="403" t="s">
        <v>141</v>
      </c>
      <c r="O305" s="403" t="s">
        <v>109</v>
      </c>
      <c r="P305" s="404">
        <v>42689</v>
      </c>
      <c r="Q305" s="404">
        <v>42692</v>
      </c>
      <c r="R305" s="404">
        <v>42726</v>
      </c>
      <c r="S305" s="403">
        <v>2</v>
      </c>
      <c r="T305" s="403">
        <v>2</v>
      </c>
      <c r="U305" s="403">
        <v>2</v>
      </c>
      <c r="V305" s="403">
        <v>2</v>
      </c>
      <c r="W305" s="403">
        <v>2</v>
      </c>
      <c r="X305" s="403" t="s">
        <v>100</v>
      </c>
      <c r="Y305" s="403" t="s">
        <v>484</v>
      </c>
      <c r="Z305" s="404">
        <v>42037</v>
      </c>
      <c r="AA305" s="404">
        <v>42041</v>
      </c>
      <c r="AB305" s="403" t="s">
        <v>102</v>
      </c>
      <c r="AC305" s="403" t="s">
        <v>4900</v>
      </c>
      <c r="AD305" s="403">
        <v>3</v>
      </c>
      <c r="AE305" s="403">
        <v>3</v>
      </c>
      <c r="AF305" s="403">
        <v>2</v>
      </c>
      <c r="AG305" s="403" t="s">
        <v>99</v>
      </c>
      <c r="AH305" s="403">
        <v>3</v>
      </c>
      <c r="AI305" s="403" t="s">
        <v>127</v>
      </c>
    </row>
    <row r="306" spans="1:35" x14ac:dyDescent="0.2">
      <c r="A306" s="434" t="str">
        <f>IF(B306&lt;&gt;"",HYPERLINK(CONCATENATE("http://reports.ofsted.gov.uk/inspection-reports/find-inspection-report/provider/ELS/",B306),"Ofsted Webpage"),"")</f>
        <v>Ofsted Webpage</v>
      </c>
      <c r="B306" s="403">
        <v>53721</v>
      </c>
      <c r="C306" s="403">
        <v>107776</v>
      </c>
      <c r="D306" s="403">
        <v>10004856</v>
      </c>
      <c r="E306" s="403" t="s">
        <v>1019</v>
      </c>
      <c r="F306" s="403" t="s">
        <v>92</v>
      </c>
      <c r="G306" s="403" t="s">
        <v>14</v>
      </c>
      <c r="H306" s="403" t="s">
        <v>283</v>
      </c>
      <c r="I306" s="403" t="s">
        <v>140</v>
      </c>
      <c r="J306" s="403" t="s">
        <v>140</v>
      </c>
      <c r="K306" s="404">
        <v>42383</v>
      </c>
      <c r="L306" s="403">
        <v>1</v>
      </c>
      <c r="M306" s="403" t="s">
        <v>4056</v>
      </c>
      <c r="N306" s="403" t="s">
        <v>102</v>
      </c>
      <c r="O306" s="403" t="s">
        <v>109</v>
      </c>
      <c r="P306" s="404">
        <v>40819</v>
      </c>
      <c r="Q306" s="404">
        <v>40822</v>
      </c>
      <c r="R306" s="404">
        <v>40857</v>
      </c>
      <c r="S306" s="403">
        <v>2</v>
      </c>
      <c r="T306" s="403">
        <v>3</v>
      </c>
      <c r="U306" s="403">
        <v>2</v>
      </c>
      <c r="V306" s="403" t="s">
        <v>99</v>
      </c>
      <c r="W306" s="403">
        <v>2</v>
      </c>
      <c r="X306" s="403" t="s">
        <v>99</v>
      </c>
      <c r="Y306" s="403" t="s">
        <v>4341</v>
      </c>
      <c r="Z306" s="404">
        <v>38919</v>
      </c>
      <c r="AA306" s="404">
        <v>38919</v>
      </c>
      <c r="AB306" s="403" t="s">
        <v>4199</v>
      </c>
      <c r="AC306" s="403" t="s">
        <v>4900</v>
      </c>
      <c r="AD306" s="403">
        <v>2</v>
      </c>
      <c r="AE306" s="403">
        <v>2</v>
      </c>
      <c r="AF306" s="403" t="s">
        <v>99</v>
      </c>
      <c r="AG306" s="403" t="s">
        <v>99</v>
      </c>
      <c r="AH306" s="403" t="s">
        <v>99</v>
      </c>
      <c r="AI306" s="403" t="s">
        <v>111</v>
      </c>
    </row>
    <row r="307" spans="1:35" x14ac:dyDescent="0.2">
      <c r="A307" s="434" t="str">
        <f>IF(B307&lt;&gt;"",HYPERLINK(CONCATENATE("http://reports.ofsted.gov.uk/inspection-reports/find-inspection-report/provider/ELS/",B307),"Ofsted Webpage"),"")</f>
        <v>Ofsted Webpage</v>
      </c>
      <c r="B307" s="403">
        <v>53722</v>
      </c>
      <c r="C307" s="403">
        <v>108027</v>
      </c>
      <c r="D307" s="403">
        <v>10004858</v>
      </c>
      <c r="E307" s="403" t="s">
        <v>1021</v>
      </c>
      <c r="F307" s="403" t="s">
        <v>170</v>
      </c>
      <c r="G307" s="403" t="s">
        <v>15</v>
      </c>
      <c r="H307" s="403" t="s">
        <v>283</v>
      </c>
      <c r="I307" s="403" t="s">
        <v>140</v>
      </c>
      <c r="J307" s="403" t="s">
        <v>140</v>
      </c>
      <c r="K307" s="404" t="s">
        <v>210</v>
      </c>
      <c r="L307" s="403" t="s">
        <v>210</v>
      </c>
      <c r="M307" s="403">
        <v>10005432</v>
      </c>
      <c r="N307" s="403" t="s">
        <v>276</v>
      </c>
      <c r="O307" s="403" t="s">
        <v>109</v>
      </c>
      <c r="P307" s="404">
        <v>42325</v>
      </c>
      <c r="Q307" s="404">
        <v>42328</v>
      </c>
      <c r="R307" s="404">
        <v>42345</v>
      </c>
      <c r="S307" s="403">
        <v>1</v>
      </c>
      <c r="T307" s="403">
        <v>1</v>
      </c>
      <c r="U307" s="403">
        <v>1</v>
      </c>
      <c r="V307" s="403">
        <v>1</v>
      </c>
      <c r="W307" s="403">
        <v>1</v>
      </c>
      <c r="X307" s="403" t="s">
        <v>100</v>
      </c>
      <c r="Y307" s="403" t="s">
        <v>4342</v>
      </c>
      <c r="Z307" s="404">
        <v>39965</v>
      </c>
      <c r="AA307" s="404">
        <v>39969</v>
      </c>
      <c r="AB307" s="403" t="s">
        <v>152</v>
      </c>
      <c r="AC307" s="403" t="s">
        <v>4900</v>
      </c>
      <c r="AD307" s="403">
        <v>1</v>
      </c>
      <c r="AE307" s="403">
        <v>1</v>
      </c>
      <c r="AF307" s="403">
        <v>1</v>
      </c>
      <c r="AG307" s="403" t="s">
        <v>99</v>
      </c>
      <c r="AH307" s="403">
        <v>1</v>
      </c>
      <c r="AI307" s="403" t="s">
        <v>111</v>
      </c>
    </row>
    <row r="308" spans="1:35" x14ac:dyDescent="0.2">
      <c r="A308" s="434" t="str">
        <f>IF(B308&lt;&gt;"",HYPERLINK(CONCATENATE("http://reports.ofsted.gov.uk/inspection-reports/find-inspection-report/provider/ELS/",B308),"Ofsted Webpage"),"")</f>
        <v>Ofsted Webpage</v>
      </c>
      <c r="B308" s="403">
        <v>53729</v>
      </c>
      <c r="C308" s="403">
        <v>105065</v>
      </c>
      <c r="D308" s="403">
        <v>10004866</v>
      </c>
      <c r="E308" s="403" t="s">
        <v>2517</v>
      </c>
      <c r="F308" s="403" t="s">
        <v>92</v>
      </c>
      <c r="G308" s="403" t="s">
        <v>14</v>
      </c>
      <c r="H308" s="403" t="s">
        <v>186</v>
      </c>
      <c r="I308" s="403" t="s">
        <v>172</v>
      </c>
      <c r="J308" s="403" t="s">
        <v>172</v>
      </c>
      <c r="K308" s="404" t="s">
        <v>210</v>
      </c>
      <c r="L308" s="403" t="s">
        <v>210</v>
      </c>
      <c r="M308" s="403">
        <v>10030964</v>
      </c>
      <c r="N308" s="403" t="s">
        <v>130</v>
      </c>
      <c r="O308" s="403" t="s">
        <v>124</v>
      </c>
      <c r="P308" s="404">
        <v>42949</v>
      </c>
      <c r="Q308" s="404">
        <v>42965</v>
      </c>
      <c r="R308" s="404">
        <v>43003</v>
      </c>
      <c r="S308" s="403">
        <v>3</v>
      </c>
      <c r="T308" s="403">
        <v>3</v>
      </c>
      <c r="U308" s="403">
        <v>3</v>
      </c>
      <c r="V308" s="403">
        <v>3</v>
      </c>
      <c r="W308" s="403">
        <v>3</v>
      </c>
      <c r="X308" s="403" t="s">
        <v>100</v>
      </c>
      <c r="Y308" s="403" t="s">
        <v>2518</v>
      </c>
      <c r="Z308" s="404">
        <v>41666</v>
      </c>
      <c r="AA308" s="404">
        <v>41670</v>
      </c>
      <c r="AB308" s="403" t="s">
        <v>102</v>
      </c>
      <c r="AC308" s="403" t="s">
        <v>4900</v>
      </c>
      <c r="AD308" s="403">
        <v>2</v>
      </c>
      <c r="AE308" s="403">
        <v>2</v>
      </c>
      <c r="AF308" s="403">
        <v>2</v>
      </c>
      <c r="AG308" s="403" t="s">
        <v>99</v>
      </c>
      <c r="AH308" s="403">
        <v>2</v>
      </c>
      <c r="AI308" s="403" t="s">
        <v>148</v>
      </c>
    </row>
    <row r="309" spans="1:35" x14ac:dyDescent="0.2">
      <c r="A309" s="434" t="str">
        <f>IF(B309&lt;&gt;"",HYPERLINK(CONCATENATE("http://reports.ofsted.gov.uk/inspection-reports/find-inspection-report/provider/ELS/",B309),"Ofsted Webpage"),"")</f>
        <v>Ofsted Webpage</v>
      </c>
      <c r="B309" s="403">
        <v>53746</v>
      </c>
      <c r="C309" s="403">
        <v>119215</v>
      </c>
      <c r="D309" s="403">
        <v>10030688</v>
      </c>
      <c r="E309" s="403" t="s">
        <v>1755</v>
      </c>
      <c r="F309" s="403" t="s">
        <v>278</v>
      </c>
      <c r="G309" s="403" t="s">
        <v>15</v>
      </c>
      <c r="H309" s="403" t="s">
        <v>198</v>
      </c>
      <c r="I309" s="403" t="s">
        <v>199</v>
      </c>
      <c r="J309" s="403" t="s">
        <v>95</v>
      </c>
      <c r="K309" s="404" t="s">
        <v>210</v>
      </c>
      <c r="L309" s="403" t="s">
        <v>210</v>
      </c>
      <c r="M309" s="403">
        <v>10022493</v>
      </c>
      <c r="N309" s="403" t="s">
        <v>317</v>
      </c>
      <c r="O309" s="403" t="s">
        <v>109</v>
      </c>
      <c r="P309" s="404">
        <v>42808</v>
      </c>
      <c r="Q309" s="404">
        <v>42811</v>
      </c>
      <c r="R309" s="404">
        <v>42835</v>
      </c>
      <c r="S309" s="403">
        <v>2</v>
      </c>
      <c r="T309" s="403">
        <v>2</v>
      </c>
      <c r="U309" s="403">
        <v>2</v>
      </c>
      <c r="V309" s="403">
        <v>2</v>
      </c>
      <c r="W309" s="403">
        <v>2</v>
      </c>
      <c r="X309" s="403" t="s">
        <v>100</v>
      </c>
      <c r="Y309" s="403" t="s">
        <v>1756</v>
      </c>
      <c r="Z309" s="404">
        <v>42087</v>
      </c>
      <c r="AA309" s="404">
        <v>42090</v>
      </c>
      <c r="AB309" s="403" t="s">
        <v>152</v>
      </c>
      <c r="AC309" s="403" t="s">
        <v>4900</v>
      </c>
      <c r="AD309" s="403">
        <v>3</v>
      </c>
      <c r="AE309" s="403">
        <v>3</v>
      </c>
      <c r="AF309" s="403">
        <v>2</v>
      </c>
      <c r="AG309" s="403" t="s">
        <v>99</v>
      </c>
      <c r="AH309" s="403">
        <v>3</v>
      </c>
      <c r="AI309" s="403" t="s">
        <v>127</v>
      </c>
    </row>
    <row r="310" spans="1:35" x14ac:dyDescent="0.2">
      <c r="A310" s="434" t="str">
        <f>IF(B310&lt;&gt;"",HYPERLINK(CONCATENATE("http://reports.ofsted.gov.uk/inspection-reports/find-inspection-report/provider/ELS/",B310),"Ofsted Webpage"),"")</f>
        <v>Ofsted Webpage</v>
      </c>
      <c r="B310" s="403">
        <v>53749</v>
      </c>
      <c r="C310" s="403">
        <v>107029</v>
      </c>
      <c r="D310" s="403">
        <v>10004895</v>
      </c>
      <c r="E310" s="403" t="s">
        <v>2520</v>
      </c>
      <c r="F310" s="403" t="s">
        <v>92</v>
      </c>
      <c r="G310" s="403" t="s">
        <v>14</v>
      </c>
      <c r="H310" s="403" t="s">
        <v>316</v>
      </c>
      <c r="I310" s="403" t="s">
        <v>199</v>
      </c>
      <c r="J310" s="403" t="s">
        <v>95</v>
      </c>
      <c r="K310" s="404" t="s">
        <v>210</v>
      </c>
      <c r="L310" s="403" t="s">
        <v>210</v>
      </c>
      <c r="M310" s="403" t="s">
        <v>2521</v>
      </c>
      <c r="N310" s="403" t="s">
        <v>147</v>
      </c>
      <c r="O310" s="403" t="s">
        <v>109</v>
      </c>
      <c r="P310" s="404">
        <v>41821</v>
      </c>
      <c r="Q310" s="404">
        <v>41824</v>
      </c>
      <c r="R310" s="404">
        <v>41857</v>
      </c>
      <c r="S310" s="403">
        <v>2</v>
      </c>
      <c r="T310" s="403">
        <v>2</v>
      </c>
      <c r="U310" s="403">
        <v>2</v>
      </c>
      <c r="V310" s="403" t="s">
        <v>99</v>
      </c>
      <c r="W310" s="403">
        <v>2</v>
      </c>
      <c r="X310" s="403" t="s">
        <v>99</v>
      </c>
      <c r="Y310" s="403" t="s">
        <v>3427</v>
      </c>
      <c r="Z310" s="404">
        <v>41324</v>
      </c>
      <c r="AA310" s="404">
        <v>41327</v>
      </c>
      <c r="AB310" s="403" t="s">
        <v>102</v>
      </c>
      <c r="AC310" s="403" t="s">
        <v>4900</v>
      </c>
      <c r="AD310" s="403">
        <v>3</v>
      </c>
      <c r="AE310" s="403">
        <v>3</v>
      </c>
      <c r="AF310" s="403">
        <v>3</v>
      </c>
      <c r="AG310" s="403" t="s">
        <v>99</v>
      </c>
      <c r="AH310" s="403">
        <v>3</v>
      </c>
      <c r="AI310" s="403" t="s">
        <v>127</v>
      </c>
    </row>
    <row r="311" spans="1:35" x14ac:dyDescent="0.2">
      <c r="A311" s="434" t="str">
        <f>IF(B311&lt;&gt;"",HYPERLINK(CONCATENATE("http://reports.ofsted.gov.uk/inspection-reports/find-inspection-report/provider/ELS/",B311),"Ofsted Webpage"),"")</f>
        <v>Ofsted Webpage</v>
      </c>
      <c r="B311" s="403">
        <v>53771</v>
      </c>
      <c r="C311" s="403">
        <v>108298</v>
      </c>
      <c r="D311" s="403">
        <v>10004943</v>
      </c>
      <c r="E311" s="403" t="s">
        <v>4153</v>
      </c>
      <c r="F311" s="403" t="s">
        <v>683</v>
      </c>
      <c r="G311" s="403" t="s">
        <v>17</v>
      </c>
      <c r="H311" s="403" t="s">
        <v>364</v>
      </c>
      <c r="I311" s="403" t="s">
        <v>190</v>
      </c>
      <c r="J311" s="403" t="s">
        <v>190</v>
      </c>
      <c r="K311" s="404" t="s">
        <v>210</v>
      </c>
      <c r="L311" s="403" t="s">
        <v>210</v>
      </c>
      <c r="M311" s="403">
        <v>10004985</v>
      </c>
      <c r="N311" s="403" t="s">
        <v>711</v>
      </c>
      <c r="O311" s="403" t="s">
        <v>109</v>
      </c>
      <c r="P311" s="404">
        <v>42291</v>
      </c>
      <c r="Q311" s="404">
        <v>42292</v>
      </c>
      <c r="R311" s="404">
        <v>42319</v>
      </c>
      <c r="S311" s="403">
        <v>1</v>
      </c>
      <c r="T311" s="403">
        <v>1</v>
      </c>
      <c r="U311" s="403">
        <v>1</v>
      </c>
      <c r="V311" s="403">
        <v>1</v>
      </c>
      <c r="W311" s="403">
        <v>1</v>
      </c>
      <c r="X311" s="403" t="s">
        <v>100</v>
      </c>
      <c r="Y311" s="403" t="s">
        <v>4343</v>
      </c>
      <c r="Z311" s="404">
        <v>40590</v>
      </c>
      <c r="AA311" s="404">
        <v>40591</v>
      </c>
      <c r="AB311" s="403" t="s">
        <v>711</v>
      </c>
      <c r="AC311" s="403" t="s">
        <v>4900</v>
      </c>
      <c r="AD311" s="403" t="s">
        <v>99</v>
      </c>
      <c r="AE311" s="403" t="s">
        <v>99</v>
      </c>
      <c r="AF311" s="403" t="s">
        <v>99</v>
      </c>
      <c r="AG311" s="403" t="s">
        <v>99</v>
      </c>
      <c r="AH311" s="403" t="s">
        <v>99</v>
      </c>
      <c r="AI311" s="403" t="s">
        <v>103</v>
      </c>
    </row>
    <row r="312" spans="1:35" x14ac:dyDescent="0.2">
      <c r="A312" s="434" t="str">
        <f>IF(B312&lt;&gt;"",HYPERLINK(CONCATENATE("http://reports.ofsted.gov.uk/inspection-reports/find-inspection-report/provider/ELS/",B312),"Ofsted Webpage"),"")</f>
        <v>Ofsted Webpage</v>
      </c>
      <c r="B312" s="403">
        <v>53774</v>
      </c>
      <c r="C312" s="403">
        <v>108852</v>
      </c>
      <c r="D312" s="403">
        <v>10002331</v>
      </c>
      <c r="E312" s="403" t="s">
        <v>2523</v>
      </c>
      <c r="F312" s="403" t="s">
        <v>92</v>
      </c>
      <c r="G312" s="403" t="s">
        <v>14</v>
      </c>
      <c r="H312" s="403" t="s">
        <v>364</v>
      </c>
      <c r="I312" s="403" t="s">
        <v>190</v>
      </c>
      <c r="J312" s="403" t="s">
        <v>190</v>
      </c>
      <c r="K312" s="404">
        <v>43013</v>
      </c>
      <c r="L312" s="403">
        <v>1</v>
      </c>
      <c r="M312" s="403" t="s">
        <v>2524</v>
      </c>
      <c r="N312" s="403" t="s">
        <v>132</v>
      </c>
      <c r="O312" s="403" t="s">
        <v>109</v>
      </c>
      <c r="P312" s="404">
        <v>41619</v>
      </c>
      <c r="Q312" s="404">
        <v>41621</v>
      </c>
      <c r="R312" s="404">
        <v>41661</v>
      </c>
      <c r="S312" s="403">
        <v>2</v>
      </c>
      <c r="T312" s="403">
        <v>2</v>
      </c>
      <c r="U312" s="403">
        <v>2</v>
      </c>
      <c r="V312" s="403" t="s">
        <v>99</v>
      </c>
      <c r="W312" s="403">
        <v>2</v>
      </c>
      <c r="X312" s="403" t="s">
        <v>99</v>
      </c>
      <c r="Y312" s="403" t="s">
        <v>4344</v>
      </c>
      <c r="Z312" s="404">
        <v>39903</v>
      </c>
      <c r="AA312" s="404">
        <v>39906</v>
      </c>
      <c r="AB312" s="403" t="s">
        <v>4134</v>
      </c>
      <c r="AC312" s="403" t="s">
        <v>4900</v>
      </c>
      <c r="AD312" s="403">
        <v>1</v>
      </c>
      <c r="AE312" s="403">
        <v>1</v>
      </c>
      <c r="AF312" s="403">
        <v>2</v>
      </c>
      <c r="AG312" s="403" t="s">
        <v>99</v>
      </c>
      <c r="AH312" s="403">
        <v>1</v>
      </c>
      <c r="AI312" s="403" t="s">
        <v>148</v>
      </c>
    </row>
    <row r="313" spans="1:35" x14ac:dyDescent="0.2">
      <c r="A313" s="434" t="str">
        <f>IF(B313&lt;&gt;"",HYPERLINK(CONCATENATE("http://reports.ofsted.gov.uk/inspection-reports/find-inspection-report/provider/ELS/",B313),"Ofsted Webpage"),"")</f>
        <v>Ofsted Webpage</v>
      </c>
      <c r="B313" s="403">
        <v>53792</v>
      </c>
      <c r="C313" s="403">
        <v>106538</v>
      </c>
      <c r="D313" s="403">
        <v>10004977</v>
      </c>
      <c r="E313" s="403" t="s">
        <v>1025</v>
      </c>
      <c r="F313" s="403" t="s">
        <v>92</v>
      </c>
      <c r="G313" s="403" t="s">
        <v>14</v>
      </c>
      <c r="H313" s="403" t="s">
        <v>471</v>
      </c>
      <c r="I313" s="403" t="s">
        <v>166</v>
      </c>
      <c r="J313" s="403" t="s">
        <v>166</v>
      </c>
      <c r="K313" s="404" t="s">
        <v>210</v>
      </c>
      <c r="L313" s="403" t="s">
        <v>210</v>
      </c>
      <c r="M313" s="403">
        <v>10030677</v>
      </c>
      <c r="N313" s="403" t="s">
        <v>446</v>
      </c>
      <c r="O313" s="403" t="s">
        <v>109</v>
      </c>
      <c r="P313" s="404">
        <v>42871</v>
      </c>
      <c r="Q313" s="404">
        <v>42874</v>
      </c>
      <c r="R313" s="404">
        <v>42895</v>
      </c>
      <c r="S313" s="403">
        <v>2</v>
      </c>
      <c r="T313" s="403">
        <v>2</v>
      </c>
      <c r="U313" s="403">
        <v>2</v>
      </c>
      <c r="V313" s="403">
        <v>2</v>
      </c>
      <c r="W313" s="403">
        <v>2</v>
      </c>
      <c r="X313" s="403" t="s">
        <v>100</v>
      </c>
      <c r="Y313" s="403">
        <v>10004986</v>
      </c>
      <c r="Z313" s="404">
        <v>42269</v>
      </c>
      <c r="AA313" s="404">
        <v>42272</v>
      </c>
      <c r="AB313" s="403" t="s">
        <v>141</v>
      </c>
      <c r="AC313" s="403" t="s">
        <v>4900</v>
      </c>
      <c r="AD313" s="403">
        <v>3</v>
      </c>
      <c r="AE313" s="403">
        <v>3</v>
      </c>
      <c r="AF313" s="403">
        <v>3</v>
      </c>
      <c r="AG313" s="403">
        <v>2</v>
      </c>
      <c r="AH313" s="403">
        <v>3</v>
      </c>
      <c r="AI313" s="403" t="s">
        <v>127</v>
      </c>
    </row>
    <row r="314" spans="1:35" x14ac:dyDescent="0.2">
      <c r="A314" s="434" t="str">
        <f>IF(B314&lt;&gt;"",HYPERLINK(CONCATENATE("http://reports.ofsted.gov.uk/inspection-reports/find-inspection-report/provider/ELS/",B314),"Ofsted Webpage"),"")</f>
        <v>Ofsted Webpage</v>
      </c>
      <c r="B314" s="403">
        <v>53861</v>
      </c>
      <c r="C314" s="403">
        <v>107696</v>
      </c>
      <c r="D314" s="403">
        <v>10005064</v>
      </c>
      <c r="E314" s="403" t="s">
        <v>2530</v>
      </c>
      <c r="F314" s="403" t="s">
        <v>278</v>
      </c>
      <c r="G314" s="403" t="s">
        <v>15</v>
      </c>
      <c r="H314" s="403" t="s">
        <v>1036</v>
      </c>
      <c r="I314" s="403" t="s">
        <v>190</v>
      </c>
      <c r="J314" s="403" t="s">
        <v>190</v>
      </c>
      <c r="K314" s="404">
        <v>43041</v>
      </c>
      <c r="L314" s="403">
        <v>1</v>
      </c>
      <c r="M314" s="403" t="s">
        <v>2531</v>
      </c>
      <c r="N314" s="403" t="s">
        <v>132</v>
      </c>
      <c r="O314" s="403" t="s">
        <v>109</v>
      </c>
      <c r="P314" s="404">
        <v>41666</v>
      </c>
      <c r="Q314" s="404">
        <v>41670</v>
      </c>
      <c r="R314" s="404">
        <v>41705</v>
      </c>
      <c r="S314" s="403">
        <v>2</v>
      </c>
      <c r="T314" s="403">
        <v>2</v>
      </c>
      <c r="U314" s="403">
        <v>2</v>
      </c>
      <c r="V314" s="403" t="s">
        <v>99</v>
      </c>
      <c r="W314" s="403">
        <v>2</v>
      </c>
      <c r="X314" s="403" t="s">
        <v>99</v>
      </c>
      <c r="Y314" s="403" t="s">
        <v>4345</v>
      </c>
      <c r="Z314" s="404">
        <v>40287</v>
      </c>
      <c r="AA314" s="404">
        <v>40291</v>
      </c>
      <c r="AB314" s="403" t="s">
        <v>434</v>
      </c>
      <c r="AC314" s="403" t="s">
        <v>4900</v>
      </c>
      <c r="AD314" s="403">
        <v>2</v>
      </c>
      <c r="AE314" s="403">
        <v>2</v>
      </c>
      <c r="AF314" s="403">
        <v>2</v>
      </c>
      <c r="AG314" s="403" t="s">
        <v>99</v>
      </c>
      <c r="AH314" s="403">
        <v>2</v>
      </c>
      <c r="AI314" s="403" t="s">
        <v>111</v>
      </c>
    </row>
    <row r="315" spans="1:35" x14ac:dyDescent="0.2">
      <c r="A315" s="434" t="str">
        <f>IF(B315&lt;&gt;"",HYPERLINK(CONCATENATE("http://reports.ofsted.gov.uk/inspection-reports/find-inspection-report/provider/ELS/",B315),"Ofsted Webpage"),"")</f>
        <v>Ofsted Webpage</v>
      </c>
      <c r="B315" s="403">
        <v>53865</v>
      </c>
      <c r="C315" s="403">
        <v>112456</v>
      </c>
      <c r="D315" s="403">
        <v>10005074</v>
      </c>
      <c r="E315" s="403" t="s">
        <v>322</v>
      </c>
      <c r="F315" s="403" t="s">
        <v>170</v>
      </c>
      <c r="G315" s="403" t="s">
        <v>15</v>
      </c>
      <c r="H315" s="403" t="s">
        <v>135</v>
      </c>
      <c r="I315" s="403" t="s">
        <v>107</v>
      </c>
      <c r="J315" s="403" t="s">
        <v>107</v>
      </c>
      <c r="K315" s="404">
        <v>42691</v>
      </c>
      <c r="L315" s="403">
        <v>1</v>
      </c>
      <c r="M315" s="403" t="s">
        <v>323</v>
      </c>
      <c r="N315" s="403" t="s">
        <v>152</v>
      </c>
      <c r="O315" s="403" t="s">
        <v>109</v>
      </c>
      <c r="P315" s="404">
        <v>40826</v>
      </c>
      <c r="Q315" s="404">
        <v>40830</v>
      </c>
      <c r="R315" s="404">
        <v>40865</v>
      </c>
      <c r="S315" s="403">
        <v>2</v>
      </c>
      <c r="T315" s="403">
        <v>2</v>
      </c>
      <c r="U315" s="403">
        <v>2</v>
      </c>
      <c r="V315" s="403" t="s">
        <v>99</v>
      </c>
      <c r="W315" s="403">
        <v>2</v>
      </c>
      <c r="X315" s="403" t="s">
        <v>99</v>
      </c>
      <c r="Y315" s="403" t="s">
        <v>4346</v>
      </c>
      <c r="Z315" s="404">
        <v>39482</v>
      </c>
      <c r="AA315" s="404">
        <v>39486</v>
      </c>
      <c r="AB315" s="403" t="s">
        <v>152</v>
      </c>
      <c r="AC315" s="403" t="s">
        <v>4900</v>
      </c>
      <c r="AD315" s="403">
        <v>3</v>
      </c>
      <c r="AE315" s="403">
        <v>3</v>
      </c>
      <c r="AF315" s="403">
        <v>3</v>
      </c>
      <c r="AG315" s="403" t="s">
        <v>99</v>
      </c>
      <c r="AH315" s="403">
        <v>3</v>
      </c>
      <c r="AI315" s="403" t="s">
        <v>127</v>
      </c>
    </row>
    <row r="316" spans="1:35" x14ac:dyDescent="0.2">
      <c r="A316" s="434" t="str">
        <f>IF(B316&lt;&gt;"",HYPERLINK(CONCATENATE("http://reports.ofsted.gov.uk/inspection-reports/find-inspection-report/provider/ELS/",B316),"Ofsted Webpage"),"")</f>
        <v>Ofsted Webpage</v>
      </c>
      <c r="B316" s="403">
        <v>53875</v>
      </c>
      <c r="C316" s="403">
        <v>117556</v>
      </c>
      <c r="D316" s="403">
        <v>10008426</v>
      </c>
      <c r="E316" s="403" t="s">
        <v>3435</v>
      </c>
      <c r="F316" s="403" t="s">
        <v>92</v>
      </c>
      <c r="G316" s="403" t="s">
        <v>14</v>
      </c>
      <c r="H316" s="403" t="s">
        <v>270</v>
      </c>
      <c r="I316" s="403" t="s">
        <v>166</v>
      </c>
      <c r="J316" s="403" t="s">
        <v>166</v>
      </c>
      <c r="K316" s="404">
        <v>42846</v>
      </c>
      <c r="L316" s="403">
        <v>1</v>
      </c>
      <c r="M316" s="403" t="s">
        <v>3436</v>
      </c>
      <c r="N316" s="403" t="s">
        <v>132</v>
      </c>
      <c r="O316" s="403" t="s">
        <v>109</v>
      </c>
      <c r="P316" s="404">
        <v>41471</v>
      </c>
      <c r="Q316" s="404">
        <v>41474</v>
      </c>
      <c r="R316" s="404">
        <v>41509</v>
      </c>
      <c r="S316" s="403">
        <v>2</v>
      </c>
      <c r="T316" s="403">
        <v>2</v>
      </c>
      <c r="U316" s="403">
        <v>2</v>
      </c>
      <c r="V316" s="403" t="s">
        <v>99</v>
      </c>
      <c r="W316" s="403">
        <v>2</v>
      </c>
      <c r="X316" s="403" t="s">
        <v>99</v>
      </c>
      <c r="Y316" s="403" t="s">
        <v>4347</v>
      </c>
      <c r="Z316" s="404">
        <v>39532</v>
      </c>
      <c r="AA316" s="404">
        <v>39535</v>
      </c>
      <c r="AB316" s="403" t="s">
        <v>434</v>
      </c>
      <c r="AC316" s="403" t="s">
        <v>4900</v>
      </c>
      <c r="AD316" s="403">
        <v>2</v>
      </c>
      <c r="AE316" s="403">
        <v>2</v>
      </c>
      <c r="AF316" s="403">
        <v>2</v>
      </c>
      <c r="AG316" s="403" t="s">
        <v>99</v>
      </c>
      <c r="AH316" s="403">
        <v>1</v>
      </c>
      <c r="AI316" s="403" t="s">
        <v>111</v>
      </c>
    </row>
    <row r="317" spans="1:35" x14ac:dyDescent="0.2">
      <c r="A317" s="434" t="str">
        <f>IF(B317&lt;&gt;"",HYPERLINK(CONCATENATE("http://reports.ofsted.gov.uk/inspection-reports/find-inspection-report/provider/ELS/",B317),"Ofsted Webpage"),"")</f>
        <v>Ofsted Webpage</v>
      </c>
      <c r="B317" s="403">
        <v>53879</v>
      </c>
      <c r="C317" s="403">
        <v>107166</v>
      </c>
      <c r="D317" s="403">
        <v>10005089</v>
      </c>
      <c r="E317" s="403" t="s">
        <v>1029</v>
      </c>
      <c r="F317" s="403" t="s">
        <v>92</v>
      </c>
      <c r="G317" s="403" t="s">
        <v>14</v>
      </c>
      <c r="H317" s="403" t="s">
        <v>311</v>
      </c>
      <c r="I317" s="403" t="s">
        <v>199</v>
      </c>
      <c r="J317" s="403" t="s">
        <v>95</v>
      </c>
      <c r="K317" s="404">
        <v>42552</v>
      </c>
      <c r="L317" s="403">
        <v>1</v>
      </c>
      <c r="M317" s="403" t="s">
        <v>4057</v>
      </c>
      <c r="N317" s="403" t="s">
        <v>434</v>
      </c>
      <c r="O317" s="403" t="s">
        <v>109</v>
      </c>
      <c r="P317" s="404">
        <v>40855</v>
      </c>
      <c r="Q317" s="404">
        <v>40858</v>
      </c>
      <c r="R317" s="404">
        <v>40892</v>
      </c>
      <c r="S317" s="403">
        <v>2</v>
      </c>
      <c r="T317" s="403">
        <v>2</v>
      </c>
      <c r="U317" s="403">
        <v>1</v>
      </c>
      <c r="V317" s="403" t="s">
        <v>99</v>
      </c>
      <c r="W317" s="403">
        <v>2</v>
      </c>
      <c r="X317" s="403" t="s">
        <v>99</v>
      </c>
      <c r="Y317" s="403" t="s">
        <v>4348</v>
      </c>
      <c r="Z317" s="404">
        <v>39370</v>
      </c>
      <c r="AA317" s="404">
        <v>39374</v>
      </c>
      <c r="AB317" s="403" t="s">
        <v>434</v>
      </c>
      <c r="AC317" s="403" t="s">
        <v>4900</v>
      </c>
      <c r="AD317" s="403">
        <v>2</v>
      </c>
      <c r="AE317" s="403">
        <v>3</v>
      </c>
      <c r="AF317" s="403">
        <v>3</v>
      </c>
      <c r="AG317" s="403" t="s">
        <v>99</v>
      </c>
      <c r="AH317" s="403">
        <v>2</v>
      </c>
      <c r="AI317" s="403" t="s">
        <v>111</v>
      </c>
    </row>
    <row r="318" spans="1:35" x14ac:dyDescent="0.2">
      <c r="A318" s="434" t="str">
        <f>IF(B318&lt;&gt;"",HYPERLINK(CONCATENATE("http://reports.ofsted.gov.uk/inspection-reports/find-inspection-report/provider/ELS/",B318),"Ofsted Webpage"),"")</f>
        <v>Ofsted Webpage</v>
      </c>
      <c r="B318" s="403">
        <v>53895</v>
      </c>
      <c r="C318" s="403">
        <v>116333</v>
      </c>
      <c r="D318" s="403">
        <v>10005101</v>
      </c>
      <c r="E318" s="403" t="s">
        <v>1031</v>
      </c>
      <c r="F318" s="403" t="s">
        <v>92</v>
      </c>
      <c r="G318" s="403" t="s">
        <v>14</v>
      </c>
      <c r="H318" s="403" t="s">
        <v>186</v>
      </c>
      <c r="I318" s="403" t="s">
        <v>172</v>
      </c>
      <c r="J318" s="403" t="s">
        <v>172</v>
      </c>
      <c r="K318" s="404" t="s">
        <v>210</v>
      </c>
      <c r="L318" s="403" t="s">
        <v>210</v>
      </c>
      <c r="M318" s="403">
        <v>10004989</v>
      </c>
      <c r="N318" s="403" t="s">
        <v>141</v>
      </c>
      <c r="O318" s="403" t="s">
        <v>109</v>
      </c>
      <c r="P318" s="404">
        <v>42339</v>
      </c>
      <c r="Q318" s="404">
        <v>42342</v>
      </c>
      <c r="R318" s="404">
        <v>42390</v>
      </c>
      <c r="S318" s="403">
        <v>2</v>
      </c>
      <c r="T318" s="403">
        <v>2</v>
      </c>
      <c r="U318" s="403">
        <v>2</v>
      </c>
      <c r="V318" s="403">
        <v>2</v>
      </c>
      <c r="W318" s="403">
        <v>2</v>
      </c>
      <c r="X318" s="403" t="s">
        <v>100</v>
      </c>
      <c r="Y318" s="403" t="s">
        <v>2533</v>
      </c>
      <c r="Z318" s="404">
        <v>41806</v>
      </c>
      <c r="AA318" s="404">
        <v>41809</v>
      </c>
      <c r="AB318" s="403" t="s">
        <v>102</v>
      </c>
      <c r="AC318" s="403" t="s">
        <v>4900</v>
      </c>
      <c r="AD318" s="403">
        <v>3</v>
      </c>
      <c r="AE318" s="403">
        <v>3</v>
      </c>
      <c r="AF318" s="403">
        <v>3</v>
      </c>
      <c r="AG318" s="403" t="s">
        <v>99</v>
      </c>
      <c r="AH318" s="403">
        <v>3</v>
      </c>
      <c r="AI318" s="403" t="s">
        <v>127</v>
      </c>
    </row>
    <row r="319" spans="1:35" x14ac:dyDescent="0.2">
      <c r="A319" s="434" t="str">
        <f>IF(B319&lt;&gt;"",HYPERLINK(CONCATENATE("http://reports.ofsted.gov.uk/inspection-reports/find-inspection-report/provider/ELS/",B319),"Ofsted Webpage"),"")</f>
        <v>Ofsted Webpage</v>
      </c>
      <c r="B319" s="403">
        <v>53927</v>
      </c>
      <c r="C319" s="403">
        <v>114820</v>
      </c>
      <c r="D319" s="403">
        <v>10005126</v>
      </c>
      <c r="E319" s="403" t="s">
        <v>4349</v>
      </c>
      <c r="F319" s="403" t="s">
        <v>170</v>
      </c>
      <c r="G319" s="403" t="s">
        <v>15</v>
      </c>
      <c r="H319" s="403" t="s">
        <v>780</v>
      </c>
      <c r="I319" s="403" t="s">
        <v>166</v>
      </c>
      <c r="J319" s="403" t="s">
        <v>166</v>
      </c>
      <c r="K319" s="404" t="s">
        <v>210</v>
      </c>
      <c r="L319" s="403" t="s">
        <v>210</v>
      </c>
      <c r="M319" s="403">
        <v>10011502</v>
      </c>
      <c r="N319" s="403" t="s">
        <v>276</v>
      </c>
      <c r="O319" s="403" t="s">
        <v>109</v>
      </c>
      <c r="P319" s="404">
        <v>42486</v>
      </c>
      <c r="Q319" s="404">
        <v>42489</v>
      </c>
      <c r="R319" s="404">
        <v>42528</v>
      </c>
      <c r="S319" s="403">
        <v>2</v>
      </c>
      <c r="T319" s="403">
        <v>2</v>
      </c>
      <c r="U319" s="403">
        <v>2</v>
      </c>
      <c r="V319" s="403">
        <v>2</v>
      </c>
      <c r="W319" s="403">
        <v>2</v>
      </c>
      <c r="X319" s="403" t="s">
        <v>100</v>
      </c>
      <c r="Y319" s="403" t="s">
        <v>2535</v>
      </c>
      <c r="Z319" s="404">
        <v>41590</v>
      </c>
      <c r="AA319" s="404">
        <v>41593</v>
      </c>
      <c r="AB319" s="403" t="s">
        <v>152</v>
      </c>
      <c r="AC319" s="403" t="s">
        <v>4900</v>
      </c>
      <c r="AD319" s="403">
        <v>2</v>
      </c>
      <c r="AE319" s="403">
        <v>2</v>
      </c>
      <c r="AF319" s="403">
        <v>2</v>
      </c>
      <c r="AG319" s="403" t="s">
        <v>99</v>
      </c>
      <c r="AH319" s="403">
        <v>2</v>
      </c>
      <c r="AI319" s="403" t="s">
        <v>111</v>
      </c>
    </row>
    <row r="320" spans="1:35" x14ac:dyDescent="0.2">
      <c r="A320" s="434" t="str">
        <f>IF(B320&lt;&gt;"",HYPERLINK(CONCATENATE("http://reports.ofsted.gov.uk/inspection-reports/find-inspection-report/provider/ELS/",B320),"Ofsted Webpage"),"")</f>
        <v>Ofsted Webpage</v>
      </c>
      <c r="B320" s="403">
        <v>53936</v>
      </c>
      <c r="C320" s="403">
        <v>108022</v>
      </c>
      <c r="D320" s="403">
        <v>10005143</v>
      </c>
      <c r="E320" s="403" t="s">
        <v>1758</v>
      </c>
      <c r="F320" s="403" t="s">
        <v>170</v>
      </c>
      <c r="G320" s="403" t="s">
        <v>15</v>
      </c>
      <c r="H320" s="403" t="s">
        <v>165</v>
      </c>
      <c r="I320" s="403" t="s">
        <v>166</v>
      </c>
      <c r="J320" s="403" t="s">
        <v>166</v>
      </c>
      <c r="K320" s="404">
        <v>42853</v>
      </c>
      <c r="L320" s="403">
        <v>1</v>
      </c>
      <c r="M320" s="403" t="s">
        <v>1759</v>
      </c>
      <c r="N320" s="403" t="s">
        <v>152</v>
      </c>
      <c r="O320" s="403" t="s">
        <v>109</v>
      </c>
      <c r="P320" s="404">
        <v>42170</v>
      </c>
      <c r="Q320" s="404">
        <v>42174</v>
      </c>
      <c r="R320" s="404">
        <v>42207</v>
      </c>
      <c r="S320" s="403">
        <v>2</v>
      </c>
      <c r="T320" s="403">
        <v>2</v>
      </c>
      <c r="U320" s="403">
        <v>2</v>
      </c>
      <c r="V320" s="403" t="s">
        <v>99</v>
      </c>
      <c r="W320" s="403">
        <v>2</v>
      </c>
      <c r="X320" s="403" t="s">
        <v>99</v>
      </c>
      <c r="Y320" s="403" t="s">
        <v>4058</v>
      </c>
      <c r="Z320" s="404">
        <v>40966</v>
      </c>
      <c r="AA320" s="404">
        <v>40970</v>
      </c>
      <c r="AB320" s="403" t="s">
        <v>152</v>
      </c>
      <c r="AC320" s="403" t="s">
        <v>4900</v>
      </c>
      <c r="AD320" s="403">
        <v>2</v>
      </c>
      <c r="AE320" s="403">
        <v>2</v>
      </c>
      <c r="AF320" s="403">
        <v>2</v>
      </c>
      <c r="AG320" s="403" t="s">
        <v>99</v>
      </c>
      <c r="AH320" s="403">
        <v>2</v>
      </c>
      <c r="AI320" s="403" t="s">
        <v>111</v>
      </c>
    </row>
    <row r="321" spans="1:35" x14ac:dyDescent="0.2">
      <c r="A321" s="434" t="str">
        <f>IF(B321&lt;&gt;"",HYPERLINK(CONCATENATE("http://reports.ofsted.gov.uk/inspection-reports/find-inspection-report/provider/ELS/",B321),"Ofsted Webpage"),"")</f>
        <v>Ofsted Webpage</v>
      </c>
      <c r="B321" s="403">
        <v>53941</v>
      </c>
      <c r="C321" s="403">
        <v>110208</v>
      </c>
      <c r="D321" s="403">
        <v>10005157</v>
      </c>
      <c r="E321" s="403" t="s">
        <v>1035</v>
      </c>
      <c r="F321" s="403" t="s">
        <v>170</v>
      </c>
      <c r="G321" s="403" t="s">
        <v>15</v>
      </c>
      <c r="H321" s="403" t="s">
        <v>1036</v>
      </c>
      <c r="I321" s="403" t="s">
        <v>190</v>
      </c>
      <c r="J321" s="403" t="s">
        <v>190</v>
      </c>
      <c r="K321" s="404" t="s">
        <v>210</v>
      </c>
      <c r="L321" s="403" t="s">
        <v>210</v>
      </c>
      <c r="M321" s="403">
        <v>10004991</v>
      </c>
      <c r="N321" s="403" t="s">
        <v>276</v>
      </c>
      <c r="O321" s="403" t="s">
        <v>109</v>
      </c>
      <c r="P321" s="404">
        <v>42422</v>
      </c>
      <c r="Q321" s="404">
        <v>42425</v>
      </c>
      <c r="R321" s="404">
        <v>42444</v>
      </c>
      <c r="S321" s="403">
        <v>2</v>
      </c>
      <c r="T321" s="403">
        <v>2</v>
      </c>
      <c r="U321" s="403">
        <v>2</v>
      </c>
      <c r="V321" s="403">
        <v>2</v>
      </c>
      <c r="W321" s="403">
        <v>2</v>
      </c>
      <c r="X321" s="403" t="s">
        <v>100</v>
      </c>
      <c r="Y321" s="403" t="s">
        <v>2537</v>
      </c>
      <c r="Z321" s="404">
        <v>41583</v>
      </c>
      <c r="AA321" s="404">
        <v>41585</v>
      </c>
      <c r="AB321" s="403" t="s">
        <v>152</v>
      </c>
      <c r="AC321" s="403" t="s">
        <v>4900</v>
      </c>
      <c r="AD321" s="403">
        <v>2</v>
      </c>
      <c r="AE321" s="403">
        <v>2</v>
      </c>
      <c r="AF321" s="403">
        <v>2</v>
      </c>
      <c r="AG321" s="403" t="s">
        <v>99</v>
      </c>
      <c r="AH321" s="403">
        <v>1</v>
      </c>
      <c r="AI321" s="403" t="s">
        <v>111</v>
      </c>
    </row>
    <row r="322" spans="1:35" x14ac:dyDescent="0.2">
      <c r="A322" s="434" t="str">
        <f>IF(B322&lt;&gt;"",HYPERLINK(CONCATENATE("http://reports.ofsted.gov.uk/inspection-reports/find-inspection-report/provider/ELS/",B322),"Ofsted Webpage"),"")</f>
        <v>Ofsted Webpage</v>
      </c>
      <c r="B322" s="403">
        <v>53951</v>
      </c>
      <c r="C322" s="403">
        <v>106953</v>
      </c>
      <c r="D322" s="403">
        <v>10005172</v>
      </c>
      <c r="E322" s="403" t="s">
        <v>117</v>
      </c>
      <c r="F322" s="403" t="s">
        <v>92</v>
      </c>
      <c r="G322" s="403" t="s">
        <v>14</v>
      </c>
      <c r="H322" s="403" t="s">
        <v>114</v>
      </c>
      <c r="I322" s="403" t="s">
        <v>107</v>
      </c>
      <c r="J322" s="403" t="s">
        <v>107</v>
      </c>
      <c r="K322" s="404">
        <v>42753</v>
      </c>
      <c r="L322" s="403">
        <v>1</v>
      </c>
      <c r="M322" s="403" t="s">
        <v>118</v>
      </c>
      <c r="N322" s="403" t="s">
        <v>102</v>
      </c>
      <c r="O322" s="403" t="s">
        <v>109</v>
      </c>
      <c r="P322" s="404">
        <v>40728</v>
      </c>
      <c r="Q322" s="404">
        <v>40732</v>
      </c>
      <c r="R322" s="404">
        <v>40768</v>
      </c>
      <c r="S322" s="403">
        <v>2</v>
      </c>
      <c r="T322" s="403">
        <v>2</v>
      </c>
      <c r="U322" s="403">
        <v>2</v>
      </c>
      <c r="V322" s="403" t="s">
        <v>99</v>
      </c>
      <c r="W322" s="403">
        <v>2</v>
      </c>
      <c r="X322" s="403" t="s">
        <v>99</v>
      </c>
      <c r="Y322" s="403" t="s">
        <v>4350</v>
      </c>
      <c r="Z322" s="404">
        <v>38862</v>
      </c>
      <c r="AA322" s="404">
        <v>38862</v>
      </c>
      <c r="AB322" s="403" t="s">
        <v>4199</v>
      </c>
      <c r="AC322" s="403" t="s">
        <v>4900</v>
      </c>
      <c r="AD322" s="403">
        <v>2</v>
      </c>
      <c r="AE322" s="403">
        <v>2</v>
      </c>
      <c r="AF322" s="403" t="s">
        <v>99</v>
      </c>
      <c r="AG322" s="403" t="s">
        <v>99</v>
      </c>
      <c r="AH322" s="403" t="s">
        <v>99</v>
      </c>
      <c r="AI322" s="403" t="s">
        <v>111</v>
      </c>
    </row>
    <row r="323" spans="1:35" x14ac:dyDescent="0.2">
      <c r="A323" s="434" t="str">
        <f>IF(B323&lt;&gt;"",HYPERLINK(CONCATENATE("http://reports.ofsted.gov.uk/inspection-reports/find-inspection-report/provider/ELS/",B323),"Ofsted Webpage"),"")</f>
        <v>Ofsted Webpage</v>
      </c>
      <c r="B323" s="403">
        <v>53981</v>
      </c>
      <c r="C323" s="403">
        <v>118451</v>
      </c>
      <c r="D323" s="403">
        <v>10021842</v>
      </c>
      <c r="E323" s="403" t="s">
        <v>1761</v>
      </c>
      <c r="F323" s="403" t="s">
        <v>92</v>
      </c>
      <c r="G323" s="403" t="s">
        <v>14</v>
      </c>
      <c r="H323" s="403" t="s">
        <v>158</v>
      </c>
      <c r="I323" s="403" t="s">
        <v>140</v>
      </c>
      <c r="J323" s="403" t="s">
        <v>140</v>
      </c>
      <c r="K323" s="404" t="s">
        <v>210</v>
      </c>
      <c r="L323" s="403" t="s">
        <v>210</v>
      </c>
      <c r="M323" s="403">
        <v>10022616</v>
      </c>
      <c r="N323" s="403" t="s">
        <v>410</v>
      </c>
      <c r="O323" s="403" t="s">
        <v>109</v>
      </c>
      <c r="P323" s="404">
        <v>42800</v>
      </c>
      <c r="Q323" s="404">
        <v>42803</v>
      </c>
      <c r="R323" s="404">
        <v>42838</v>
      </c>
      <c r="S323" s="403">
        <v>3</v>
      </c>
      <c r="T323" s="403">
        <v>3</v>
      </c>
      <c r="U323" s="403">
        <v>3</v>
      </c>
      <c r="V323" s="403">
        <v>3</v>
      </c>
      <c r="W323" s="403">
        <v>3</v>
      </c>
      <c r="X323" s="403" t="s">
        <v>100</v>
      </c>
      <c r="Y323" s="403" t="s">
        <v>1762</v>
      </c>
      <c r="Z323" s="404">
        <v>42121</v>
      </c>
      <c r="AA323" s="404">
        <v>42125</v>
      </c>
      <c r="AB323" s="403" t="s">
        <v>147</v>
      </c>
      <c r="AC323" s="403" t="s">
        <v>4900</v>
      </c>
      <c r="AD323" s="403">
        <v>3</v>
      </c>
      <c r="AE323" s="403">
        <v>3</v>
      </c>
      <c r="AF323" s="403">
        <v>3</v>
      </c>
      <c r="AG323" s="403" t="s">
        <v>99</v>
      </c>
      <c r="AH323" s="403">
        <v>3</v>
      </c>
      <c r="AI323" s="403" t="s">
        <v>111</v>
      </c>
    </row>
    <row r="324" spans="1:35" x14ac:dyDescent="0.2">
      <c r="A324" s="434" t="str">
        <f>IF(B324&lt;&gt;"",HYPERLINK(CONCATENATE("http://reports.ofsted.gov.uk/inspection-reports/find-inspection-report/provider/ELS/",B324),"Ofsted Webpage"),"")</f>
        <v>Ofsted Webpage</v>
      </c>
      <c r="B324" s="403">
        <v>53982</v>
      </c>
      <c r="C324" s="403">
        <v>117346</v>
      </c>
      <c r="D324" s="403">
        <v>10005237</v>
      </c>
      <c r="E324" s="403" t="s">
        <v>1764</v>
      </c>
      <c r="F324" s="403" t="s">
        <v>92</v>
      </c>
      <c r="G324" s="403" t="s">
        <v>14</v>
      </c>
      <c r="H324" s="403" t="s">
        <v>736</v>
      </c>
      <c r="I324" s="403" t="s">
        <v>122</v>
      </c>
      <c r="J324" s="403" t="s">
        <v>122</v>
      </c>
      <c r="K324" s="404" t="s">
        <v>210</v>
      </c>
      <c r="L324" s="403" t="s">
        <v>210</v>
      </c>
      <c r="M324" s="403" t="s">
        <v>1765</v>
      </c>
      <c r="N324" s="403" t="s">
        <v>147</v>
      </c>
      <c r="O324" s="403" t="s">
        <v>109</v>
      </c>
      <c r="P324" s="404">
        <v>42171</v>
      </c>
      <c r="Q324" s="404">
        <v>42173</v>
      </c>
      <c r="R324" s="404">
        <v>42208</v>
      </c>
      <c r="S324" s="403">
        <v>2</v>
      </c>
      <c r="T324" s="403">
        <v>2</v>
      </c>
      <c r="U324" s="403">
        <v>2</v>
      </c>
      <c r="V324" s="403" t="s">
        <v>99</v>
      </c>
      <c r="W324" s="403">
        <v>2</v>
      </c>
      <c r="X324" s="403" t="s">
        <v>99</v>
      </c>
      <c r="Y324" s="403" t="s">
        <v>3440</v>
      </c>
      <c r="Z324" s="404">
        <v>41198</v>
      </c>
      <c r="AA324" s="404">
        <v>41200</v>
      </c>
      <c r="AB324" s="403" t="s">
        <v>132</v>
      </c>
      <c r="AC324" s="403" t="s">
        <v>4900</v>
      </c>
      <c r="AD324" s="403">
        <v>3</v>
      </c>
      <c r="AE324" s="403">
        <v>3</v>
      </c>
      <c r="AF324" s="403">
        <v>3</v>
      </c>
      <c r="AG324" s="403" t="s">
        <v>99</v>
      </c>
      <c r="AH324" s="403">
        <v>2</v>
      </c>
      <c r="AI324" s="403" t="s">
        <v>127</v>
      </c>
    </row>
    <row r="325" spans="1:35" x14ac:dyDescent="0.2">
      <c r="A325" s="434" t="str">
        <f>IF(B325&lt;&gt;"",HYPERLINK(CONCATENATE("http://reports.ofsted.gov.uk/inspection-reports/find-inspection-report/provider/ELS/",B325),"Ofsted Webpage"),"")</f>
        <v>Ofsted Webpage</v>
      </c>
      <c r="B325" s="403">
        <v>53992</v>
      </c>
      <c r="C325" s="403">
        <v>107043</v>
      </c>
      <c r="D325" s="403">
        <v>10005250</v>
      </c>
      <c r="E325" s="403" t="s">
        <v>1767</v>
      </c>
      <c r="F325" s="403" t="s">
        <v>92</v>
      </c>
      <c r="G325" s="403" t="s">
        <v>14</v>
      </c>
      <c r="H325" s="403" t="s">
        <v>585</v>
      </c>
      <c r="I325" s="403" t="s">
        <v>172</v>
      </c>
      <c r="J325" s="403" t="s">
        <v>172</v>
      </c>
      <c r="K325" s="404" t="s">
        <v>210</v>
      </c>
      <c r="L325" s="403" t="s">
        <v>210</v>
      </c>
      <c r="M325" s="403" t="s">
        <v>1768</v>
      </c>
      <c r="N325" s="403" t="s">
        <v>132</v>
      </c>
      <c r="O325" s="403" t="s">
        <v>109</v>
      </c>
      <c r="P325" s="404">
        <v>42135</v>
      </c>
      <c r="Q325" s="404">
        <v>42139</v>
      </c>
      <c r="R325" s="404">
        <v>42173</v>
      </c>
      <c r="S325" s="403">
        <v>2</v>
      </c>
      <c r="T325" s="403">
        <v>2</v>
      </c>
      <c r="U325" s="403">
        <v>2</v>
      </c>
      <c r="V325" s="403" t="s">
        <v>99</v>
      </c>
      <c r="W325" s="403">
        <v>2</v>
      </c>
      <c r="X325" s="403" t="s">
        <v>99</v>
      </c>
      <c r="Y325" s="403" t="s">
        <v>4351</v>
      </c>
      <c r="Z325" s="404">
        <v>40567</v>
      </c>
      <c r="AA325" s="404">
        <v>40571</v>
      </c>
      <c r="AB325" s="403" t="s">
        <v>434</v>
      </c>
      <c r="AC325" s="403" t="s">
        <v>4900</v>
      </c>
      <c r="AD325" s="403">
        <v>2</v>
      </c>
      <c r="AE325" s="403">
        <v>2</v>
      </c>
      <c r="AF325" s="403">
        <v>2</v>
      </c>
      <c r="AG325" s="403" t="s">
        <v>99</v>
      </c>
      <c r="AH325" s="403">
        <v>2</v>
      </c>
      <c r="AI325" s="403" t="s">
        <v>111</v>
      </c>
    </row>
    <row r="326" spans="1:35" x14ac:dyDescent="0.2">
      <c r="A326" s="434" t="str">
        <f>IF(B326&lt;&gt;"",HYPERLINK(CONCATENATE("http://reports.ofsted.gov.uk/inspection-reports/find-inspection-report/provider/ELS/",B326),"Ofsted Webpage"),"")</f>
        <v>Ofsted Webpage</v>
      </c>
      <c r="B326" s="403">
        <v>53998</v>
      </c>
      <c r="C326" s="403">
        <v>105509</v>
      </c>
      <c r="D326" s="403">
        <v>10005261</v>
      </c>
      <c r="E326" s="403" t="s">
        <v>652</v>
      </c>
      <c r="F326" s="403" t="s">
        <v>92</v>
      </c>
      <c r="G326" s="403" t="s">
        <v>14</v>
      </c>
      <c r="H326" s="403" t="s">
        <v>362</v>
      </c>
      <c r="I326" s="403" t="s">
        <v>166</v>
      </c>
      <c r="J326" s="403" t="s">
        <v>166</v>
      </c>
      <c r="K326" s="404" t="s">
        <v>210</v>
      </c>
      <c r="L326" s="403" t="s">
        <v>210</v>
      </c>
      <c r="M326" s="403">
        <v>10020191</v>
      </c>
      <c r="N326" s="403" t="s">
        <v>130</v>
      </c>
      <c r="O326" s="403" t="s">
        <v>109</v>
      </c>
      <c r="P326" s="404">
        <v>42612</v>
      </c>
      <c r="Q326" s="404">
        <v>42615</v>
      </c>
      <c r="R326" s="404">
        <v>42647</v>
      </c>
      <c r="S326" s="403">
        <v>2</v>
      </c>
      <c r="T326" s="403">
        <v>2</v>
      </c>
      <c r="U326" s="403">
        <v>2</v>
      </c>
      <c r="V326" s="403">
        <v>2</v>
      </c>
      <c r="W326" s="403">
        <v>2</v>
      </c>
      <c r="X326" s="403" t="s">
        <v>100</v>
      </c>
      <c r="Y326" s="403" t="s">
        <v>653</v>
      </c>
      <c r="Z326" s="404">
        <v>41617</v>
      </c>
      <c r="AA326" s="404">
        <v>41621</v>
      </c>
      <c r="AB326" s="403" t="s">
        <v>102</v>
      </c>
      <c r="AC326" s="403" t="s">
        <v>4900</v>
      </c>
      <c r="AD326" s="403">
        <v>2</v>
      </c>
      <c r="AE326" s="403">
        <v>2</v>
      </c>
      <c r="AF326" s="403">
        <v>2</v>
      </c>
      <c r="AG326" s="403" t="s">
        <v>99</v>
      </c>
      <c r="AH326" s="403">
        <v>2</v>
      </c>
      <c r="AI326" s="403" t="s">
        <v>111</v>
      </c>
    </row>
    <row r="327" spans="1:35" x14ac:dyDescent="0.2">
      <c r="A327" s="434" t="str">
        <f>IF(B327&lt;&gt;"",HYPERLINK(CONCATENATE("http://reports.ofsted.gov.uk/inspection-reports/find-inspection-report/provider/ELS/",B327),"Ofsted Webpage"),"")</f>
        <v>Ofsted Webpage</v>
      </c>
      <c r="B327" s="403">
        <v>54006</v>
      </c>
      <c r="C327" s="403">
        <v>106974</v>
      </c>
      <c r="D327" s="403">
        <v>10005264</v>
      </c>
      <c r="E327" s="403" t="s">
        <v>1040</v>
      </c>
      <c r="F327" s="403" t="s">
        <v>92</v>
      </c>
      <c r="G327" s="403" t="s">
        <v>14</v>
      </c>
      <c r="H327" s="403" t="s">
        <v>731</v>
      </c>
      <c r="I327" s="403" t="s">
        <v>161</v>
      </c>
      <c r="J327" s="403" t="s">
        <v>161</v>
      </c>
      <c r="K327" s="404">
        <v>42468</v>
      </c>
      <c r="L327" s="403">
        <v>1</v>
      </c>
      <c r="M327" s="403" t="s">
        <v>4059</v>
      </c>
      <c r="N327" s="403" t="s">
        <v>434</v>
      </c>
      <c r="O327" s="403" t="s">
        <v>109</v>
      </c>
      <c r="P327" s="404">
        <v>40973</v>
      </c>
      <c r="Q327" s="404">
        <v>40977</v>
      </c>
      <c r="R327" s="404">
        <v>41016</v>
      </c>
      <c r="S327" s="403">
        <v>2</v>
      </c>
      <c r="T327" s="403">
        <v>2</v>
      </c>
      <c r="U327" s="403">
        <v>2</v>
      </c>
      <c r="V327" s="403" t="s">
        <v>99</v>
      </c>
      <c r="W327" s="403">
        <v>2</v>
      </c>
      <c r="X327" s="403" t="s">
        <v>99</v>
      </c>
      <c r="Y327" s="403" t="s">
        <v>4352</v>
      </c>
      <c r="Z327" s="404">
        <v>39539</v>
      </c>
      <c r="AA327" s="404">
        <v>39542</v>
      </c>
      <c r="AB327" s="403" t="s">
        <v>434</v>
      </c>
      <c r="AC327" s="403" t="s">
        <v>4900</v>
      </c>
      <c r="AD327" s="403">
        <v>2</v>
      </c>
      <c r="AE327" s="403">
        <v>2</v>
      </c>
      <c r="AF327" s="403">
        <v>2</v>
      </c>
      <c r="AG327" s="403" t="s">
        <v>99</v>
      </c>
      <c r="AH327" s="403">
        <v>2</v>
      </c>
      <c r="AI327" s="403" t="s">
        <v>111</v>
      </c>
    </row>
    <row r="328" spans="1:35" x14ac:dyDescent="0.2">
      <c r="A328" s="434" t="str">
        <f>IF(B328&lt;&gt;"",HYPERLINK(CONCATENATE("http://reports.ofsted.gov.uk/inspection-reports/find-inspection-report/provider/ELS/",B328),"Ofsted Webpage"),"")</f>
        <v>Ofsted Webpage</v>
      </c>
      <c r="B328" s="403">
        <v>54008</v>
      </c>
      <c r="C328" s="403">
        <v>105068</v>
      </c>
      <c r="D328" s="403">
        <v>10005268</v>
      </c>
      <c r="E328" s="403" t="s">
        <v>4353</v>
      </c>
      <c r="F328" s="403" t="s">
        <v>92</v>
      </c>
      <c r="G328" s="403" t="s">
        <v>14</v>
      </c>
      <c r="H328" s="403" t="s">
        <v>186</v>
      </c>
      <c r="I328" s="403" t="s">
        <v>172</v>
      </c>
      <c r="J328" s="403" t="s">
        <v>172</v>
      </c>
      <c r="K328" s="404" t="s">
        <v>210</v>
      </c>
      <c r="L328" s="403" t="s">
        <v>210</v>
      </c>
      <c r="M328" s="403" t="s">
        <v>4354</v>
      </c>
      <c r="N328" s="403" t="s">
        <v>4199</v>
      </c>
      <c r="O328" s="403" t="s">
        <v>109</v>
      </c>
      <c r="P328" s="404">
        <v>39030</v>
      </c>
      <c r="Q328" s="404">
        <v>39030</v>
      </c>
      <c r="R328" s="404">
        <v>39073</v>
      </c>
      <c r="S328" s="403">
        <v>1</v>
      </c>
      <c r="T328" s="403">
        <v>1</v>
      </c>
      <c r="U328" s="403" t="s">
        <v>99</v>
      </c>
      <c r="V328" s="403" t="s">
        <v>99</v>
      </c>
      <c r="W328" s="403" t="s">
        <v>99</v>
      </c>
      <c r="X328" s="403" t="s">
        <v>99</v>
      </c>
      <c r="Y328" s="403" t="s">
        <v>210</v>
      </c>
      <c r="Z328" s="404" t="s">
        <v>210</v>
      </c>
      <c r="AA328" s="404" t="s">
        <v>210</v>
      </c>
      <c r="AB328" s="403" t="s">
        <v>210</v>
      </c>
      <c r="AC328" s="403" t="s">
        <v>210</v>
      </c>
      <c r="AD328" s="403" t="s">
        <v>210</v>
      </c>
      <c r="AE328" s="403" t="s">
        <v>210</v>
      </c>
      <c r="AF328" s="403" t="s">
        <v>210</v>
      </c>
      <c r="AG328" s="403" t="s">
        <v>210</v>
      </c>
      <c r="AH328" s="403" t="s">
        <v>210</v>
      </c>
      <c r="AI328" s="403" t="s">
        <v>103</v>
      </c>
    </row>
    <row r="329" spans="1:35" x14ac:dyDescent="0.2">
      <c r="A329" s="434" t="str">
        <f>IF(B329&lt;&gt;"",HYPERLINK(CONCATENATE("http://reports.ofsted.gov.uk/inspection-reports/find-inspection-report/provider/ELS/",B329),"Ofsted Webpage"),"")</f>
        <v>Ofsted Webpage</v>
      </c>
      <c r="B329" s="403">
        <v>54014</v>
      </c>
      <c r="C329" s="403">
        <v>106516</v>
      </c>
      <c r="D329" s="403">
        <v>10005277</v>
      </c>
      <c r="E329" s="403" t="s">
        <v>4148</v>
      </c>
      <c r="F329" s="403" t="s">
        <v>92</v>
      </c>
      <c r="G329" s="403" t="s">
        <v>14</v>
      </c>
      <c r="H329" s="403" t="s">
        <v>270</v>
      </c>
      <c r="I329" s="403" t="s">
        <v>166</v>
      </c>
      <c r="J329" s="403" t="s">
        <v>166</v>
      </c>
      <c r="K329" s="404" t="s">
        <v>210</v>
      </c>
      <c r="L329" s="403" t="s">
        <v>210</v>
      </c>
      <c r="M329" s="403" t="s">
        <v>4355</v>
      </c>
      <c r="N329" s="403" t="s">
        <v>434</v>
      </c>
      <c r="O329" s="403" t="s">
        <v>109</v>
      </c>
      <c r="P329" s="404">
        <v>40749</v>
      </c>
      <c r="Q329" s="404">
        <v>40753</v>
      </c>
      <c r="R329" s="404">
        <v>40791</v>
      </c>
      <c r="S329" s="403">
        <v>1</v>
      </c>
      <c r="T329" s="403">
        <v>1</v>
      </c>
      <c r="U329" s="403">
        <v>2</v>
      </c>
      <c r="V329" s="403" t="s">
        <v>99</v>
      </c>
      <c r="W329" s="403">
        <v>1</v>
      </c>
      <c r="X329" s="403" t="s">
        <v>99</v>
      </c>
      <c r="Y329" s="403" t="s">
        <v>210</v>
      </c>
      <c r="Z329" s="404" t="s">
        <v>210</v>
      </c>
      <c r="AA329" s="404" t="s">
        <v>210</v>
      </c>
      <c r="AB329" s="403" t="s">
        <v>210</v>
      </c>
      <c r="AC329" s="403" t="s">
        <v>210</v>
      </c>
      <c r="AD329" s="403" t="s">
        <v>210</v>
      </c>
      <c r="AE329" s="403" t="s">
        <v>210</v>
      </c>
      <c r="AF329" s="403" t="s">
        <v>210</v>
      </c>
      <c r="AG329" s="403" t="s">
        <v>210</v>
      </c>
      <c r="AH329" s="403" t="s">
        <v>210</v>
      </c>
      <c r="AI329" s="403" t="s">
        <v>103</v>
      </c>
    </row>
    <row r="330" spans="1:35" x14ac:dyDescent="0.2">
      <c r="A330" s="434" t="str">
        <f>IF(B330&lt;&gt;"",HYPERLINK(CONCATENATE("http://reports.ofsted.gov.uk/inspection-reports/find-inspection-report/provider/ELS/",B330),"Ofsted Webpage"),"")</f>
        <v>Ofsted Webpage</v>
      </c>
      <c r="B330" s="403">
        <v>54022</v>
      </c>
      <c r="C330" s="403">
        <v>121222</v>
      </c>
      <c r="D330" s="403">
        <v>10003375</v>
      </c>
      <c r="E330" s="403" t="s">
        <v>2548</v>
      </c>
      <c r="F330" s="403" t="s">
        <v>92</v>
      </c>
      <c r="G330" s="403" t="s">
        <v>14</v>
      </c>
      <c r="H330" s="403" t="s">
        <v>416</v>
      </c>
      <c r="I330" s="403" t="s">
        <v>190</v>
      </c>
      <c r="J330" s="403" t="s">
        <v>190</v>
      </c>
      <c r="K330" s="404" t="s">
        <v>210</v>
      </c>
      <c r="L330" s="403" t="s">
        <v>210</v>
      </c>
      <c r="M330" s="403" t="s">
        <v>2549</v>
      </c>
      <c r="N330" s="403" t="s">
        <v>132</v>
      </c>
      <c r="O330" s="403" t="s">
        <v>109</v>
      </c>
      <c r="P330" s="404">
        <v>41568</v>
      </c>
      <c r="Q330" s="404">
        <v>41572</v>
      </c>
      <c r="R330" s="404">
        <v>41607</v>
      </c>
      <c r="S330" s="403">
        <v>1</v>
      </c>
      <c r="T330" s="403">
        <v>1</v>
      </c>
      <c r="U330" s="403">
        <v>1</v>
      </c>
      <c r="V330" s="403" t="s">
        <v>99</v>
      </c>
      <c r="W330" s="403">
        <v>1</v>
      </c>
      <c r="X330" s="403" t="s">
        <v>99</v>
      </c>
      <c r="Y330" s="403" t="s">
        <v>210</v>
      </c>
      <c r="Z330" s="404" t="s">
        <v>210</v>
      </c>
      <c r="AA330" s="404" t="s">
        <v>210</v>
      </c>
      <c r="AB330" s="403" t="s">
        <v>210</v>
      </c>
      <c r="AC330" s="403" t="s">
        <v>210</v>
      </c>
      <c r="AD330" s="403" t="s">
        <v>210</v>
      </c>
      <c r="AE330" s="403" t="s">
        <v>210</v>
      </c>
      <c r="AF330" s="403" t="s">
        <v>210</v>
      </c>
      <c r="AG330" s="403" t="s">
        <v>210</v>
      </c>
      <c r="AH330" s="403" t="s">
        <v>210</v>
      </c>
      <c r="AI330" s="403" t="s">
        <v>103</v>
      </c>
    </row>
    <row r="331" spans="1:35" x14ac:dyDescent="0.2">
      <c r="A331" s="434" t="str">
        <f>IF(B331&lt;&gt;"",HYPERLINK(CONCATENATE("http://reports.ofsted.gov.uk/inspection-reports/find-inspection-report/provider/ELS/",B331),"Ofsted Webpage"),"")</f>
        <v>Ofsted Webpage</v>
      </c>
      <c r="B331" s="403">
        <v>54026</v>
      </c>
      <c r="C331" s="403">
        <v>109050</v>
      </c>
      <c r="D331" s="403">
        <v>10002264</v>
      </c>
      <c r="E331" s="403" t="s">
        <v>1042</v>
      </c>
      <c r="F331" s="403" t="s">
        <v>183</v>
      </c>
      <c r="G331" s="403" t="s">
        <v>14</v>
      </c>
      <c r="H331" s="403" t="s">
        <v>209</v>
      </c>
      <c r="I331" s="403" t="s">
        <v>166</v>
      </c>
      <c r="J331" s="403" t="s">
        <v>166</v>
      </c>
      <c r="K331" s="404">
        <v>42481</v>
      </c>
      <c r="L331" s="403">
        <v>1</v>
      </c>
      <c r="M331" s="403" t="s">
        <v>4060</v>
      </c>
      <c r="N331" s="403" t="s">
        <v>434</v>
      </c>
      <c r="O331" s="403" t="s">
        <v>109</v>
      </c>
      <c r="P331" s="404">
        <v>40939</v>
      </c>
      <c r="Q331" s="404">
        <v>40942</v>
      </c>
      <c r="R331" s="404">
        <v>41031</v>
      </c>
      <c r="S331" s="403">
        <v>2</v>
      </c>
      <c r="T331" s="403">
        <v>2</v>
      </c>
      <c r="U331" s="403">
        <v>2</v>
      </c>
      <c r="V331" s="403" t="s">
        <v>99</v>
      </c>
      <c r="W331" s="403">
        <v>1</v>
      </c>
      <c r="X331" s="403" t="s">
        <v>99</v>
      </c>
      <c r="Y331" s="403" t="s">
        <v>4356</v>
      </c>
      <c r="Z331" s="404">
        <v>39497</v>
      </c>
      <c r="AA331" s="404">
        <v>39499</v>
      </c>
      <c r="AB331" s="403" t="s">
        <v>434</v>
      </c>
      <c r="AC331" s="403" t="s">
        <v>4900</v>
      </c>
      <c r="AD331" s="403">
        <v>3</v>
      </c>
      <c r="AE331" s="403">
        <v>3</v>
      </c>
      <c r="AF331" s="403">
        <v>2</v>
      </c>
      <c r="AG331" s="403" t="s">
        <v>99</v>
      </c>
      <c r="AH331" s="403">
        <v>2</v>
      </c>
      <c r="AI331" s="403" t="s">
        <v>127</v>
      </c>
    </row>
    <row r="332" spans="1:35" x14ac:dyDescent="0.2">
      <c r="A332" s="434" t="str">
        <f>IF(B332&lt;&gt;"",HYPERLINK(CONCATENATE("http://reports.ofsted.gov.uk/inspection-reports/find-inspection-report/provider/ELS/",B332),"Ofsted Webpage"),"")</f>
        <v>Ofsted Webpage</v>
      </c>
      <c r="B332" s="403">
        <v>54038</v>
      </c>
      <c r="C332" s="403">
        <v>110029</v>
      </c>
      <c r="D332" s="403">
        <v>10005319</v>
      </c>
      <c r="E332" s="403" t="s">
        <v>1044</v>
      </c>
      <c r="F332" s="403" t="s">
        <v>92</v>
      </c>
      <c r="G332" s="403" t="s">
        <v>14</v>
      </c>
      <c r="H332" s="403" t="s">
        <v>364</v>
      </c>
      <c r="I332" s="403" t="s">
        <v>190</v>
      </c>
      <c r="J332" s="403" t="s">
        <v>190</v>
      </c>
      <c r="K332" s="404" t="s">
        <v>210</v>
      </c>
      <c r="L332" s="403" t="s">
        <v>210</v>
      </c>
      <c r="M332" s="403">
        <v>10011506</v>
      </c>
      <c r="N332" s="403" t="s">
        <v>145</v>
      </c>
      <c r="O332" s="403" t="s">
        <v>109</v>
      </c>
      <c r="P332" s="404">
        <v>42548</v>
      </c>
      <c r="Q332" s="404">
        <v>42551</v>
      </c>
      <c r="R332" s="404">
        <v>42585</v>
      </c>
      <c r="S332" s="403">
        <v>2</v>
      </c>
      <c r="T332" s="403">
        <v>2</v>
      </c>
      <c r="U332" s="403">
        <v>2</v>
      </c>
      <c r="V332" s="403">
        <v>2</v>
      </c>
      <c r="W332" s="403">
        <v>2</v>
      </c>
      <c r="X332" s="403" t="s">
        <v>100</v>
      </c>
      <c r="Y332" s="403" t="s">
        <v>4357</v>
      </c>
      <c r="Z332" s="404">
        <v>40343</v>
      </c>
      <c r="AA332" s="404">
        <v>40347</v>
      </c>
      <c r="AB332" s="403" t="s">
        <v>434</v>
      </c>
      <c r="AC332" s="403" t="s">
        <v>4900</v>
      </c>
      <c r="AD332" s="403">
        <v>2</v>
      </c>
      <c r="AE332" s="403">
        <v>2</v>
      </c>
      <c r="AF332" s="403">
        <v>2</v>
      </c>
      <c r="AG332" s="403" t="s">
        <v>99</v>
      </c>
      <c r="AH332" s="403">
        <v>3</v>
      </c>
      <c r="AI332" s="403" t="s">
        <v>111</v>
      </c>
    </row>
    <row r="333" spans="1:35" x14ac:dyDescent="0.2">
      <c r="A333" s="434" t="str">
        <f>IF(B333&lt;&gt;"",HYPERLINK(CONCATENATE("http://reports.ofsted.gov.uk/inspection-reports/find-inspection-report/provider/ELS/",B333),"Ofsted Webpage"),"")</f>
        <v>Ofsted Webpage</v>
      </c>
      <c r="B333" s="403">
        <v>54071</v>
      </c>
      <c r="C333" s="403">
        <v>121238</v>
      </c>
      <c r="D333" s="403">
        <v>10036345</v>
      </c>
      <c r="E333" s="403" t="s">
        <v>2551</v>
      </c>
      <c r="F333" s="403" t="s">
        <v>278</v>
      </c>
      <c r="G333" s="403" t="s">
        <v>15</v>
      </c>
      <c r="H333" s="403" t="s">
        <v>285</v>
      </c>
      <c r="I333" s="403" t="s">
        <v>140</v>
      </c>
      <c r="J333" s="403" t="s">
        <v>140</v>
      </c>
      <c r="K333" s="404" t="s">
        <v>210</v>
      </c>
      <c r="L333" s="403" t="s">
        <v>210</v>
      </c>
      <c r="M333" s="403">
        <v>10030662</v>
      </c>
      <c r="N333" s="403" t="s">
        <v>280</v>
      </c>
      <c r="O333" s="403" t="s">
        <v>109</v>
      </c>
      <c r="P333" s="404">
        <v>42871</v>
      </c>
      <c r="Q333" s="404">
        <v>42874</v>
      </c>
      <c r="R333" s="404">
        <v>42909</v>
      </c>
      <c r="S333" s="403">
        <v>2</v>
      </c>
      <c r="T333" s="403">
        <v>2</v>
      </c>
      <c r="U333" s="403">
        <v>2</v>
      </c>
      <c r="V333" s="403">
        <v>2</v>
      </c>
      <c r="W333" s="403">
        <v>2</v>
      </c>
      <c r="X333" s="403" t="s">
        <v>100</v>
      </c>
      <c r="Y333" s="403" t="s">
        <v>2552</v>
      </c>
      <c r="Z333" s="404">
        <v>41834</v>
      </c>
      <c r="AA333" s="404">
        <v>41838</v>
      </c>
      <c r="AB333" s="403" t="s">
        <v>102</v>
      </c>
      <c r="AC333" s="403" t="s">
        <v>4900</v>
      </c>
      <c r="AD333" s="403">
        <v>2</v>
      </c>
      <c r="AE333" s="403">
        <v>2</v>
      </c>
      <c r="AF333" s="403">
        <v>2</v>
      </c>
      <c r="AG333" s="403" t="s">
        <v>99</v>
      </c>
      <c r="AH333" s="403">
        <v>2</v>
      </c>
      <c r="AI333" s="403" t="s">
        <v>111</v>
      </c>
    </row>
    <row r="334" spans="1:35" x14ac:dyDescent="0.2">
      <c r="A334" s="434" t="str">
        <f>IF(B334&lt;&gt;"",HYPERLINK(CONCATENATE("http://reports.ofsted.gov.uk/inspection-reports/find-inspection-report/provider/ELS/",B334),"Ofsted Webpage"),"")</f>
        <v>Ofsted Webpage</v>
      </c>
      <c r="B334" s="403">
        <v>54075</v>
      </c>
      <c r="C334" s="403">
        <v>106334</v>
      </c>
      <c r="D334" s="403">
        <v>10005398</v>
      </c>
      <c r="E334" s="403" t="s">
        <v>1046</v>
      </c>
      <c r="F334" s="403" t="s">
        <v>170</v>
      </c>
      <c r="G334" s="403" t="s">
        <v>15</v>
      </c>
      <c r="H334" s="403" t="s">
        <v>248</v>
      </c>
      <c r="I334" s="403" t="s">
        <v>190</v>
      </c>
      <c r="J334" s="403" t="s">
        <v>190</v>
      </c>
      <c r="K334" s="404" t="s">
        <v>210</v>
      </c>
      <c r="L334" s="403" t="s">
        <v>210</v>
      </c>
      <c r="M334" s="403">
        <v>10004996</v>
      </c>
      <c r="N334" s="403" t="s">
        <v>276</v>
      </c>
      <c r="O334" s="403" t="s">
        <v>109</v>
      </c>
      <c r="P334" s="404">
        <v>42346</v>
      </c>
      <c r="Q334" s="404">
        <v>42349</v>
      </c>
      <c r="R334" s="404">
        <v>42405</v>
      </c>
      <c r="S334" s="403">
        <v>2</v>
      </c>
      <c r="T334" s="403">
        <v>2</v>
      </c>
      <c r="U334" s="403">
        <v>2</v>
      </c>
      <c r="V334" s="403">
        <v>2</v>
      </c>
      <c r="W334" s="403">
        <v>2</v>
      </c>
      <c r="X334" s="403" t="s">
        <v>100</v>
      </c>
      <c r="Y334" s="403" t="s">
        <v>4061</v>
      </c>
      <c r="Z334" s="404">
        <v>40868</v>
      </c>
      <c r="AA334" s="404">
        <v>40872</v>
      </c>
      <c r="AB334" s="403" t="s">
        <v>152</v>
      </c>
      <c r="AC334" s="403" t="s">
        <v>4900</v>
      </c>
      <c r="AD334" s="403">
        <v>2</v>
      </c>
      <c r="AE334" s="403">
        <v>2</v>
      </c>
      <c r="AF334" s="403">
        <v>2</v>
      </c>
      <c r="AG334" s="403" t="s">
        <v>99</v>
      </c>
      <c r="AH334" s="403">
        <v>2</v>
      </c>
      <c r="AI334" s="403" t="s">
        <v>111</v>
      </c>
    </row>
    <row r="335" spans="1:35" x14ac:dyDescent="0.2">
      <c r="A335" s="434" t="str">
        <f>IF(B335&lt;&gt;"",HYPERLINK(CONCATENATE("http://reports.ofsted.gov.uk/inspection-reports/find-inspection-report/provider/ELS/",B335),"Ofsted Webpage"),"")</f>
        <v>Ofsted Webpage</v>
      </c>
      <c r="B335" s="403">
        <v>54087</v>
      </c>
      <c r="C335" s="403">
        <v>107078</v>
      </c>
      <c r="D335" s="403">
        <v>10005413</v>
      </c>
      <c r="E335" s="403" t="s">
        <v>1770</v>
      </c>
      <c r="F335" s="403" t="s">
        <v>170</v>
      </c>
      <c r="G335" s="403" t="s">
        <v>15</v>
      </c>
      <c r="H335" s="403" t="s">
        <v>1359</v>
      </c>
      <c r="I335" s="403" t="s">
        <v>94</v>
      </c>
      <c r="J335" s="403" t="s">
        <v>95</v>
      </c>
      <c r="K335" s="404" t="s">
        <v>210</v>
      </c>
      <c r="L335" s="403" t="s">
        <v>210</v>
      </c>
      <c r="M335" s="403" t="s">
        <v>1771</v>
      </c>
      <c r="N335" s="403" t="s">
        <v>152</v>
      </c>
      <c r="O335" s="403" t="s">
        <v>109</v>
      </c>
      <c r="P335" s="404">
        <v>41905</v>
      </c>
      <c r="Q335" s="404">
        <v>41908</v>
      </c>
      <c r="R335" s="404">
        <v>41941</v>
      </c>
      <c r="S335" s="403">
        <v>2</v>
      </c>
      <c r="T335" s="403">
        <v>2</v>
      </c>
      <c r="U335" s="403">
        <v>2</v>
      </c>
      <c r="V335" s="403" t="s">
        <v>99</v>
      </c>
      <c r="W335" s="403">
        <v>2</v>
      </c>
      <c r="X335" s="403" t="s">
        <v>99</v>
      </c>
      <c r="Y335" s="403" t="s">
        <v>4358</v>
      </c>
      <c r="Z335" s="404">
        <v>39776</v>
      </c>
      <c r="AA335" s="404">
        <v>39780</v>
      </c>
      <c r="AB335" s="403" t="s">
        <v>152</v>
      </c>
      <c r="AC335" s="403" t="s">
        <v>4900</v>
      </c>
      <c r="AD335" s="403">
        <v>2</v>
      </c>
      <c r="AE335" s="403">
        <v>2</v>
      </c>
      <c r="AF335" s="403">
        <v>2</v>
      </c>
      <c r="AG335" s="403" t="s">
        <v>99</v>
      </c>
      <c r="AH335" s="403">
        <v>3</v>
      </c>
      <c r="AI335" s="403" t="s">
        <v>111</v>
      </c>
    </row>
    <row r="336" spans="1:35" x14ac:dyDescent="0.2">
      <c r="A336" s="434" t="str">
        <f>IF(B336&lt;&gt;"",HYPERLINK(CONCATENATE("http://reports.ofsted.gov.uk/inspection-reports/find-inspection-report/provider/ELS/",B336),"Ofsted Webpage"),"")</f>
        <v>Ofsted Webpage</v>
      </c>
      <c r="B336" s="403">
        <v>54096</v>
      </c>
      <c r="C336" s="403">
        <v>105214</v>
      </c>
      <c r="D336" s="403">
        <v>10005426</v>
      </c>
      <c r="E336" s="403" t="s">
        <v>4062</v>
      </c>
      <c r="F336" s="403" t="s">
        <v>92</v>
      </c>
      <c r="G336" s="403" t="s">
        <v>14</v>
      </c>
      <c r="H336" s="403" t="s">
        <v>279</v>
      </c>
      <c r="I336" s="403" t="s">
        <v>166</v>
      </c>
      <c r="J336" s="403" t="s">
        <v>166</v>
      </c>
      <c r="K336" s="404" t="s">
        <v>210</v>
      </c>
      <c r="L336" s="403" t="s">
        <v>210</v>
      </c>
      <c r="M336" s="403" t="s">
        <v>4063</v>
      </c>
      <c r="N336" s="403" t="s">
        <v>102</v>
      </c>
      <c r="O336" s="403" t="s">
        <v>109</v>
      </c>
      <c r="P336" s="404">
        <v>40938</v>
      </c>
      <c r="Q336" s="404">
        <v>40942</v>
      </c>
      <c r="R336" s="404">
        <v>40977</v>
      </c>
      <c r="S336" s="403">
        <v>1</v>
      </c>
      <c r="T336" s="403">
        <v>1</v>
      </c>
      <c r="U336" s="403">
        <v>1</v>
      </c>
      <c r="V336" s="403" t="s">
        <v>99</v>
      </c>
      <c r="W336" s="403">
        <v>1</v>
      </c>
      <c r="X336" s="403" t="s">
        <v>99</v>
      </c>
      <c r="Y336" s="403" t="s">
        <v>4359</v>
      </c>
      <c r="Z336" s="404">
        <v>38925</v>
      </c>
      <c r="AA336" s="404">
        <v>38925</v>
      </c>
      <c r="AB336" s="403" t="s">
        <v>4199</v>
      </c>
      <c r="AC336" s="403" t="s">
        <v>4900</v>
      </c>
      <c r="AD336" s="403">
        <v>2</v>
      </c>
      <c r="AE336" s="403">
        <v>2</v>
      </c>
      <c r="AF336" s="403" t="s">
        <v>99</v>
      </c>
      <c r="AG336" s="403" t="s">
        <v>99</v>
      </c>
      <c r="AH336" s="403" t="s">
        <v>99</v>
      </c>
      <c r="AI336" s="403" t="s">
        <v>127</v>
      </c>
    </row>
    <row r="337" spans="1:35" x14ac:dyDescent="0.2">
      <c r="A337" s="434" t="str">
        <f>IF(B337&lt;&gt;"",HYPERLINK(CONCATENATE("http://reports.ofsted.gov.uk/inspection-reports/find-inspection-report/provider/ELS/",B337),"Ofsted Webpage"),"")</f>
        <v>Ofsted Webpage</v>
      </c>
      <c r="B337" s="403">
        <v>54113</v>
      </c>
      <c r="C337" s="403">
        <v>106122</v>
      </c>
      <c r="D337" s="403">
        <v>10005457</v>
      </c>
      <c r="E337" s="403" t="s">
        <v>2557</v>
      </c>
      <c r="F337" s="403" t="s">
        <v>92</v>
      </c>
      <c r="G337" s="403" t="s">
        <v>14</v>
      </c>
      <c r="H337" s="403" t="s">
        <v>274</v>
      </c>
      <c r="I337" s="403" t="s">
        <v>190</v>
      </c>
      <c r="J337" s="403" t="s">
        <v>190</v>
      </c>
      <c r="K337" s="404">
        <v>43075</v>
      </c>
      <c r="L337" s="403">
        <v>1</v>
      </c>
      <c r="M337" s="403" t="s">
        <v>2558</v>
      </c>
      <c r="N337" s="403" t="s">
        <v>102</v>
      </c>
      <c r="O337" s="403" t="s">
        <v>109</v>
      </c>
      <c r="P337" s="404">
        <v>41855</v>
      </c>
      <c r="Q337" s="404">
        <v>41859</v>
      </c>
      <c r="R337" s="404">
        <v>41899</v>
      </c>
      <c r="S337" s="403">
        <v>2</v>
      </c>
      <c r="T337" s="403">
        <v>2</v>
      </c>
      <c r="U337" s="403">
        <v>2</v>
      </c>
      <c r="V337" s="403" t="s">
        <v>99</v>
      </c>
      <c r="W337" s="403">
        <v>2</v>
      </c>
      <c r="X337" s="403" t="s">
        <v>99</v>
      </c>
      <c r="Y337" s="403" t="s">
        <v>4064</v>
      </c>
      <c r="Z337" s="404">
        <v>41099</v>
      </c>
      <c r="AA337" s="404">
        <v>41103</v>
      </c>
      <c r="AB337" s="403" t="s">
        <v>1895</v>
      </c>
      <c r="AC337" s="403" t="s">
        <v>4900</v>
      </c>
      <c r="AD337" s="403">
        <v>3</v>
      </c>
      <c r="AE337" s="403">
        <v>3</v>
      </c>
      <c r="AF337" s="403">
        <v>3</v>
      </c>
      <c r="AG337" s="403" t="s">
        <v>99</v>
      </c>
      <c r="AH337" s="403">
        <v>3</v>
      </c>
      <c r="AI337" s="403" t="s">
        <v>127</v>
      </c>
    </row>
    <row r="338" spans="1:35" x14ac:dyDescent="0.2">
      <c r="A338" s="434" t="str">
        <f>IF(B338&lt;&gt;"",HYPERLINK(CONCATENATE("http://reports.ofsted.gov.uk/inspection-reports/find-inspection-report/provider/ELS/",B338),"Ofsted Webpage"),"")</f>
        <v>Ofsted Webpage</v>
      </c>
      <c r="B338" s="403">
        <v>54137</v>
      </c>
      <c r="C338" s="403">
        <v>105544</v>
      </c>
      <c r="D338" s="403">
        <v>10005488</v>
      </c>
      <c r="E338" s="403" t="s">
        <v>1048</v>
      </c>
      <c r="F338" s="403" t="s">
        <v>92</v>
      </c>
      <c r="G338" s="403" t="s">
        <v>14</v>
      </c>
      <c r="H338" s="403" t="s">
        <v>761</v>
      </c>
      <c r="I338" s="403" t="s">
        <v>172</v>
      </c>
      <c r="J338" s="403" t="s">
        <v>172</v>
      </c>
      <c r="K338" s="404" t="s">
        <v>210</v>
      </c>
      <c r="L338" s="403" t="s">
        <v>210</v>
      </c>
      <c r="M338" s="403">
        <v>10011507</v>
      </c>
      <c r="N338" s="403" t="s">
        <v>145</v>
      </c>
      <c r="O338" s="403" t="s">
        <v>109</v>
      </c>
      <c r="P338" s="404">
        <v>42591</v>
      </c>
      <c r="Q338" s="404">
        <v>42594</v>
      </c>
      <c r="R338" s="404">
        <v>42619</v>
      </c>
      <c r="S338" s="403">
        <v>2</v>
      </c>
      <c r="T338" s="403">
        <v>2</v>
      </c>
      <c r="U338" s="403">
        <v>2</v>
      </c>
      <c r="V338" s="403">
        <v>2</v>
      </c>
      <c r="W338" s="403">
        <v>2</v>
      </c>
      <c r="X338" s="403" t="s">
        <v>100</v>
      </c>
      <c r="Y338" s="403" t="s">
        <v>4360</v>
      </c>
      <c r="Z338" s="404">
        <v>38666</v>
      </c>
      <c r="AA338" s="404">
        <v>38666</v>
      </c>
      <c r="AB338" s="403" t="s">
        <v>4199</v>
      </c>
      <c r="AC338" s="403" t="s">
        <v>4900</v>
      </c>
      <c r="AD338" s="403">
        <v>1</v>
      </c>
      <c r="AE338" s="403">
        <v>1</v>
      </c>
      <c r="AF338" s="403" t="s">
        <v>99</v>
      </c>
      <c r="AG338" s="403" t="s">
        <v>99</v>
      </c>
      <c r="AH338" s="403" t="s">
        <v>99</v>
      </c>
      <c r="AI338" s="403" t="s">
        <v>148</v>
      </c>
    </row>
    <row r="339" spans="1:35" x14ac:dyDescent="0.2">
      <c r="A339" s="434" t="str">
        <f>IF(B339&lt;&gt;"",HYPERLINK(CONCATENATE("http://reports.ofsted.gov.uk/inspection-reports/find-inspection-report/provider/ELS/",B339),"Ofsted Webpage"),"")</f>
        <v>Ofsted Webpage</v>
      </c>
      <c r="B339" s="403">
        <v>54155</v>
      </c>
      <c r="C339" s="403">
        <v>106854</v>
      </c>
      <c r="D339" s="403">
        <v>10005509</v>
      </c>
      <c r="E339" s="403" t="s">
        <v>1050</v>
      </c>
      <c r="F339" s="403" t="s">
        <v>92</v>
      </c>
      <c r="G339" s="403" t="s">
        <v>14</v>
      </c>
      <c r="H339" s="403" t="s">
        <v>456</v>
      </c>
      <c r="I339" s="403" t="s">
        <v>140</v>
      </c>
      <c r="J339" s="403" t="s">
        <v>140</v>
      </c>
      <c r="K339" s="404">
        <v>42417</v>
      </c>
      <c r="L339" s="403">
        <v>1</v>
      </c>
      <c r="M339" s="403" t="s">
        <v>3442</v>
      </c>
      <c r="N339" s="403" t="s">
        <v>102</v>
      </c>
      <c r="O339" s="403" t="s">
        <v>109</v>
      </c>
      <c r="P339" s="404">
        <v>41239</v>
      </c>
      <c r="Q339" s="404">
        <v>41243</v>
      </c>
      <c r="R339" s="404">
        <v>41282</v>
      </c>
      <c r="S339" s="403">
        <v>2</v>
      </c>
      <c r="T339" s="403">
        <v>2</v>
      </c>
      <c r="U339" s="403">
        <v>1</v>
      </c>
      <c r="V339" s="403" t="s">
        <v>99</v>
      </c>
      <c r="W339" s="403">
        <v>2</v>
      </c>
      <c r="X339" s="403" t="s">
        <v>99</v>
      </c>
      <c r="Y339" s="403" t="s">
        <v>4361</v>
      </c>
      <c r="Z339" s="404">
        <v>39895</v>
      </c>
      <c r="AA339" s="404">
        <v>39897</v>
      </c>
      <c r="AB339" s="403" t="s">
        <v>1895</v>
      </c>
      <c r="AC339" s="403" t="s">
        <v>4900</v>
      </c>
      <c r="AD339" s="403">
        <v>3</v>
      </c>
      <c r="AE339" s="403">
        <v>3</v>
      </c>
      <c r="AF339" s="403">
        <v>2</v>
      </c>
      <c r="AG339" s="403" t="s">
        <v>99</v>
      </c>
      <c r="AH339" s="403">
        <v>3</v>
      </c>
      <c r="AI339" s="403" t="s">
        <v>127</v>
      </c>
    </row>
    <row r="340" spans="1:35" x14ac:dyDescent="0.2">
      <c r="A340" s="434" t="str">
        <f>IF(B340&lt;&gt;"",HYPERLINK(CONCATENATE("http://reports.ofsted.gov.uk/inspection-reports/find-inspection-report/provider/ELS/",B340),"Ofsted Webpage"),"")</f>
        <v>Ofsted Webpage</v>
      </c>
      <c r="B340" s="403">
        <v>54158</v>
      </c>
      <c r="C340" s="403">
        <v>106929</v>
      </c>
      <c r="D340" s="403">
        <v>10005514</v>
      </c>
      <c r="E340" s="403" t="s">
        <v>1052</v>
      </c>
      <c r="F340" s="403" t="s">
        <v>92</v>
      </c>
      <c r="G340" s="403" t="s">
        <v>14</v>
      </c>
      <c r="H340" s="403" t="s">
        <v>139</v>
      </c>
      <c r="I340" s="403" t="s">
        <v>140</v>
      </c>
      <c r="J340" s="403" t="s">
        <v>140</v>
      </c>
      <c r="K340" s="404" t="s">
        <v>210</v>
      </c>
      <c r="L340" s="403" t="s">
        <v>210</v>
      </c>
      <c r="M340" s="403">
        <v>10004998</v>
      </c>
      <c r="N340" s="403" t="s">
        <v>410</v>
      </c>
      <c r="O340" s="403" t="s">
        <v>109</v>
      </c>
      <c r="P340" s="404">
        <v>42569</v>
      </c>
      <c r="Q340" s="404">
        <v>42572</v>
      </c>
      <c r="R340" s="404">
        <v>42594</v>
      </c>
      <c r="S340" s="403">
        <v>2</v>
      </c>
      <c r="T340" s="403">
        <v>2</v>
      </c>
      <c r="U340" s="403">
        <v>2</v>
      </c>
      <c r="V340" s="403">
        <v>2</v>
      </c>
      <c r="W340" s="403">
        <v>2</v>
      </c>
      <c r="X340" s="403" t="s">
        <v>100</v>
      </c>
      <c r="Y340" s="403" t="s">
        <v>1773</v>
      </c>
      <c r="Z340" s="404">
        <v>41967</v>
      </c>
      <c r="AA340" s="404">
        <v>41971</v>
      </c>
      <c r="AB340" s="403" t="s">
        <v>147</v>
      </c>
      <c r="AC340" s="403" t="s">
        <v>4900</v>
      </c>
      <c r="AD340" s="403">
        <v>3</v>
      </c>
      <c r="AE340" s="403">
        <v>3</v>
      </c>
      <c r="AF340" s="403">
        <v>3</v>
      </c>
      <c r="AG340" s="403" t="s">
        <v>99</v>
      </c>
      <c r="AH340" s="403">
        <v>3</v>
      </c>
      <c r="AI340" s="403" t="s">
        <v>127</v>
      </c>
    </row>
    <row r="341" spans="1:35" x14ac:dyDescent="0.2">
      <c r="A341" s="434" t="str">
        <f>IF(B341&lt;&gt;"",HYPERLINK(CONCATENATE("http://reports.ofsted.gov.uk/inspection-reports/find-inspection-report/provider/ELS/",B341),"Ofsted Webpage"),"")</f>
        <v>Ofsted Webpage</v>
      </c>
      <c r="B341" s="403">
        <v>54167</v>
      </c>
      <c r="C341" s="403">
        <v>105426</v>
      </c>
      <c r="D341" s="403">
        <v>10005520</v>
      </c>
      <c r="E341" s="403" t="s">
        <v>4362</v>
      </c>
      <c r="F341" s="403" t="s">
        <v>183</v>
      </c>
      <c r="G341" s="403" t="s">
        <v>14</v>
      </c>
      <c r="H341" s="403" t="s">
        <v>325</v>
      </c>
      <c r="I341" s="403" t="s">
        <v>161</v>
      </c>
      <c r="J341" s="403" t="s">
        <v>161</v>
      </c>
      <c r="K341" s="404" t="s">
        <v>210</v>
      </c>
      <c r="L341" s="403" t="s">
        <v>210</v>
      </c>
      <c r="M341" s="403" t="s">
        <v>4363</v>
      </c>
      <c r="N341" s="403" t="s">
        <v>434</v>
      </c>
      <c r="O341" s="403" t="s">
        <v>109</v>
      </c>
      <c r="P341" s="404">
        <v>40183</v>
      </c>
      <c r="Q341" s="404">
        <v>40186</v>
      </c>
      <c r="R341" s="404">
        <v>40221</v>
      </c>
      <c r="S341" s="403">
        <v>1</v>
      </c>
      <c r="T341" s="403">
        <v>1</v>
      </c>
      <c r="U341" s="403">
        <v>2</v>
      </c>
      <c r="V341" s="403" t="s">
        <v>99</v>
      </c>
      <c r="W341" s="403">
        <v>1</v>
      </c>
      <c r="X341" s="403" t="s">
        <v>99</v>
      </c>
      <c r="Y341" s="403" t="s">
        <v>4364</v>
      </c>
      <c r="Z341" s="404">
        <v>38793</v>
      </c>
      <c r="AA341" s="404">
        <v>38793</v>
      </c>
      <c r="AB341" s="403" t="s">
        <v>4199</v>
      </c>
      <c r="AC341" s="403" t="s">
        <v>4900</v>
      </c>
      <c r="AD341" s="403">
        <v>3</v>
      </c>
      <c r="AE341" s="403">
        <v>3</v>
      </c>
      <c r="AF341" s="403" t="s">
        <v>99</v>
      </c>
      <c r="AG341" s="403" t="s">
        <v>99</v>
      </c>
      <c r="AH341" s="403" t="s">
        <v>99</v>
      </c>
      <c r="AI341" s="403" t="s">
        <v>127</v>
      </c>
    </row>
    <row r="342" spans="1:35" x14ac:dyDescent="0.2">
      <c r="A342" s="434" t="str">
        <f>IF(B342&lt;&gt;"",HYPERLINK(CONCATENATE("http://reports.ofsted.gov.uk/inspection-reports/find-inspection-report/provider/ELS/",B342),"Ofsted Webpage"),"")</f>
        <v>Ofsted Webpage</v>
      </c>
      <c r="B342" s="403">
        <v>54175</v>
      </c>
      <c r="C342" s="403">
        <v>106794</v>
      </c>
      <c r="D342" s="403">
        <v>10005522</v>
      </c>
      <c r="E342" s="403" t="s">
        <v>1775</v>
      </c>
      <c r="F342" s="403" t="s">
        <v>278</v>
      </c>
      <c r="G342" s="403" t="s">
        <v>15</v>
      </c>
      <c r="H342" s="403" t="s">
        <v>493</v>
      </c>
      <c r="I342" s="403" t="s">
        <v>122</v>
      </c>
      <c r="J342" s="403" t="s">
        <v>122</v>
      </c>
      <c r="K342" s="404" t="s">
        <v>210</v>
      </c>
      <c r="L342" s="403" t="s">
        <v>210</v>
      </c>
      <c r="M342" s="403">
        <v>10022540</v>
      </c>
      <c r="N342" s="403" t="s">
        <v>280</v>
      </c>
      <c r="O342" s="403" t="s">
        <v>109</v>
      </c>
      <c r="P342" s="404">
        <v>42801</v>
      </c>
      <c r="Q342" s="404">
        <v>42803</v>
      </c>
      <c r="R342" s="404">
        <v>42853</v>
      </c>
      <c r="S342" s="403">
        <v>2</v>
      </c>
      <c r="T342" s="403">
        <v>2</v>
      </c>
      <c r="U342" s="403">
        <v>2</v>
      </c>
      <c r="V342" s="403">
        <v>2</v>
      </c>
      <c r="W342" s="403">
        <v>2</v>
      </c>
      <c r="X342" s="403" t="s">
        <v>100</v>
      </c>
      <c r="Y342" s="403" t="s">
        <v>1776</v>
      </c>
      <c r="Z342" s="404">
        <v>41967</v>
      </c>
      <c r="AA342" s="404">
        <v>41970</v>
      </c>
      <c r="AB342" s="403" t="s">
        <v>132</v>
      </c>
      <c r="AC342" s="403" t="s">
        <v>4900</v>
      </c>
      <c r="AD342" s="403">
        <v>2</v>
      </c>
      <c r="AE342" s="403">
        <v>2</v>
      </c>
      <c r="AF342" s="403">
        <v>2</v>
      </c>
      <c r="AG342" s="403" t="s">
        <v>99</v>
      </c>
      <c r="AH342" s="403">
        <v>2</v>
      </c>
      <c r="AI342" s="403" t="s">
        <v>111</v>
      </c>
    </row>
    <row r="343" spans="1:35" x14ac:dyDescent="0.2">
      <c r="A343" s="434" t="str">
        <f>IF(B343&lt;&gt;"",HYPERLINK(CONCATENATE("http://reports.ofsted.gov.uk/inspection-reports/find-inspection-report/provider/ELS/",B343),"Ofsted Webpage"),"")</f>
        <v>Ofsted Webpage</v>
      </c>
      <c r="B343" s="403">
        <v>54191</v>
      </c>
      <c r="C343" s="403">
        <v>112438</v>
      </c>
      <c r="D343" s="403">
        <v>10033441</v>
      </c>
      <c r="E343" s="403" t="s">
        <v>1778</v>
      </c>
      <c r="F343" s="403" t="s">
        <v>183</v>
      </c>
      <c r="G343" s="403" t="s">
        <v>14</v>
      </c>
      <c r="H343" s="403" t="s">
        <v>362</v>
      </c>
      <c r="I343" s="403" t="s">
        <v>166</v>
      </c>
      <c r="J343" s="403" t="s">
        <v>166</v>
      </c>
      <c r="K343" s="404" t="s">
        <v>210</v>
      </c>
      <c r="L343" s="403" t="s">
        <v>210</v>
      </c>
      <c r="M343" s="403" t="s">
        <v>1779</v>
      </c>
      <c r="N343" s="403" t="s">
        <v>102</v>
      </c>
      <c r="O343" s="403" t="s">
        <v>109</v>
      </c>
      <c r="P343" s="404">
        <v>41981</v>
      </c>
      <c r="Q343" s="404">
        <v>41985</v>
      </c>
      <c r="R343" s="404">
        <v>42025</v>
      </c>
      <c r="S343" s="403">
        <v>1</v>
      </c>
      <c r="T343" s="403">
        <v>1</v>
      </c>
      <c r="U343" s="403">
        <v>1</v>
      </c>
      <c r="V343" s="403" t="s">
        <v>99</v>
      </c>
      <c r="W343" s="403">
        <v>1</v>
      </c>
      <c r="X343" s="403" t="s">
        <v>99</v>
      </c>
      <c r="Y343" s="403" t="s">
        <v>4365</v>
      </c>
      <c r="Z343" s="404">
        <v>39825</v>
      </c>
      <c r="AA343" s="404">
        <v>39829</v>
      </c>
      <c r="AB343" s="403" t="s">
        <v>434</v>
      </c>
      <c r="AC343" s="403" t="s">
        <v>4900</v>
      </c>
      <c r="AD343" s="403">
        <v>2</v>
      </c>
      <c r="AE343" s="403">
        <v>2</v>
      </c>
      <c r="AF343" s="403">
        <v>3</v>
      </c>
      <c r="AG343" s="403" t="s">
        <v>99</v>
      </c>
      <c r="AH343" s="403">
        <v>2</v>
      </c>
      <c r="AI343" s="403" t="s">
        <v>127</v>
      </c>
    </row>
    <row r="344" spans="1:35" x14ac:dyDescent="0.2">
      <c r="A344" s="434" t="str">
        <f>IF(B344&lt;&gt;"",HYPERLINK(CONCATENATE("http://reports.ofsted.gov.uk/inspection-reports/find-inspection-report/provider/ELS/",B344),"Ofsted Webpage"),"")</f>
        <v>Ofsted Webpage</v>
      </c>
      <c r="B344" s="403">
        <v>54194</v>
      </c>
      <c r="C344" s="403">
        <v>106795</v>
      </c>
      <c r="D344" s="403">
        <v>10005548</v>
      </c>
      <c r="E344" s="403" t="s">
        <v>2563</v>
      </c>
      <c r="F344" s="403" t="s">
        <v>170</v>
      </c>
      <c r="G344" s="403" t="s">
        <v>15</v>
      </c>
      <c r="H344" s="403" t="s">
        <v>219</v>
      </c>
      <c r="I344" s="403" t="s">
        <v>122</v>
      </c>
      <c r="J344" s="403" t="s">
        <v>122</v>
      </c>
      <c r="K344" s="404" t="s">
        <v>210</v>
      </c>
      <c r="L344" s="403" t="s">
        <v>210</v>
      </c>
      <c r="M344" s="403" t="s">
        <v>2564</v>
      </c>
      <c r="N344" s="403" t="s">
        <v>374</v>
      </c>
      <c r="O344" s="403" t="s">
        <v>109</v>
      </c>
      <c r="P344" s="404">
        <v>41758</v>
      </c>
      <c r="Q344" s="404">
        <v>41761</v>
      </c>
      <c r="R344" s="404">
        <v>41800</v>
      </c>
      <c r="S344" s="403">
        <v>2</v>
      </c>
      <c r="T344" s="403">
        <v>2</v>
      </c>
      <c r="U344" s="403">
        <v>2</v>
      </c>
      <c r="V344" s="403" t="s">
        <v>99</v>
      </c>
      <c r="W344" s="403">
        <v>2</v>
      </c>
      <c r="X344" s="403" t="s">
        <v>99</v>
      </c>
      <c r="Y344" s="403" t="s">
        <v>4065</v>
      </c>
      <c r="Z344" s="404">
        <v>41085</v>
      </c>
      <c r="AA344" s="404">
        <v>41089</v>
      </c>
      <c r="AB344" s="403" t="s">
        <v>152</v>
      </c>
      <c r="AC344" s="403" t="s">
        <v>4900</v>
      </c>
      <c r="AD344" s="403">
        <v>3</v>
      </c>
      <c r="AE344" s="403">
        <v>3</v>
      </c>
      <c r="AF344" s="403">
        <v>2</v>
      </c>
      <c r="AG344" s="403" t="s">
        <v>99</v>
      </c>
      <c r="AH344" s="403">
        <v>3</v>
      </c>
      <c r="AI344" s="403" t="s">
        <v>127</v>
      </c>
    </row>
    <row r="345" spans="1:35" x14ac:dyDescent="0.2">
      <c r="A345" s="434" t="str">
        <f>IF(B345&lt;&gt;"",HYPERLINK(CONCATENATE("http://reports.ofsted.gov.uk/inspection-reports/find-inspection-report/provider/ELS/",B345),"Ofsted Webpage"),"")</f>
        <v>Ofsted Webpage</v>
      </c>
      <c r="B345" s="403">
        <v>54196</v>
      </c>
      <c r="C345" s="403">
        <v>108918</v>
      </c>
      <c r="D345" s="403">
        <v>10005549</v>
      </c>
      <c r="E345" s="403" t="s">
        <v>1781</v>
      </c>
      <c r="F345" s="403" t="s">
        <v>170</v>
      </c>
      <c r="G345" s="403" t="s">
        <v>15</v>
      </c>
      <c r="H345" s="403" t="s">
        <v>1311</v>
      </c>
      <c r="I345" s="403" t="s">
        <v>122</v>
      </c>
      <c r="J345" s="403" t="s">
        <v>122</v>
      </c>
      <c r="K345" s="404" t="s">
        <v>210</v>
      </c>
      <c r="L345" s="403" t="s">
        <v>210</v>
      </c>
      <c r="M345" s="403">
        <v>10030695</v>
      </c>
      <c r="N345" s="403" t="s">
        <v>276</v>
      </c>
      <c r="O345" s="403" t="s">
        <v>109</v>
      </c>
      <c r="P345" s="404">
        <v>42850</v>
      </c>
      <c r="Q345" s="404">
        <v>42853</v>
      </c>
      <c r="R345" s="404">
        <v>42900</v>
      </c>
      <c r="S345" s="403">
        <v>2</v>
      </c>
      <c r="T345" s="403">
        <v>2</v>
      </c>
      <c r="U345" s="403">
        <v>2</v>
      </c>
      <c r="V345" s="403">
        <v>2</v>
      </c>
      <c r="W345" s="403">
        <v>2</v>
      </c>
      <c r="X345" s="403" t="s">
        <v>100</v>
      </c>
      <c r="Y345" s="403" t="s">
        <v>1782</v>
      </c>
      <c r="Z345" s="404">
        <v>42080</v>
      </c>
      <c r="AA345" s="404">
        <v>42083</v>
      </c>
      <c r="AB345" s="403" t="s">
        <v>302</v>
      </c>
      <c r="AC345" s="403" t="s">
        <v>4900</v>
      </c>
      <c r="AD345" s="403">
        <v>2</v>
      </c>
      <c r="AE345" s="403">
        <v>2</v>
      </c>
      <c r="AF345" s="403">
        <v>2</v>
      </c>
      <c r="AG345" s="403" t="s">
        <v>99</v>
      </c>
      <c r="AH345" s="403">
        <v>2</v>
      </c>
      <c r="AI345" s="403" t="s">
        <v>111</v>
      </c>
    </row>
    <row r="346" spans="1:35" x14ac:dyDescent="0.2">
      <c r="A346" s="434" t="str">
        <f>IF(B346&lt;&gt;"",HYPERLINK(CONCATENATE("http://reports.ofsted.gov.uk/inspection-reports/find-inspection-report/provider/ELS/",B346),"Ofsted Webpage"),"")</f>
        <v>Ofsted Webpage</v>
      </c>
      <c r="B346" s="403">
        <v>54215</v>
      </c>
      <c r="C346" s="403">
        <v>118766</v>
      </c>
      <c r="D346" s="403">
        <v>10025727</v>
      </c>
      <c r="E346" s="403" t="s">
        <v>1054</v>
      </c>
      <c r="F346" s="403" t="s">
        <v>92</v>
      </c>
      <c r="G346" s="403" t="s">
        <v>14</v>
      </c>
      <c r="H346" s="403" t="s">
        <v>150</v>
      </c>
      <c r="I346" s="403" t="s">
        <v>122</v>
      </c>
      <c r="J346" s="403" t="s">
        <v>122</v>
      </c>
      <c r="K346" s="404" t="s">
        <v>210</v>
      </c>
      <c r="L346" s="403" t="s">
        <v>210</v>
      </c>
      <c r="M346" s="403">
        <v>10004999</v>
      </c>
      <c r="N346" s="403" t="s">
        <v>446</v>
      </c>
      <c r="O346" s="403" t="s">
        <v>109</v>
      </c>
      <c r="P346" s="404">
        <v>42318</v>
      </c>
      <c r="Q346" s="404">
        <v>42321</v>
      </c>
      <c r="R346" s="404">
        <v>42338</v>
      </c>
      <c r="S346" s="403">
        <v>2</v>
      </c>
      <c r="T346" s="403">
        <v>2</v>
      </c>
      <c r="U346" s="403">
        <v>2</v>
      </c>
      <c r="V346" s="403">
        <v>2</v>
      </c>
      <c r="W346" s="403">
        <v>2</v>
      </c>
      <c r="X346" s="403" t="s">
        <v>100</v>
      </c>
      <c r="Y346" s="403" t="s">
        <v>2568</v>
      </c>
      <c r="Z346" s="404">
        <v>41806</v>
      </c>
      <c r="AA346" s="404">
        <v>41810</v>
      </c>
      <c r="AB346" s="403" t="s">
        <v>147</v>
      </c>
      <c r="AC346" s="403" t="s">
        <v>4900</v>
      </c>
      <c r="AD346" s="403">
        <v>3</v>
      </c>
      <c r="AE346" s="403">
        <v>3</v>
      </c>
      <c r="AF346" s="403">
        <v>3</v>
      </c>
      <c r="AG346" s="403" t="s">
        <v>99</v>
      </c>
      <c r="AH346" s="403">
        <v>3</v>
      </c>
      <c r="AI346" s="403" t="s">
        <v>127</v>
      </c>
    </row>
    <row r="347" spans="1:35" x14ac:dyDescent="0.2">
      <c r="A347" s="434" t="str">
        <f>IF(B347&lt;&gt;"",HYPERLINK(CONCATENATE("http://reports.ofsted.gov.uk/inspection-reports/find-inspection-report/provider/ELS/",B347),"Ofsted Webpage"),"")</f>
        <v>Ofsted Webpage</v>
      </c>
      <c r="B347" s="403">
        <v>54229</v>
      </c>
      <c r="C347" s="403">
        <v>110561</v>
      </c>
      <c r="D347" s="403">
        <v>10005586</v>
      </c>
      <c r="E347" s="403" t="s">
        <v>1784</v>
      </c>
      <c r="F347" s="403" t="s">
        <v>170</v>
      </c>
      <c r="G347" s="403" t="s">
        <v>15</v>
      </c>
      <c r="H347" s="403" t="s">
        <v>314</v>
      </c>
      <c r="I347" s="403" t="s">
        <v>161</v>
      </c>
      <c r="J347" s="403" t="s">
        <v>161</v>
      </c>
      <c r="K347" s="404" t="s">
        <v>210</v>
      </c>
      <c r="L347" s="403" t="s">
        <v>210</v>
      </c>
      <c r="M347" s="403" t="s">
        <v>1785</v>
      </c>
      <c r="N347" s="403" t="s">
        <v>302</v>
      </c>
      <c r="O347" s="403" t="s">
        <v>109</v>
      </c>
      <c r="P347" s="404">
        <v>42171</v>
      </c>
      <c r="Q347" s="404">
        <v>42173</v>
      </c>
      <c r="R347" s="404">
        <v>42194</v>
      </c>
      <c r="S347" s="403">
        <v>2</v>
      </c>
      <c r="T347" s="403">
        <v>2</v>
      </c>
      <c r="U347" s="403">
        <v>2</v>
      </c>
      <c r="V347" s="403" t="s">
        <v>99</v>
      </c>
      <c r="W347" s="403">
        <v>2</v>
      </c>
      <c r="X347" s="403" t="s">
        <v>99</v>
      </c>
      <c r="Y347" s="403" t="s">
        <v>2570</v>
      </c>
      <c r="Z347" s="404">
        <v>41674</v>
      </c>
      <c r="AA347" s="404">
        <v>41677</v>
      </c>
      <c r="AB347" s="403" t="s">
        <v>152</v>
      </c>
      <c r="AC347" s="403" t="s">
        <v>4900</v>
      </c>
      <c r="AD347" s="403">
        <v>3</v>
      </c>
      <c r="AE347" s="403">
        <v>3</v>
      </c>
      <c r="AF347" s="403">
        <v>2</v>
      </c>
      <c r="AG347" s="403" t="s">
        <v>99</v>
      </c>
      <c r="AH347" s="403">
        <v>2</v>
      </c>
      <c r="AI347" s="403" t="s">
        <v>127</v>
      </c>
    </row>
    <row r="348" spans="1:35" x14ac:dyDescent="0.2">
      <c r="A348" s="434" t="str">
        <f>IF(B348&lt;&gt;"",HYPERLINK(CONCATENATE("http://reports.ofsted.gov.uk/inspection-reports/find-inspection-report/provider/ELS/",B348),"Ofsted Webpage"),"")</f>
        <v>Ofsted Webpage</v>
      </c>
      <c r="B348" s="403">
        <v>54232</v>
      </c>
      <c r="C348" s="403">
        <v>106470</v>
      </c>
      <c r="D348" s="403">
        <v>10005588</v>
      </c>
      <c r="E348" s="403" t="s">
        <v>1056</v>
      </c>
      <c r="F348" s="403" t="s">
        <v>92</v>
      </c>
      <c r="G348" s="403" t="s">
        <v>14</v>
      </c>
      <c r="H348" s="403" t="s">
        <v>532</v>
      </c>
      <c r="I348" s="403" t="s">
        <v>140</v>
      </c>
      <c r="J348" s="403" t="s">
        <v>140</v>
      </c>
      <c r="K348" s="404">
        <v>42488</v>
      </c>
      <c r="L348" s="403">
        <v>1</v>
      </c>
      <c r="M348" s="403" t="s">
        <v>3451</v>
      </c>
      <c r="N348" s="403" t="s">
        <v>132</v>
      </c>
      <c r="O348" s="403" t="s">
        <v>109</v>
      </c>
      <c r="P348" s="404">
        <v>41372</v>
      </c>
      <c r="Q348" s="404">
        <v>41376</v>
      </c>
      <c r="R348" s="404">
        <v>41409</v>
      </c>
      <c r="S348" s="403">
        <v>2</v>
      </c>
      <c r="T348" s="403">
        <v>2</v>
      </c>
      <c r="U348" s="403">
        <v>2</v>
      </c>
      <c r="V348" s="403" t="s">
        <v>99</v>
      </c>
      <c r="W348" s="403">
        <v>2</v>
      </c>
      <c r="X348" s="403" t="s">
        <v>99</v>
      </c>
      <c r="Y348" s="403" t="s">
        <v>4366</v>
      </c>
      <c r="Z348" s="404">
        <v>40113</v>
      </c>
      <c r="AA348" s="404">
        <v>40116</v>
      </c>
      <c r="AB348" s="403" t="s">
        <v>434</v>
      </c>
      <c r="AC348" s="403" t="s">
        <v>4900</v>
      </c>
      <c r="AD348" s="403">
        <v>3</v>
      </c>
      <c r="AE348" s="403">
        <v>3</v>
      </c>
      <c r="AF348" s="403">
        <v>3</v>
      </c>
      <c r="AG348" s="403" t="s">
        <v>99</v>
      </c>
      <c r="AH348" s="403">
        <v>3</v>
      </c>
      <c r="AI348" s="403" t="s">
        <v>127</v>
      </c>
    </row>
    <row r="349" spans="1:35" x14ac:dyDescent="0.2">
      <c r="A349" s="434" t="str">
        <f>IF(B349&lt;&gt;"",HYPERLINK(CONCATENATE("http://reports.ofsted.gov.uk/inspection-reports/find-inspection-report/provider/ELS/",B349),"Ofsted Webpage"),"")</f>
        <v>Ofsted Webpage</v>
      </c>
      <c r="B349" s="403">
        <v>54235</v>
      </c>
      <c r="C349" s="403">
        <v>105224</v>
      </c>
      <c r="D349" s="403">
        <v>10005599</v>
      </c>
      <c r="E349" s="403" t="s">
        <v>2572</v>
      </c>
      <c r="F349" s="403" t="s">
        <v>92</v>
      </c>
      <c r="G349" s="403" t="s">
        <v>14</v>
      </c>
      <c r="H349" s="403" t="s">
        <v>279</v>
      </c>
      <c r="I349" s="403" t="s">
        <v>166</v>
      </c>
      <c r="J349" s="403" t="s">
        <v>166</v>
      </c>
      <c r="K349" s="404">
        <v>43124</v>
      </c>
      <c r="L349" s="403">
        <v>1</v>
      </c>
      <c r="M349" s="403" t="s">
        <v>2573</v>
      </c>
      <c r="N349" s="403" t="s">
        <v>102</v>
      </c>
      <c r="O349" s="403" t="s">
        <v>109</v>
      </c>
      <c r="P349" s="404">
        <v>41694</v>
      </c>
      <c r="Q349" s="404">
        <v>41698</v>
      </c>
      <c r="R349" s="404">
        <v>41731</v>
      </c>
      <c r="S349" s="403">
        <v>2</v>
      </c>
      <c r="T349" s="403">
        <v>1</v>
      </c>
      <c r="U349" s="403">
        <v>2</v>
      </c>
      <c r="V349" s="403" t="s">
        <v>99</v>
      </c>
      <c r="W349" s="403">
        <v>2</v>
      </c>
      <c r="X349" s="403" t="s">
        <v>99</v>
      </c>
      <c r="Y349" s="403" t="s">
        <v>4367</v>
      </c>
      <c r="Z349" s="404">
        <v>40141</v>
      </c>
      <c r="AA349" s="404">
        <v>40144</v>
      </c>
      <c r="AB349" s="403" t="s">
        <v>434</v>
      </c>
      <c r="AC349" s="403" t="s">
        <v>4900</v>
      </c>
      <c r="AD349" s="403">
        <v>2</v>
      </c>
      <c r="AE349" s="403">
        <v>2</v>
      </c>
      <c r="AF349" s="403">
        <v>2</v>
      </c>
      <c r="AG349" s="403" t="s">
        <v>99</v>
      </c>
      <c r="AH349" s="403">
        <v>2</v>
      </c>
      <c r="AI349" s="403" t="s">
        <v>111</v>
      </c>
    </row>
    <row r="350" spans="1:35" x14ac:dyDescent="0.2">
      <c r="A350" s="434" t="str">
        <f>IF(B350&lt;&gt;"",HYPERLINK(CONCATENATE("http://reports.ofsted.gov.uk/inspection-reports/find-inspection-report/provider/ELS/",B350),"Ofsted Webpage"),"")</f>
        <v>Ofsted Webpage</v>
      </c>
      <c r="B350" s="403">
        <v>54248</v>
      </c>
      <c r="C350" s="403">
        <v>109933</v>
      </c>
      <c r="D350" s="403">
        <v>10005642</v>
      </c>
      <c r="E350" s="403" t="s">
        <v>4368</v>
      </c>
      <c r="F350" s="403" t="s">
        <v>92</v>
      </c>
      <c r="G350" s="403" t="s">
        <v>14</v>
      </c>
      <c r="H350" s="403" t="s">
        <v>525</v>
      </c>
      <c r="I350" s="403" t="s">
        <v>94</v>
      </c>
      <c r="J350" s="403" t="s">
        <v>95</v>
      </c>
      <c r="K350" s="404" t="s">
        <v>210</v>
      </c>
      <c r="L350" s="403" t="s">
        <v>210</v>
      </c>
      <c r="M350" s="403" t="s">
        <v>4369</v>
      </c>
      <c r="N350" s="403" t="s">
        <v>4199</v>
      </c>
      <c r="O350" s="403" t="s">
        <v>109</v>
      </c>
      <c r="P350" s="404">
        <v>38863</v>
      </c>
      <c r="Q350" s="404">
        <v>38863</v>
      </c>
      <c r="R350" s="404">
        <v>38912</v>
      </c>
      <c r="S350" s="403">
        <v>1</v>
      </c>
      <c r="T350" s="403">
        <v>1</v>
      </c>
      <c r="U350" s="403" t="s">
        <v>99</v>
      </c>
      <c r="V350" s="403" t="s">
        <v>99</v>
      </c>
      <c r="W350" s="403" t="s">
        <v>99</v>
      </c>
      <c r="X350" s="403" t="s">
        <v>99</v>
      </c>
      <c r="Y350" s="403" t="s">
        <v>210</v>
      </c>
      <c r="Z350" s="404" t="s">
        <v>210</v>
      </c>
      <c r="AA350" s="404" t="s">
        <v>210</v>
      </c>
      <c r="AB350" s="403" t="s">
        <v>210</v>
      </c>
      <c r="AC350" s="403" t="s">
        <v>210</v>
      </c>
      <c r="AD350" s="403" t="s">
        <v>210</v>
      </c>
      <c r="AE350" s="403" t="s">
        <v>210</v>
      </c>
      <c r="AF350" s="403" t="s">
        <v>210</v>
      </c>
      <c r="AG350" s="403" t="s">
        <v>210</v>
      </c>
      <c r="AH350" s="403" t="s">
        <v>210</v>
      </c>
      <c r="AI350" s="403" t="s">
        <v>103</v>
      </c>
    </row>
    <row r="351" spans="1:35" x14ac:dyDescent="0.2">
      <c r="A351" s="434" t="str">
        <f>IF(B351&lt;&gt;"",HYPERLINK(CONCATENATE("http://reports.ofsted.gov.uk/inspection-reports/find-inspection-report/provider/ELS/",B351),"Ofsted Webpage"),"")</f>
        <v>Ofsted Webpage</v>
      </c>
      <c r="B351" s="403">
        <v>54249</v>
      </c>
      <c r="C351" s="403">
        <v>106862</v>
      </c>
      <c r="D351" s="403">
        <v>10006317</v>
      </c>
      <c r="E351" s="403" t="s">
        <v>1058</v>
      </c>
      <c r="F351" s="403" t="s">
        <v>92</v>
      </c>
      <c r="G351" s="403" t="s">
        <v>14</v>
      </c>
      <c r="H351" s="403" t="s">
        <v>1059</v>
      </c>
      <c r="I351" s="403" t="s">
        <v>140</v>
      </c>
      <c r="J351" s="403" t="s">
        <v>140</v>
      </c>
      <c r="K351" s="404">
        <v>42489</v>
      </c>
      <c r="L351" s="403">
        <v>1</v>
      </c>
      <c r="M351" s="403" t="s">
        <v>3458</v>
      </c>
      <c r="N351" s="403" t="s">
        <v>132</v>
      </c>
      <c r="O351" s="403" t="s">
        <v>109</v>
      </c>
      <c r="P351" s="404">
        <v>41226</v>
      </c>
      <c r="Q351" s="404">
        <v>41229</v>
      </c>
      <c r="R351" s="404">
        <v>41262</v>
      </c>
      <c r="S351" s="403">
        <v>2</v>
      </c>
      <c r="T351" s="403">
        <v>2</v>
      </c>
      <c r="U351" s="403">
        <v>2</v>
      </c>
      <c r="V351" s="403" t="s">
        <v>99</v>
      </c>
      <c r="W351" s="403">
        <v>2</v>
      </c>
      <c r="X351" s="403" t="s">
        <v>99</v>
      </c>
      <c r="Y351" s="403" t="s">
        <v>4370</v>
      </c>
      <c r="Z351" s="404">
        <v>39370</v>
      </c>
      <c r="AA351" s="404">
        <v>39373</v>
      </c>
      <c r="AB351" s="403" t="s">
        <v>434</v>
      </c>
      <c r="AC351" s="403" t="s">
        <v>4900</v>
      </c>
      <c r="AD351" s="403">
        <v>2</v>
      </c>
      <c r="AE351" s="403">
        <v>2</v>
      </c>
      <c r="AF351" s="403">
        <v>2</v>
      </c>
      <c r="AG351" s="403" t="s">
        <v>99</v>
      </c>
      <c r="AH351" s="403">
        <v>2</v>
      </c>
      <c r="AI351" s="403" t="s">
        <v>111</v>
      </c>
    </row>
    <row r="352" spans="1:35" x14ac:dyDescent="0.2">
      <c r="A352" s="434" t="str">
        <f>IF(B352&lt;&gt;"",HYPERLINK(CONCATENATE("http://reports.ofsted.gov.uk/inspection-reports/find-inspection-report/provider/ELS/",B352),"Ofsted Webpage"),"")</f>
        <v>Ofsted Webpage</v>
      </c>
      <c r="B352" s="403">
        <v>54267</v>
      </c>
      <c r="C352" s="403">
        <v>107984</v>
      </c>
      <c r="D352" s="403">
        <v>10005671</v>
      </c>
      <c r="E352" s="403" t="s">
        <v>1061</v>
      </c>
      <c r="F352" s="403" t="s">
        <v>170</v>
      </c>
      <c r="G352" s="403" t="s">
        <v>15</v>
      </c>
      <c r="H352" s="403" t="s">
        <v>582</v>
      </c>
      <c r="I352" s="403" t="s">
        <v>172</v>
      </c>
      <c r="J352" s="403" t="s">
        <v>172</v>
      </c>
      <c r="K352" s="404" t="s">
        <v>210</v>
      </c>
      <c r="L352" s="403" t="s">
        <v>210</v>
      </c>
      <c r="M352" s="403">
        <v>10037414</v>
      </c>
      <c r="N352" s="403" t="s">
        <v>212</v>
      </c>
      <c r="O352" s="403" t="s">
        <v>109</v>
      </c>
      <c r="P352" s="404">
        <v>43116</v>
      </c>
      <c r="Q352" s="404">
        <v>43119</v>
      </c>
      <c r="R352" s="404">
        <v>43152</v>
      </c>
      <c r="S352" s="403">
        <v>2</v>
      </c>
      <c r="T352" s="403">
        <v>2</v>
      </c>
      <c r="U352" s="403">
        <v>2</v>
      </c>
      <c r="V352" s="403">
        <v>2</v>
      </c>
      <c r="W352" s="403">
        <v>2</v>
      </c>
      <c r="X352" s="403" t="s">
        <v>100</v>
      </c>
      <c r="Y352" s="403">
        <v>10011508</v>
      </c>
      <c r="Z352" s="404">
        <v>42507</v>
      </c>
      <c r="AA352" s="404">
        <v>42510</v>
      </c>
      <c r="AB352" s="403" t="s">
        <v>276</v>
      </c>
      <c r="AC352" s="403" t="s">
        <v>4900</v>
      </c>
      <c r="AD352" s="403">
        <v>3</v>
      </c>
      <c r="AE352" s="403">
        <v>3</v>
      </c>
      <c r="AF352" s="403">
        <v>2</v>
      </c>
      <c r="AG352" s="403">
        <v>3</v>
      </c>
      <c r="AH352" s="403">
        <v>2</v>
      </c>
      <c r="AI352" s="403" t="s">
        <v>127</v>
      </c>
    </row>
    <row r="353" spans="1:35" x14ac:dyDescent="0.2">
      <c r="A353" s="434" t="str">
        <f>IF(B353&lt;&gt;"",HYPERLINK(CONCATENATE("http://reports.ofsted.gov.uk/inspection-reports/find-inspection-report/provider/ELS/",B353),"Ofsted Webpage"),"")</f>
        <v>Ofsted Webpage</v>
      </c>
      <c r="B353" s="403">
        <v>54277</v>
      </c>
      <c r="C353" s="403">
        <v>119814</v>
      </c>
      <c r="D353" s="403">
        <v>10033746</v>
      </c>
      <c r="E353" s="403" t="s">
        <v>1065</v>
      </c>
      <c r="F353" s="403" t="s">
        <v>92</v>
      </c>
      <c r="G353" s="403" t="s">
        <v>14</v>
      </c>
      <c r="H353" s="403" t="s">
        <v>425</v>
      </c>
      <c r="I353" s="403" t="s">
        <v>172</v>
      </c>
      <c r="J353" s="403" t="s">
        <v>172</v>
      </c>
      <c r="K353" s="404" t="s">
        <v>210</v>
      </c>
      <c r="L353" s="403" t="s">
        <v>210</v>
      </c>
      <c r="M353" s="403">
        <v>10005001</v>
      </c>
      <c r="N353" s="403" t="s">
        <v>331</v>
      </c>
      <c r="O353" s="403" t="s">
        <v>109</v>
      </c>
      <c r="P353" s="404">
        <v>42577</v>
      </c>
      <c r="Q353" s="404">
        <v>42580</v>
      </c>
      <c r="R353" s="404">
        <v>42607</v>
      </c>
      <c r="S353" s="403">
        <v>2</v>
      </c>
      <c r="T353" s="403">
        <v>2</v>
      </c>
      <c r="U353" s="403">
        <v>2</v>
      </c>
      <c r="V353" s="403">
        <v>2</v>
      </c>
      <c r="W353" s="403">
        <v>2</v>
      </c>
      <c r="X353" s="403" t="s">
        <v>100</v>
      </c>
      <c r="Y353" s="403" t="s">
        <v>1792</v>
      </c>
      <c r="Z353" s="404">
        <v>41981</v>
      </c>
      <c r="AA353" s="404">
        <v>41985</v>
      </c>
      <c r="AB353" s="403" t="s">
        <v>102</v>
      </c>
      <c r="AC353" s="403" t="s">
        <v>4900</v>
      </c>
      <c r="AD353" s="403">
        <v>3</v>
      </c>
      <c r="AE353" s="403">
        <v>3</v>
      </c>
      <c r="AF353" s="403">
        <v>3</v>
      </c>
      <c r="AG353" s="403" t="s">
        <v>99</v>
      </c>
      <c r="AH353" s="403">
        <v>3</v>
      </c>
      <c r="AI353" s="403" t="s">
        <v>127</v>
      </c>
    </row>
    <row r="354" spans="1:35" x14ac:dyDescent="0.2">
      <c r="A354" s="434" t="str">
        <f>IF(B354&lt;&gt;"",HYPERLINK(CONCATENATE("http://reports.ofsted.gov.uk/inspection-reports/find-inspection-report/provider/ELS/",B354),"Ofsted Webpage"),"")</f>
        <v>Ofsted Webpage</v>
      </c>
      <c r="B354" s="403">
        <v>54317</v>
      </c>
      <c r="C354" s="403">
        <v>115970</v>
      </c>
      <c r="D354" s="403">
        <v>10005738</v>
      </c>
      <c r="E354" s="403" t="s">
        <v>1067</v>
      </c>
      <c r="F354" s="403" t="s">
        <v>170</v>
      </c>
      <c r="G354" s="403" t="s">
        <v>15</v>
      </c>
      <c r="H354" s="403" t="s">
        <v>790</v>
      </c>
      <c r="I354" s="403" t="s">
        <v>140</v>
      </c>
      <c r="J354" s="403" t="s">
        <v>140</v>
      </c>
      <c r="K354" s="404" t="s">
        <v>210</v>
      </c>
      <c r="L354" s="403" t="s">
        <v>210</v>
      </c>
      <c r="M354" s="403">
        <v>10030734</v>
      </c>
      <c r="N354" s="403" t="s">
        <v>212</v>
      </c>
      <c r="O354" s="403" t="s">
        <v>109</v>
      </c>
      <c r="P354" s="404">
        <v>42892</v>
      </c>
      <c r="Q354" s="404">
        <v>42895</v>
      </c>
      <c r="R354" s="404">
        <v>42919</v>
      </c>
      <c r="S354" s="403">
        <v>2</v>
      </c>
      <c r="T354" s="403">
        <v>2</v>
      </c>
      <c r="U354" s="403">
        <v>2</v>
      </c>
      <c r="V354" s="403">
        <v>2</v>
      </c>
      <c r="W354" s="403">
        <v>2</v>
      </c>
      <c r="X354" s="403" t="s">
        <v>100</v>
      </c>
      <c r="Y354" s="403">
        <v>10005002</v>
      </c>
      <c r="Z354" s="404">
        <v>42290</v>
      </c>
      <c r="AA354" s="404">
        <v>42293</v>
      </c>
      <c r="AB354" s="403" t="s">
        <v>276</v>
      </c>
      <c r="AC354" s="403" t="s">
        <v>4900</v>
      </c>
      <c r="AD354" s="403">
        <v>3</v>
      </c>
      <c r="AE354" s="403">
        <v>3</v>
      </c>
      <c r="AF354" s="403">
        <v>3</v>
      </c>
      <c r="AG354" s="403">
        <v>2</v>
      </c>
      <c r="AH354" s="403">
        <v>3</v>
      </c>
      <c r="AI354" s="403" t="s">
        <v>127</v>
      </c>
    </row>
    <row r="355" spans="1:35" x14ac:dyDescent="0.2">
      <c r="A355" s="434" t="str">
        <f>IF(B355&lt;&gt;"",HYPERLINK(CONCATENATE("http://reports.ofsted.gov.uk/inspection-reports/find-inspection-report/provider/ELS/",B355),"Ofsted Webpage"),"")</f>
        <v>Ofsted Webpage</v>
      </c>
      <c r="B355" s="403">
        <v>54325</v>
      </c>
      <c r="C355" s="403">
        <v>105685</v>
      </c>
      <c r="D355" s="403">
        <v>10005744</v>
      </c>
      <c r="E355" s="403" t="s">
        <v>1069</v>
      </c>
      <c r="F355" s="403" t="s">
        <v>92</v>
      </c>
      <c r="G355" s="403" t="s">
        <v>14</v>
      </c>
      <c r="H355" s="403" t="s">
        <v>717</v>
      </c>
      <c r="I355" s="403" t="s">
        <v>122</v>
      </c>
      <c r="J355" s="403" t="s">
        <v>122</v>
      </c>
      <c r="K355" s="404">
        <v>42411</v>
      </c>
      <c r="L355" s="403">
        <v>1</v>
      </c>
      <c r="M355" s="403" t="s">
        <v>4066</v>
      </c>
      <c r="N355" s="403" t="s">
        <v>102</v>
      </c>
      <c r="O355" s="403" t="s">
        <v>109</v>
      </c>
      <c r="P355" s="404">
        <v>41134</v>
      </c>
      <c r="Q355" s="404">
        <v>41138</v>
      </c>
      <c r="R355" s="404">
        <v>41176</v>
      </c>
      <c r="S355" s="403">
        <v>2</v>
      </c>
      <c r="T355" s="403">
        <v>2</v>
      </c>
      <c r="U355" s="403">
        <v>2</v>
      </c>
      <c r="V355" s="403" t="s">
        <v>99</v>
      </c>
      <c r="W355" s="403">
        <v>1</v>
      </c>
      <c r="X355" s="403" t="s">
        <v>99</v>
      </c>
      <c r="Y355" s="403" t="s">
        <v>4371</v>
      </c>
      <c r="Z355" s="404">
        <v>39686</v>
      </c>
      <c r="AA355" s="404">
        <v>39689</v>
      </c>
      <c r="AB355" s="403" t="s">
        <v>434</v>
      </c>
      <c r="AC355" s="403" t="s">
        <v>4900</v>
      </c>
      <c r="AD355" s="403">
        <v>3</v>
      </c>
      <c r="AE355" s="403">
        <v>3</v>
      </c>
      <c r="AF355" s="403">
        <v>2</v>
      </c>
      <c r="AG355" s="403" t="s">
        <v>99</v>
      </c>
      <c r="AH355" s="403">
        <v>3</v>
      </c>
      <c r="AI355" s="403" t="s">
        <v>127</v>
      </c>
    </row>
    <row r="356" spans="1:35" x14ac:dyDescent="0.2">
      <c r="A356" s="434" t="str">
        <f>IF(B356&lt;&gt;"",HYPERLINK(CONCATENATE("http://reports.ofsted.gov.uk/inspection-reports/find-inspection-report/provider/ELS/",B356),"Ofsted Webpage"),"")</f>
        <v>Ofsted Webpage</v>
      </c>
      <c r="B356" s="403">
        <v>54333</v>
      </c>
      <c r="C356" s="403">
        <v>111892</v>
      </c>
      <c r="D356" s="403">
        <v>10005752</v>
      </c>
      <c r="E356" s="403" t="s">
        <v>472</v>
      </c>
      <c r="F356" s="403" t="s">
        <v>92</v>
      </c>
      <c r="G356" s="403" t="s">
        <v>14</v>
      </c>
      <c r="H356" s="403" t="s">
        <v>469</v>
      </c>
      <c r="I356" s="403" t="s">
        <v>166</v>
      </c>
      <c r="J356" s="403" t="s">
        <v>166</v>
      </c>
      <c r="K356" s="404" t="s">
        <v>210</v>
      </c>
      <c r="L356" s="403" t="s">
        <v>210</v>
      </c>
      <c r="M356" s="403">
        <v>10005003</v>
      </c>
      <c r="N356" s="403" t="s">
        <v>446</v>
      </c>
      <c r="O356" s="403" t="s">
        <v>109</v>
      </c>
      <c r="P356" s="404">
        <v>42297</v>
      </c>
      <c r="Q356" s="404">
        <v>42300</v>
      </c>
      <c r="R356" s="404">
        <v>42321</v>
      </c>
      <c r="S356" s="403">
        <v>2</v>
      </c>
      <c r="T356" s="403">
        <v>2</v>
      </c>
      <c r="U356" s="403">
        <v>2</v>
      </c>
      <c r="V356" s="403">
        <v>2</v>
      </c>
      <c r="W356" s="403">
        <v>2</v>
      </c>
      <c r="X356" s="403" t="s">
        <v>100</v>
      </c>
      <c r="Y356" s="403" t="s">
        <v>2575</v>
      </c>
      <c r="Z356" s="404">
        <v>41799</v>
      </c>
      <c r="AA356" s="404">
        <v>41803</v>
      </c>
      <c r="AB356" s="403" t="s">
        <v>147</v>
      </c>
      <c r="AC356" s="403" t="s">
        <v>4900</v>
      </c>
      <c r="AD356" s="403">
        <v>3</v>
      </c>
      <c r="AE356" s="403">
        <v>3</v>
      </c>
      <c r="AF356" s="403">
        <v>2</v>
      </c>
      <c r="AG356" s="403" t="s">
        <v>99</v>
      </c>
      <c r="AH356" s="403">
        <v>3</v>
      </c>
      <c r="AI356" s="403" t="s">
        <v>127</v>
      </c>
    </row>
    <row r="357" spans="1:35" x14ac:dyDescent="0.2">
      <c r="A357" s="434" t="str">
        <f>IF(B357&lt;&gt;"",HYPERLINK(CONCATENATE("http://reports.ofsted.gov.uk/inspection-reports/find-inspection-report/provider/ELS/",B357),"Ofsted Webpage"),"")</f>
        <v>Ofsted Webpage</v>
      </c>
      <c r="B357" s="403">
        <v>54342</v>
      </c>
      <c r="C357" s="403">
        <v>107081</v>
      </c>
      <c r="D357" s="403">
        <v>10005775</v>
      </c>
      <c r="E357" s="403" t="s">
        <v>1072</v>
      </c>
      <c r="F357" s="403" t="s">
        <v>92</v>
      </c>
      <c r="G357" s="403" t="s">
        <v>14</v>
      </c>
      <c r="H357" s="403" t="s">
        <v>599</v>
      </c>
      <c r="I357" s="403" t="s">
        <v>94</v>
      </c>
      <c r="J357" s="403" t="s">
        <v>95</v>
      </c>
      <c r="K357" s="404">
        <v>42417</v>
      </c>
      <c r="L357" s="403">
        <v>1</v>
      </c>
      <c r="M357" s="403" t="s">
        <v>4067</v>
      </c>
      <c r="N357" s="403" t="s">
        <v>434</v>
      </c>
      <c r="O357" s="403" t="s">
        <v>109</v>
      </c>
      <c r="P357" s="404">
        <v>40834</v>
      </c>
      <c r="Q357" s="404">
        <v>40837</v>
      </c>
      <c r="R357" s="404">
        <v>40872</v>
      </c>
      <c r="S357" s="403">
        <v>2</v>
      </c>
      <c r="T357" s="403">
        <v>2</v>
      </c>
      <c r="U357" s="403">
        <v>2</v>
      </c>
      <c r="V357" s="403" t="s">
        <v>99</v>
      </c>
      <c r="W357" s="403">
        <v>2</v>
      </c>
      <c r="X357" s="403" t="s">
        <v>99</v>
      </c>
      <c r="Y357" s="403" t="s">
        <v>4372</v>
      </c>
      <c r="Z357" s="404">
        <v>39426</v>
      </c>
      <c r="AA357" s="404">
        <v>39429</v>
      </c>
      <c r="AB357" s="403" t="s">
        <v>434</v>
      </c>
      <c r="AC357" s="403" t="s">
        <v>4900</v>
      </c>
      <c r="AD357" s="403">
        <v>3</v>
      </c>
      <c r="AE357" s="403">
        <v>3</v>
      </c>
      <c r="AF357" s="403">
        <v>3</v>
      </c>
      <c r="AG357" s="403" t="s">
        <v>99</v>
      </c>
      <c r="AH357" s="403">
        <v>3</v>
      </c>
      <c r="AI357" s="403" t="s">
        <v>127</v>
      </c>
    </row>
    <row r="358" spans="1:35" x14ac:dyDescent="0.2">
      <c r="A358" s="434" t="str">
        <f>IF(B358&lt;&gt;"",HYPERLINK(CONCATENATE("http://reports.ofsted.gov.uk/inspection-reports/find-inspection-report/provider/ELS/",B358),"Ofsted Webpage"),"")</f>
        <v>Ofsted Webpage</v>
      </c>
      <c r="B358" s="403">
        <v>54349</v>
      </c>
      <c r="C358" s="403">
        <v>112753</v>
      </c>
      <c r="D358" s="403">
        <v>10002244</v>
      </c>
      <c r="E358" s="403" t="s">
        <v>2577</v>
      </c>
      <c r="F358" s="403" t="s">
        <v>170</v>
      </c>
      <c r="G358" s="403" t="s">
        <v>15</v>
      </c>
      <c r="H358" s="403" t="s">
        <v>198</v>
      </c>
      <c r="I358" s="403" t="s">
        <v>199</v>
      </c>
      <c r="J358" s="403" t="s">
        <v>95</v>
      </c>
      <c r="K358" s="404" t="s">
        <v>210</v>
      </c>
      <c r="L358" s="403" t="s">
        <v>210</v>
      </c>
      <c r="M358" s="403">
        <v>10030666</v>
      </c>
      <c r="N358" s="403" t="s">
        <v>276</v>
      </c>
      <c r="O358" s="403" t="s">
        <v>109</v>
      </c>
      <c r="P358" s="404">
        <v>42899</v>
      </c>
      <c r="Q358" s="404">
        <v>42902</v>
      </c>
      <c r="R358" s="404">
        <v>42930</v>
      </c>
      <c r="S358" s="403">
        <v>2</v>
      </c>
      <c r="T358" s="403">
        <v>2</v>
      </c>
      <c r="U358" s="403">
        <v>2</v>
      </c>
      <c r="V358" s="403">
        <v>2</v>
      </c>
      <c r="W358" s="403">
        <v>2</v>
      </c>
      <c r="X358" s="403" t="s">
        <v>100</v>
      </c>
      <c r="Y358" s="403" t="s">
        <v>2578</v>
      </c>
      <c r="Z358" s="404">
        <v>41673</v>
      </c>
      <c r="AA358" s="404">
        <v>41677</v>
      </c>
      <c r="AB358" s="403" t="s">
        <v>302</v>
      </c>
      <c r="AC358" s="403" t="s">
        <v>4900</v>
      </c>
      <c r="AD358" s="403">
        <v>2</v>
      </c>
      <c r="AE358" s="403">
        <v>2</v>
      </c>
      <c r="AF358" s="403">
        <v>2</v>
      </c>
      <c r="AG358" s="403" t="s">
        <v>99</v>
      </c>
      <c r="AH358" s="403">
        <v>3</v>
      </c>
      <c r="AI358" s="403" t="s">
        <v>111</v>
      </c>
    </row>
    <row r="359" spans="1:35" x14ac:dyDescent="0.2">
      <c r="A359" s="434" t="str">
        <f>IF(B359&lt;&gt;"",HYPERLINK(CONCATENATE("http://reports.ofsted.gov.uk/inspection-reports/find-inspection-report/provider/ELS/",B359),"Ofsted Webpage"),"")</f>
        <v>Ofsted Webpage</v>
      </c>
      <c r="B359" s="403">
        <v>54397</v>
      </c>
      <c r="C359" s="403">
        <v>107640</v>
      </c>
      <c r="D359" s="403">
        <v>10005883</v>
      </c>
      <c r="E359" s="403" t="s">
        <v>1074</v>
      </c>
      <c r="F359" s="403" t="s">
        <v>92</v>
      </c>
      <c r="G359" s="403" t="s">
        <v>14</v>
      </c>
      <c r="H359" s="403" t="s">
        <v>239</v>
      </c>
      <c r="I359" s="403" t="s">
        <v>161</v>
      </c>
      <c r="J359" s="403" t="s">
        <v>161</v>
      </c>
      <c r="K359" s="404" t="s">
        <v>210</v>
      </c>
      <c r="L359" s="403" t="s">
        <v>210</v>
      </c>
      <c r="M359" s="403">
        <v>10005005</v>
      </c>
      <c r="N359" s="403" t="s">
        <v>130</v>
      </c>
      <c r="O359" s="403" t="s">
        <v>109</v>
      </c>
      <c r="P359" s="404">
        <v>42332</v>
      </c>
      <c r="Q359" s="404">
        <v>42335</v>
      </c>
      <c r="R359" s="404">
        <v>42353</v>
      </c>
      <c r="S359" s="403">
        <v>2</v>
      </c>
      <c r="T359" s="403">
        <v>2</v>
      </c>
      <c r="U359" s="403">
        <v>2</v>
      </c>
      <c r="V359" s="403">
        <v>2</v>
      </c>
      <c r="W359" s="403">
        <v>2</v>
      </c>
      <c r="X359" s="403" t="s">
        <v>100</v>
      </c>
      <c r="Y359" s="403" t="s">
        <v>2582</v>
      </c>
      <c r="Z359" s="404">
        <v>41562</v>
      </c>
      <c r="AA359" s="404">
        <v>41565</v>
      </c>
      <c r="AB359" s="403" t="s">
        <v>132</v>
      </c>
      <c r="AC359" s="403" t="s">
        <v>4900</v>
      </c>
      <c r="AD359" s="403">
        <v>2</v>
      </c>
      <c r="AE359" s="403">
        <v>2</v>
      </c>
      <c r="AF359" s="403">
        <v>2</v>
      </c>
      <c r="AG359" s="403" t="s">
        <v>99</v>
      </c>
      <c r="AH359" s="403">
        <v>2</v>
      </c>
      <c r="AI359" s="403" t="s">
        <v>111</v>
      </c>
    </row>
    <row r="360" spans="1:35" x14ac:dyDescent="0.2">
      <c r="A360" s="434" t="str">
        <f>IF(B360&lt;&gt;"",HYPERLINK(CONCATENATE("http://reports.ofsted.gov.uk/inspection-reports/find-inspection-report/provider/ELS/",B360),"Ofsted Webpage"),"")</f>
        <v>Ofsted Webpage</v>
      </c>
      <c r="B360" s="403">
        <v>54402</v>
      </c>
      <c r="C360" s="403">
        <v>109755</v>
      </c>
      <c r="D360" s="403">
        <v>10005891</v>
      </c>
      <c r="E360" s="403" t="s">
        <v>1076</v>
      </c>
      <c r="F360" s="403" t="s">
        <v>92</v>
      </c>
      <c r="G360" s="403" t="s">
        <v>14</v>
      </c>
      <c r="H360" s="403" t="s">
        <v>785</v>
      </c>
      <c r="I360" s="403" t="s">
        <v>107</v>
      </c>
      <c r="J360" s="403" t="s">
        <v>107</v>
      </c>
      <c r="K360" s="404" t="s">
        <v>210</v>
      </c>
      <c r="L360" s="403" t="s">
        <v>210</v>
      </c>
      <c r="M360" s="403">
        <v>10005382</v>
      </c>
      <c r="N360" s="403" t="s">
        <v>145</v>
      </c>
      <c r="O360" s="403" t="s">
        <v>109</v>
      </c>
      <c r="P360" s="404">
        <v>42430</v>
      </c>
      <c r="Q360" s="404">
        <v>42433</v>
      </c>
      <c r="R360" s="404">
        <v>42465</v>
      </c>
      <c r="S360" s="403">
        <v>3</v>
      </c>
      <c r="T360" s="403">
        <v>3</v>
      </c>
      <c r="U360" s="403">
        <v>3</v>
      </c>
      <c r="V360" s="403">
        <v>3</v>
      </c>
      <c r="W360" s="403">
        <v>3</v>
      </c>
      <c r="X360" s="403" t="s">
        <v>100</v>
      </c>
      <c r="Y360" s="403" t="s">
        <v>4373</v>
      </c>
      <c r="Z360" s="404">
        <v>40189</v>
      </c>
      <c r="AA360" s="404">
        <v>40193</v>
      </c>
      <c r="AB360" s="403" t="s">
        <v>434</v>
      </c>
      <c r="AC360" s="403" t="s">
        <v>4900</v>
      </c>
      <c r="AD360" s="403">
        <v>1</v>
      </c>
      <c r="AE360" s="403">
        <v>1</v>
      </c>
      <c r="AF360" s="403">
        <v>2</v>
      </c>
      <c r="AG360" s="403" t="s">
        <v>99</v>
      </c>
      <c r="AH360" s="403">
        <v>1</v>
      </c>
      <c r="AI360" s="403" t="s">
        <v>148</v>
      </c>
    </row>
    <row r="361" spans="1:35" x14ac:dyDescent="0.2">
      <c r="A361" s="434" t="str">
        <f>IF(B361&lt;&gt;"",HYPERLINK(CONCATENATE("http://reports.ofsted.gov.uk/inspection-reports/find-inspection-report/provider/ELS/",B361),"Ofsted Webpage"),"")</f>
        <v>Ofsted Webpage</v>
      </c>
      <c r="B361" s="403">
        <v>54409</v>
      </c>
      <c r="C361" s="403">
        <v>116955</v>
      </c>
      <c r="D361" s="403">
        <v>10005894</v>
      </c>
      <c r="E361" s="403" t="s">
        <v>1078</v>
      </c>
      <c r="F361" s="403" t="s">
        <v>92</v>
      </c>
      <c r="G361" s="403" t="s">
        <v>14</v>
      </c>
      <c r="H361" s="403" t="s">
        <v>348</v>
      </c>
      <c r="I361" s="403" t="s">
        <v>190</v>
      </c>
      <c r="J361" s="403" t="s">
        <v>190</v>
      </c>
      <c r="K361" s="404">
        <v>42425</v>
      </c>
      <c r="L361" s="403">
        <v>1</v>
      </c>
      <c r="M361" s="403" t="s">
        <v>4374</v>
      </c>
      <c r="N361" s="403" t="s">
        <v>434</v>
      </c>
      <c r="O361" s="403" t="s">
        <v>109</v>
      </c>
      <c r="P361" s="404">
        <v>40602</v>
      </c>
      <c r="Q361" s="404">
        <v>40606</v>
      </c>
      <c r="R361" s="404">
        <v>40637</v>
      </c>
      <c r="S361" s="403">
        <v>2</v>
      </c>
      <c r="T361" s="403">
        <v>2</v>
      </c>
      <c r="U361" s="403">
        <v>2</v>
      </c>
      <c r="V361" s="403" t="s">
        <v>99</v>
      </c>
      <c r="W361" s="403">
        <v>2</v>
      </c>
      <c r="X361" s="403" t="s">
        <v>99</v>
      </c>
      <c r="Y361" s="403" t="s">
        <v>4375</v>
      </c>
      <c r="Z361" s="404">
        <v>39115</v>
      </c>
      <c r="AA361" s="404">
        <v>39115</v>
      </c>
      <c r="AB361" s="403" t="s">
        <v>4199</v>
      </c>
      <c r="AC361" s="403" t="s">
        <v>4900</v>
      </c>
      <c r="AD361" s="403">
        <v>3</v>
      </c>
      <c r="AE361" s="403">
        <v>3</v>
      </c>
      <c r="AF361" s="403" t="s">
        <v>99</v>
      </c>
      <c r="AG361" s="403" t="s">
        <v>99</v>
      </c>
      <c r="AH361" s="403" t="s">
        <v>99</v>
      </c>
      <c r="AI361" s="403" t="s">
        <v>127</v>
      </c>
    </row>
    <row r="362" spans="1:35" x14ac:dyDescent="0.2">
      <c r="A362" s="434" t="str">
        <f>IF(B362&lt;&gt;"",HYPERLINK(CONCATENATE("http://reports.ofsted.gov.uk/inspection-reports/find-inspection-report/provider/ELS/",B362),"Ofsted Webpage"),"")</f>
        <v>Ofsted Webpage</v>
      </c>
      <c r="B362" s="403">
        <v>54414</v>
      </c>
      <c r="C362" s="403">
        <v>108603</v>
      </c>
      <c r="D362" s="403">
        <v>10005897</v>
      </c>
      <c r="E362" s="403" t="s">
        <v>224</v>
      </c>
      <c r="F362" s="403" t="s">
        <v>92</v>
      </c>
      <c r="G362" s="403" t="s">
        <v>14</v>
      </c>
      <c r="H362" s="403" t="s">
        <v>225</v>
      </c>
      <c r="I362" s="403" t="s">
        <v>122</v>
      </c>
      <c r="J362" s="403" t="s">
        <v>122</v>
      </c>
      <c r="K362" s="404" t="s">
        <v>210</v>
      </c>
      <c r="L362" s="403" t="s">
        <v>210</v>
      </c>
      <c r="M362" s="403">
        <v>10022548</v>
      </c>
      <c r="N362" s="403" t="s">
        <v>145</v>
      </c>
      <c r="O362" s="403" t="s">
        <v>109</v>
      </c>
      <c r="P362" s="404">
        <v>42780</v>
      </c>
      <c r="Q362" s="404">
        <v>42783</v>
      </c>
      <c r="R362" s="404">
        <v>42802</v>
      </c>
      <c r="S362" s="403">
        <v>2</v>
      </c>
      <c r="T362" s="403">
        <v>2</v>
      </c>
      <c r="U362" s="403">
        <v>2</v>
      </c>
      <c r="V362" s="403">
        <v>2</v>
      </c>
      <c r="W362" s="403">
        <v>2</v>
      </c>
      <c r="X362" s="403" t="s">
        <v>100</v>
      </c>
      <c r="Y362" s="403" t="s">
        <v>226</v>
      </c>
      <c r="Z362" s="404">
        <v>41702</v>
      </c>
      <c r="AA362" s="404">
        <v>41705</v>
      </c>
      <c r="AB362" s="403" t="s">
        <v>147</v>
      </c>
      <c r="AC362" s="403" t="s">
        <v>4900</v>
      </c>
      <c r="AD362" s="403">
        <v>2</v>
      </c>
      <c r="AE362" s="403">
        <v>2</v>
      </c>
      <c r="AF362" s="403">
        <v>2</v>
      </c>
      <c r="AG362" s="403" t="s">
        <v>99</v>
      </c>
      <c r="AH362" s="403">
        <v>2</v>
      </c>
      <c r="AI362" s="403" t="s">
        <v>111</v>
      </c>
    </row>
    <row r="363" spans="1:35" x14ac:dyDescent="0.2">
      <c r="A363" s="434" t="str">
        <f>IF(B363&lt;&gt;"",HYPERLINK(CONCATENATE("http://reports.ofsted.gov.uk/inspection-reports/find-inspection-report/provider/ELS/",B363),"Ofsted Webpage"),"")</f>
        <v>Ofsted Webpage</v>
      </c>
      <c r="B363" s="403">
        <v>54429</v>
      </c>
      <c r="C363" s="403">
        <v>106336</v>
      </c>
      <c r="D363" s="403">
        <v>10005916</v>
      </c>
      <c r="E363" s="403" t="s">
        <v>1080</v>
      </c>
      <c r="F363" s="403" t="s">
        <v>170</v>
      </c>
      <c r="G363" s="403" t="s">
        <v>15</v>
      </c>
      <c r="H363" s="403" t="s">
        <v>416</v>
      </c>
      <c r="I363" s="403" t="s">
        <v>190</v>
      </c>
      <c r="J363" s="403" t="s">
        <v>190</v>
      </c>
      <c r="K363" s="404" t="s">
        <v>210</v>
      </c>
      <c r="L363" s="403" t="s">
        <v>210</v>
      </c>
      <c r="M363" s="403">
        <v>10041167</v>
      </c>
      <c r="N363" s="403" t="s">
        <v>212</v>
      </c>
      <c r="O363" s="403" t="s">
        <v>109</v>
      </c>
      <c r="P363" s="404">
        <v>43116</v>
      </c>
      <c r="Q363" s="404">
        <v>43119</v>
      </c>
      <c r="R363" s="404">
        <v>43150</v>
      </c>
      <c r="S363" s="403">
        <v>3</v>
      </c>
      <c r="T363" s="403">
        <v>3</v>
      </c>
      <c r="U363" s="403">
        <v>3</v>
      </c>
      <c r="V363" s="403">
        <v>2</v>
      </c>
      <c r="W363" s="403">
        <v>3</v>
      </c>
      <c r="X363" s="403" t="s">
        <v>100</v>
      </c>
      <c r="Y363" s="403">
        <v>10011567</v>
      </c>
      <c r="Z363" s="404">
        <v>42542</v>
      </c>
      <c r="AA363" s="404">
        <v>42545</v>
      </c>
      <c r="AB363" s="403" t="s">
        <v>276</v>
      </c>
      <c r="AC363" s="403" t="s">
        <v>4900</v>
      </c>
      <c r="AD363" s="403">
        <v>3</v>
      </c>
      <c r="AE363" s="403">
        <v>3</v>
      </c>
      <c r="AF363" s="403">
        <v>3</v>
      </c>
      <c r="AG363" s="403">
        <v>3</v>
      </c>
      <c r="AH363" s="403">
        <v>3</v>
      </c>
      <c r="AI363" s="403" t="s">
        <v>111</v>
      </c>
    </row>
    <row r="364" spans="1:35" x14ac:dyDescent="0.2">
      <c r="A364" s="434" t="str">
        <f>IF(B364&lt;&gt;"",HYPERLINK(CONCATENATE("http://reports.ofsted.gov.uk/inspection-reports/find-inspection-report/provider/ELS/",B364),"Ofsted Webpage"),"")</f>
        <v>Ofsted Webpage</v>
      </c>
      <c r="B364" s="403">
        <v>54434</v>
      </c>
      <c r="C364" s="403">
        <v>108550</v>
      </c>
      <c r="D364" s="403">
        <v>10005927</v>
      </c>
      <c r="E364" s="403" t="s">
        <v>3472</v>
      </c>
      <c r="F364" s="403" t="s">
        <v>92</v>
      </c>
      <c r="G364" s="403" t="s">
        <v>14</v>
      </c>
      <c r="H364" s="403" t="s">
        <v>837</v>
      </c>
      <c r="I364" s="403" t="s">
        <v>190</v>
      </c>
      <c r="J364" s="403" t="s">
        <v>190</v>
      </c>
      <c r="K364" s="404" t="s">
        <v>210</v>
      </c>
      <c r="L364" s="403" t="s">
        <v>210</v>
      </c>
      <c r="M364" s="403">
        <v>10030689</v>
      </c>
      <c r="N364" s="403" t="s">
        <v>145</v>
      </c>
      <c r="O364" s="403" t="s">
        <v>109</v>
      </c>
      <c r="P364" s="404">
        <v>42899</v>
      </c>
      <c r="Q364" s="404">
        <v>42902</v>
      </c>
      <c r="R364" s="404">
        <v>42934</v>
      </c>
      <c r="S364" s="403">
        <v>2</v>
      </c>
      <c r="T364" s="403">
        <v>2</v>
      </c>
      <c r="U364" s="403">
        <v>2</v>
      </c>
      <c r="V364" s="403">
        <v>2</v>
      </c>
      <c r="W364" s="403">
        <v>2</v>
      </c>
      <c r="X364" s="403" t="s">
        <v>100</v>
      </c>
      <c r="Y364" s="403" t="s">
        <v>3473</v>
      </c>
      <c r="Z364" s="404">
        <v>41288</v>
      </c>
      <c r="AA364" s="404">
        <v>41292</v>
      </c>
      <c r="AB364" s="403" t="s">
        <v>1895</v>
      </c>
      <c r="AC364" s="403" t="s">
        <v>4900</v>
      </c>
      <c r="AD364" s="403">
        <v>2</v>
      </c>
      <c r="AE364" s="403">
        <v>2</v>
      </c>
      <c r="AF364" s="403">
        <v>2</v>
      </c>
      <c r="AG364" s="403" t="s">
        <v>99</v>
      </c>
      <c r="AH364" s="403">
        <v>2</v>
      </c>
      <c r="AI364" s="403" t="s">
        <v>111</v>
      </c>
    </row>
    <row r="365" spans="1:35" x14ac:dyDescent="0.2">
      <c r="A365" s="434" t="str">
        <f>IF(B365&lt;&gt;"",HYPERLINK(CONCATENATE("http://reports.ofsted.gov.uk/inspection-reports/find-inspection-report/provider/ELS/",B365),"Ofsted Webpage"),"")</f>
        <v>Ofsted Webpage</v>
      </c>
      <c r="B365" s="403">
        <v>54492</v>
      </c>
      <c r="C365" s="403">
        <v>107989</v>
      </c>
      <c r="D365" s="403">
        <v>10006000</v>
      </c>
      <c r="E365" s="403" t="s">
        <v>240</v>
      </c>
      <c r="F365" s="403" t="s">
        <v>170</v>
      </c>
      <c r="G365" s="403" t="s">
        <v>15</v>
      </c>
      <c r="H365" s="403" t="s">
        <v>241</v>
      </c>
      <c r="I365" s="403" t="s">
        <v>94</v>
      </c>
      <c r="J365" s="403" t="s">
        <v>95</v>
      </c>
      <c r="K365" s="404">
        <v>42768</v>
      </c>
      <c r="L365" s="403">
        <v>1</v>
      </c>
      <c r="M365" s="403" t="s">
        <v>242</v>
      </c>
      <c r="N365" s="403" t="s">
        <v>152</v>
      </c>
      <c r="O365" s="403" t="s">
        <v>109</v>
      </c>
      <c r="P365" s="404">
        <v>41344</v>
      </c>
      <c r="Q365" s="404">
        <v>41348</v>
      </c>
      <c r="R365" s="404">
        <v>41383</v>
      </c>
      <c r="S365" s="403">
        <v>2</v>
      </c>
      <c r="T365" s="403">
        <v>1</v>
      </c>
      <c r="U365" s="403">
        <v>2</v>
      </c>
      <c r="V365" s="403" t="s">
        <v>99</v>
      </c>
      <c r="W365" s="403">
        <v>2</v>
      </c>
      <c r="X365" s="403" t="s">
        <v>99</v>
      </c>
      <c r="Y365" s="403" t="s">
        <v>4376</v>
      </c>
      <c r="Z365" s="404">
        <v>39944</v>
      </c>
      <c r="AA365" s="404">
        <v>39948</v>
      </c>
      <c r="AB365" s="403" t="s">
        <v>152</v>
      </c>
      <c r="AC365" s="403" t="s">
        <v>4900</v>
      </c>
      <c r="AD365" s="403">
        <v>2</v>
      </c>
      <c r="AE365" s="403">
        <v>2</v>
      </c>
      <c r="AF365" s="403">
        <v>2</v>
      </c>
      <c r="AG365" s="403" t="s">
        <v>99</v>
      </c>
      <c r="AH365" s="403">
        <v>2</v>
      </c>
      <c r="AI365" s="403" t="s">
        <v>111</v>
      </c>
    </row>
    <row r="366" spans="1:35" x14ac:dyDescent="0.2">
      <c r="A366" s="434" t="str">
        <f>IF(B366&lt;&gt;"",HYPERLINK(CONCATENATE("http://reports.ofsted.gov.uk/inspection-reports/find-inspection-report/provider/ELS/",B366),"Ofsted Webpage"),"")</f>
        <v>Ofsted Webpage</v>
      </c>
      <c r="B366" s="403">
        <v>54495</v>
      </c>
      <c r="C366" s="403">
        <v>105310</v>
      </c>
      <c r="D366" s="403">
        <v>10006005</v>
      </c>
      <c r="E366" s="403" t="s">
        <v>2588</v>
      </c>
      <c r="F366" s="403" t="s">
        <v>92</v>
      </c>
      <c r="G366" s="403" t="s">
        <v>14</v>
      </c>
      <c r="H366" s="403" t="s">
        <v>475</v>
      </c>
      <c r="I366" s="403" t="s">
        <v>94</v>
      </c>
      <c r="J366" s="403" t="s">
        <v>95</v>
      </c>
      <c r="K366" s="404" t="s">
        <v>210</v>
      </c>
      <c r="L366" s="403" t="s">
        <v>210</v>
      </c>
      <c r="M366" s="403" t="s">
        <v>2589</v>
      </c>
      <c r="N366" s="403" t="s">
        <v>147</v>
      </c>
      <c r="O366" s="403" t="s">
        <v>109</v>
      </c>
      <c r="P366" s="404">
        <v>41834</v>
      </c>
      <c r="Q366" s="404">
        <v>41838</v>
      </c>
      <c r="R366" s="404">
        <v>41871</v>
      </c>
      <c r="S366" s="403">
        <v>1</v>
      </c>
      <c r="T366" s="403">
        <v>1</v>
      </c>
      <c r="U366" s="403">
        <v>1</v>
      </c>
      <c r="V366" s="403" t="s">
        <v>99</v>
      </c>
      <c r="W366" s="403">
        <v>1</v>
      </c>
      <c r="X366" s="403" t="s">
        <v>99</v>
      </c>
      <c r="Y366" s="403" t="s">
        <v>3479</v>
      </c>
      <c r="Z366" s="404">
        <v>41344</v>
      </c>
      <c r="AA366" s="404">
        <v>41348</v>
      </c>
      <c r="AB366" s="403" t="s">
        <v>132</v>
      </c>
      <c r="AC366" s="403" t="s">
        <v>4900</v>
      </c>
      <c r="AD366" s="403">
        <v>3</v>
      </c>
      <c r="AE366" s="403">
        <v>3</v>
      </c>
      <c r="AF366" s="403">
        <v>3</v>
      </c>
      <c r="AG366" s="403" t="s">
        <v>99</v>
      </c>
      <c r="AH366" s="403">
        <v>3</v>
      </c>
      <c r="AI366" s="403" t="s">
        <v>127</v>
      </c>
    </row>
    <row r="367" spans="1:35" x14ac:dyDescent="0.2">
      <c r="A367" s="434" t="str">
        <f>IF(B367&lt;&gt;"",HYPERLINK(CONCATENATE("http://reports.ofsted.gov.uk/inspection-reports/find-inspection-report/provider/ELS/",B367),"Ofsted Webpage"),"")</f>
        <v>Ofsted Webpage</v>
      </c>
      <c r="B367" s="403">
        <v>54501</v>
      </c>
      <c r="C367" s="403">
        <v>116226</v>
      </c>
      <c r="D367" s="403">
        <v>10007872</v>
      </c>
      <c r="E367" s="403" t="s">
        <v>164</v>
      </c>
      <c r="F367" s="403" t="s">
        <v>92</v>
      </c>
      <c r="G367" s="403" t="s">
        <v>14</v>
      </c>
      <c r="H367" s="403" t="s">
        <v>165</v>
      </c>
      <c r="I367" s="403" t="s">
        <v>166</v>
      </c>
      <c r="J367" s="403" t="s">
        <v>166</v>
      </c>
      <c r="K367" s="404">
        <v>42790</v>
      </c>
      <c r="L367" s="403">
        <v>1</v>
      </c>
      <c r="M367" s="403" t="s">
        <v>168</v>
      </c>
      <c r="N367" s="403" t="s">
        <v>102</v>
      </c>
      <c r="O367" s="403" t="s">
        <v>109</v>
      </c>
      <c r="P367" s="404">
        <v>41435</v>
      </c>
      <c r="Q367" s="404">
        <v>41439</v>
      </c>
      <c r="R367" s="404">
        <v>41474</v>
      </c>
      <c r="S367" s="403">
        <v>2</v>
      </c>
      <c r="T367" s="403">
        <v>2</v>
      </c>
      <c r="U367" s="403">
        <v>2</v>
      </c>
      <c r="V367" s="403" t="s">
        <v>99</v>
      </c>
      <c r="W367" s="403">
        <v>2</v>
      </c>
      <c r="X367" s="403" t="s">
        <v>99</v>
      </c>
      <c r="Y367" s="403" t="s">
        <v>4377</v>
      </c>
      <c r="Z367" s="404">
        <v>39665</v>
      </c>
      <c r="AA367" s="404">
        <v>39668</v>
      </c>
      <c r="AB367" s="403" t="s">
        <v>4134</v>
      </c>
      <c r="AC367" s="403" t="s">
        <v>4900</v>
      </c>
      <c r="AD367" s="403">
        <v>2</v>
      </c>
      <c r="AE367" s="403">
        <v>2</v>
      </c>
      <c r="AF367" s="403">
        <v>2</v>
      </c>
      <c r="AG367" s="403" t="s">
        <v>99</v>
      </c>
      <c r="AH367" s="403">
        <v>2</v>
      </c>
      <c r="AI367" s="403" t="s">
        <v>111</v>
      </c>
    </row>
    <row r="368" spans="1:35" x14ac:dyDescent="0.2">
      <c r="A368" s="434" t="str">
        <f>IF(B368&lt;&gt;"",HYPERLINK(CONCATENATE("http://reports.ofsted.gov.uk/inspection-reports/find-inspection-report/provider/ELS/",B368),"Ofsted Webpage"),"")</f>
        <v>Ofsted Webpage</v>
      </c>
      <c r="B368" s="403">
        <v>54505</v>
      </c>
      <c r="C368" s="403">
        <v>109605</v>
      </c>
      <c r="D368" s="403">
        <v>10004748</v>
      </c>
      <c r="E368" s="403" t="s">
        <v>1082</v>
      </c>
      <c r="F368" s="403" t="s">
        <v>278</v>
      </c>
      <c r="G368" s="403" t="s">
        <v>15</v>
      </c>
      <c r="H368" s="403" t="s">
        <v>316</v>
      </c>
      <c r="I368" s="403" t="s">
        <v>199</v>
      </c>
      <c r="J368" s="403" t="s">
        <v>95</v>
      </c>
      <c r="K368" s="404" t="s">
        <v>210</v>
      </c>
      <c r="L368" s="403" t="s">
        <v>210</v>
      </c>
      <c r="M368" s="403">
        <v>10011561</v>
      </c>
      <c r="N368" s="403" t="s">
        <v>145</v>
      </c>
      <c r="O368" s="403" t="s">
        <v>109</v>
      </c>
      <c r="P368" s="404">
        <v>42542</v>
      </c>
      <c r="Q368" s="404">
        <v>42545</v>
      </c>
      <c r="R368" s="404">
        <v>42580</v>
      </c>
      <c r="S368" s="403">
        <v>2</v>
      </c>
      <c r="T368" s="403">
        <v>2</v>
      </c>
      <c r="U368" s="403">
        <v>2</v>
      </c>
      <c r="V368" s="403">
        <v>1</v>
      </c>
      <c r="W368" s="403">
        <v>2</v>
      </c>
      <c r="X368" s="403" t="s">
        <v>100</v>
      </c>
      <c r="Y368" s="403" t="s">
        <v>4378</v>
      </c>
      <c r="Z368" s="404">
        <v>40463</v>
      </c>
      <c r="AA368" s="404">
        <v>40466</v>
      </c>
      <c r="AB368" s="403" t="s">
        <v>434</v>
      </c>
      <c r="AC368" s="403" t="s">
        <v>4900</v>
      </c>
      <c r="AD368" s="403">
        <v>2</v>
      </c>
      <c r="AE368" s="403">
        <v>2</v>
      </c>
      <c r="AF368" s="403">
        <v>2</v>
      </c>
      <c r="AG368" s="403" t="s">
        <v>99</v>
      </c>
      <c r="AH368" s="403">
        <v>2</v>
      </c>
      <c r="AI368" s="403" t="s">
        <v>111</v>
      </c>
    </row>
    <row r="369" spans="1:35" x14ac:dyDescent="0.2">
      <c r="A369" s="434" t="str">
        <f>IF(B369&lt;&gt;"",HYPERLINK(CONCATENATE("http://reports.ofsted.gov.uk/inspection-reports/find-inspection-report/provider/ELS/",B369),"Ofsted Webpage"),"")</f>
        <v>Ofsted Webpage</v>
      </c>
      <c r="B369" s="403">
        <v>54509</v>
      </c>
      <c r="C369" s="403">
        <v>110203</v>
      </c>
      <c r="D369" s="403">
        <v>10006021</v>
      </c>
      <c r="E369" s="403" t="s">
        <v>3484</v>
      </c>
      <c r="F369" s="403" t="s">
        <v>170</v>
      </c>
      <c r="G369" s="403" t="s">
        <v>15</v>
      </c>
      <c r="H369" s="403" t="s">
        <v>251</v>
      </c>
      <c r="I369" s="403" t="s">
        <v>190</v>
      </c>
      <c r="J369" s="403" t="s">
        <v>190</v>
      </c>
      <c r="K369" s="404">
        <v>42914</v>
      </c>
      <c r="L369" s="403">
        <v>1</v>
      </c>
      <c r="M369" s="403" t="s">
        <v>3485</v>
      </c>
      <c r="N369" s="403" t="s">
        <v>152</v>
      </c>
      <c r="O369" s="403" t="s">
        <v>109</v>
      </c>
      <c r="P369" s="404">
        <v>41401</v>
      </c>
      <c r="Q369" s="404">
        <v>41404</v>
      </c>
      <c r="R369" s="404">
        <v>41442</v>
      </c>
      <c r="S369" s="403">
        <v>2</v>
      </c>
      <c r="T369" s="403">
        <v>3</v>
      </c>
      <c r="U369" s="403">
        <v>2</v>
      </c>
      <c r="V369" s="403" t="s">
        <v>99</v>
      </c>
      <c r="W369" s="403">
        <v>2</v>
      </c>
      <c r="X369" s="403" t="s">
        <v>99</v>
      </c>
      <c r="Y369" s="403" t="s">
        <v>4379</v>
      </c>
      <c r="Z369" s="404">
        <v>39965</v>
      </c>
      <c r="AA369" s="404">
        <v>39969</v>
      </c>
      <c r="AB369" s="403" t="s">
        <v>152</v>
      </c>
      <c r="AC369" s="403" t="s">
        <v>4900</v>
      </c>
      <c r="AD369" s="403">
        <v>3</v>
      </c>
      <c r="AE369" s="403">
        <v>3</v>
      </c>
      <c r="AF369" s="403">
        <v>2</v>
      </c>
      <c r="AG369" s="403" t="s">
        <v>99</v>
      </c>
      <c r="AH369" s="403">
        <v>3</v>
      </c>
      <c r="AI369" s="403" t="s">
        <v>127</v>
      </c>
    </row>
    <row r="370" spans="1:35" x14ac:dyDescent="0.2">
      <c r="A370" s="434" t="str">
        <f>IF(B370&lt;&gt;"",HYPERLINK(CONCATENATE("http://reports.ofsted.gov.uk/inspection-reports/find-inspection-report/provider/ELS/",B370),"Ofsted Webpage"),"")</f>
        <v>Ofsted Webpage</v>
      </c>
      <c r="B370" s="403">
        <v>54510</v>
      </c>
      <c r="C370" s="403">
        <v>106612</v>
      </c>
      <c r="D370" s="403">
        <v>10005760</v>
      </c>
      <c r="E370" s="403" t="s">
        <v>464</v>
      </c>
      <c r="F370" s="403" t="s">
        <v>92</v>
      </c>
      <c r="G370" s="403" t="s">
        <v>14</v>
      </c>
      <c r="H370" s="403" t="s">
        <v>251</v>
      </c>
      <c r="I370" s="403" t="s">
        <v>190</v>
      </c>
      <c r="J370" s="403" t="s">
        <v>190</v>
      </c>
      <c r="K370" s="404" t="s">
        <v>210</v>
      </c>
      <c r="L370" s="403" t="s">
        <v>210</v>
      </c>
      <c r="M370" s="403">
        <v>10020200</v>
      </c>
      <c r="N370" s="403" t="s">
        <v>130</v>
      </c>
      <c r="O370" s="403" t="s">
        <v>124</v>
      </c>
      <c r="P370" s="404">
        <v>42669</v>
      </c>
      <c r="Q370" s="404">
        <v>42692</v>
      </c>
      <c r="R370" s="404">
        <v>42738</v>
      </c>
      <c r="S370" s="403">
        <v>2</v>
      </c>
      <c r="T370" s="403">
        <v>2</v>
      </c>
      <c r="U370" s="403">
        <v>2</v>
      </c>
      <c r="V370" s="403">
        <v>2</v>
      </c>
      <c r="W370" s="403">
        <v>2</v>
      </c>
      <c r="X370" s="403" t="s">
        <v>100</v>
      </c>
      <c r="Y370" s="403" t="s">
        <v>465</v>
      </c>
      <c r="Z370" s="404">
        <v>41240</v>
      </c>
      <c r="AA370" s="404">
        <v>41243</v>
      </c>
      <c r="AB370" s="403" t="s">
        <v>102</v>
      </c>
      <c r="AC370" s="403" t="s">
        <v>4900</v>
      </c>
      <c r="AD370" s="403">
        <v>2</v>
      </c>
      <c r="AE370" s="403">
        <v>2</v>
      </c>
      <c r="AF370" s="403">
        <v>2</v>
      </c>
      <c r="AG370" s="403" t="s">
        <v>99</v>
      </c>
      <c r="AH370" s="403">
        <v>2</v>
      </c>
      <c r="AI370" s="403" t="s">
        <v>111</v>
      </c>
    </row>
    <row r="371" spans="1:35" x14ac:dyDescent="0.2">
      <c r="A371" s="434" t="str">
        <f>IF(B371&lt;&gt;"",HYPERLINK(CONCATENATE("http://reports.ofsted.gov.uk/inspection-reports/find-inspection-report/provider/ELS/",B371),"Ofsted Webpage"),"")</f>
        <v>Ofsted Webpage</v>
      </c>
      <c r="B371" s="403">
        <v>54519</v>
      </c>
      <c r="C371" s="403">
        <v>110149</v>
      </c>
      <c r="D371" s="403">
        <v>10006029</v>
      </c>
      <c r="E371" s="403" t="s">
        <v>1798</v>
      </c>
      <c r="F371" s="403" t="s">
        <v>170</v>
      </c>
      <c r="G371" s="403" t="s">
        <v>15</v>
      </c>
      <c r="H371" s="403" t="s">
        <v>523</v>
      </c>
      <c r="I371" s="403" t="s">
        <v>107</v>
      </c>
      <c r="J371" s="403" t="s">
        <v>107</v>
      </c>
      <c r="K371" s="404">
        <v>43040</v>
      </c>
      <c r="L371" s="403">
        <v>1</v>
      </c>
      <c r="M371" s="403" t="s">
        <v>1799</v>
      </c>
      <c r="N371" s="403" t="s">
        <v>152</v>
      </c>
      <c r="O371" s="403" t="s">
        <v>109</v>
      </c>
      <c r="P371" s="404">
        <v>41918</v>
      </c>
      <c r="Q371" s="404">
        <v>41922</v>
      </c>
      <c r="R371" s="404">
        <v>41955</v>
      </c>
      <c r="S371" s="403">
        <v>2</v>
      </c>
      <c r="T371" s="403">
        <v>2</v>
      </c>
      <c r="U371" s="403">
        <v>2</v>
      </c>
      <c r="V371" s="403" t="s">
        <v>99</v>
      </c>
      <c r="W371" s="403">
        <v>2</v>
      </c>
      <c r="X371" s="403" t="s">
        <v>99</v>
      </c>
      <c r="Y371" s="403" t="s">
        <v>4380</v>
      </c>
      <c r="Z371" s="404">
        <v>39755</v>
      </c>
      <c r="AA371" s="404">
        <v>39759</v>
      </c>
      <c r="AB371" s="403" t="s">
        <v>152</v>
      </c>
      <c r="AC371" s="403" t="s">
        <v>4900</v>
      </c>
      <c r="AD371" s="403">
        <v>2</v>
      </c>
      <c r="AE371" s="403">
        <v>1</v>
      </c>
      <c r="AF371" s="403">
        <v>2</v>
      </c>
      <c r="AG371" s="403" t="s">
        <v>99</v>
      </c>
      <c r="AH371" s="403">
        <v>2</v>
      </c>
      <c r="AI371" s="403" t="s">
        <v>111</v>
      </c>
    </row>
    <row r="372" spans="1:35" x14ac:dyDescent="0.2">
      <c r="A372" s="434" t="str">
        <f>IF(B372&lt;&gt;"",HYPERLINK(CONCATENATE("http://reports.ofsted.gov.uk/inspection-reports/find-inspection-report/provider/ELS/",B372),"Ofsted Webpage"),"")</f>
        <v>Ofsted Webpage</v>
      </c>
      <c r="B372" s="403">
        <v>54525</v>
      </c>
      <c r="C372" s="403">
        <v>106932</v>
      </c>
      <c r="D372" s="403">
        <v>10005222</v>
      </c>
      <c r="E372" s="403" t="s">
        <v>4381</v>
      </c>
      <c r="F372" s="403" t="s">
        <v>92</v>
      </c>
      <c r="G372" s="403" t="s">
        <v>14</v>
      </c>
      <c r="H372" s="403" t="s">
        <v>139</v>
      </c>
      <c r="I372" s="403" t="s">
        <v>140</v>
      </c>
      <c r="J372" s="403" t="s">
        <v>140</v>
      </c>
      <c r="K372" s="404" t="s">
        <v>210</v>
      </c>
      <c r="L372" s="403" t="s">
        <v>210</v>
      </c>
      <c r="M372" s="403" t="s">
        <v>210</v>
      </c>
      <c r="N372" s="403" t="s">
        <v>210</v>
      </c>
      <c r="O372" s="403" t="s">
        <v>210</v>
      </c>
      <c r="P372" s="404" t="s">
        <v>210</v>
      </c>
      <c r="Q372" s="404" t="s">
        <v>210</v>
      </c>
      <c r="R372" s="404" t="s">
        <v>210</v>
      </c>
      <c r="S372" s="403" t="s">
        <v>210</v>
      </c>
      <c r="T372" s="403" t="s">
        <v>210</v>
      </c>
      <c r="U372" s="403" t="s">
        <v>210</v>
      </c>
      <c r="V372" s="403" t="s">
        <v>210</v>
      </c>
      <c r="W372" s="403" t="s">
        <v>210</v>
      </c>
      <c r="X372" s="403" t="s">
        <v>210</v>
      </c>
      <c r="Y372" s="403" t="s">
        <v>210</v>
      </c>
      <c r="Z372" s="404" t="s">
        <v>210</v>
      </c>
      <c r="AA372" s="404" t="s">
        <v>210</v>
      </c>
      <c r="AB372" s="403" t="s">
        <v>210</v>
      </c>
      <c r="AC372" s="403" t="s">
        <v>210</v>
      </c>
      <c r="AD372" s="403" t="s">
        <v>210</v>
      </c>
      <c r="AE372" s="403" t="s">
        <v>210</v>
      </c>
      <c r="AF372" s="403" t="s">
        <v>210</v>
      </c>
      <c r="AG372" s="403" t="s">
        <v>210</v>
      </c>
      <c r="AH372" s="403" t="s">
        <v>210</v>
      </c>
      <c r="AI372" s="403" t="s">
        <v>210</v>
      </c>
    </row>
    <row r="373" spans="1:35" x14ac:dyDescent="0.2">
      <c r="A373" s="434" t="str">
        <f>IF(B373&lt;&gt;"",HYPERLINK(CONCATENATE("http://reports.ofsted.gov.uk/inspection-reports/find-inspection-report/provider/ELS/",B373),"Ofsted Webpage"),"")</f>
        <v>Ofsted Webpage</v>
      </c>
      <c r="B373" s="403">
        <v>54532</v>
      </c>
      <c r="C373" s="403">
        <v>105037</v>
      </c>
      <c r="D373" s="403">
        <v>10009091</v>
      </c>
      <c r="E373" s="403" t="s">
        <v>2591</v>
      </c>
      <c r="F373" s="403" t="s">
        <v>92</v>
      </c>
      <c r="G373" s="403" t="s">
        <v>14</v>
      </c>
      <c r="H373" s="403" t="s">
        <v>364</v>
      </c>
      <c r="I373" s="403" t="s">
        <v>190</v>
      </c>
      <c r="J373" s="403" t="s">
        <v>190</v>
      </c>
      <c r="K373" s="404" t="s">
        <v>210</v>
      </c>
      <c r="L373" s="403" t="s">
        <v>210</v>
      </c>
      <c r="M373" s="403" t="s">
        <v>2592</v>
      </c>
      <c r="N373" s="403" t="s">
        <v>102</v>
      </c>
      <c r="O373" s="403" t="s">
        <v>109</v>
      </c>
      <c r="P373" s="404">
        <v>41806</v>
      </c>
      <c r="Q373" s="404">
        <v>41810</v>
      </c>
      <c r="R373" s="404">
        <v>41845</v>
      </c>
      <c r="S373" s="403">
        <v>2</v>
      </c>
      <c r="T373" s="403">
        <v>2</v>
      </c>
      <c r="U373" s="403">
        <v>2</v>
      </c>
      <c r="V373" s="403" t="s">
        <v>99</v>
      </c>
      <c r="W373" s="403">
        <v>2</v>
      </c>
      <c r="X373" s="403" t="s">
        <v>99</v>
      </c>
      <c r="Y373" s="403" t="s">
        <v>4382</v>
      </c>
      <c r="Z373" s="404">
        <v>40560</v>
      </c>
      <c r="AA373" s="404">
        <v>40563</v>
      </c>
      <c r="AB373" s="403" t="s">
        <v>434</v>
      </c>
      <c r="AC373" s="403" t="s">
        <v>4900</v>
      </c>
      <c r="AD373" s="403">
        <v>2</v>
      </c>
      <c r="AE373" s="403">
        <v>2</v>
      </c>
      <c r="AF373" s="403">
        <v>2</v>
      </c>
      <c r="AG373" s="403" t="s">
        <v>99</v>
      </c>
      <c r="AH373" s="403">
        <v>2</v>
      </c>
      <c r="AI373" s="403" t="s">
        <v>111</v>
      </c>
    </row>
    <row r="374" spans="1:35" x14ac:dyDescent="0.2">
      <c r="A374" s="434" t="str">
        <f>IF(B374&lt;&gt;"",HYPERLINK(CONCATENATE("http://reports.ofsted.gov.uk/inspection-reports/find-inspection-report/provider/ELS/",B374),"Ofsted Webpage"),"")</f>
        <v>Ofsted Webpage</v>
      </c>
      <c r="B374" s="403">
        <v>54552</v>
      </c>
      <c r="C374" s="403">
        <v>108616</v>
      </c>
      <c r="D374" s="403">
        <v>10010548</v>
      </c>
      <c r="E374" s="403" t="s">
        <v>1084</v>
      </c>
      <c r="F374" s="403" t="s">
        <v>92</v>
      </c>
      <c r="G374" s="403" t="s">
        <v>14</v>
      </c>
      <c r="H374" s="403" t="s">
        <v>422</v>
      </c>
      <c r="I374" s="403" t="s">
        <v>140</v>
      </c>
      <c r="J374" s="403" t="s">
        <v>140</v>
      </c>
      <c r="K374" s="404" t="s">
        <v>210</v>
      </c>
      <c r="L374" s="403" t="s">
        <v>210</v>
      </c>
      <c r="M374" s="403">
        <v>10011510</v>
      </c>
      <c r="N374" s="403" t="s">
        <v>130</v>
      </c>
      <c r="O374" s="403" t="s">
        <v>109</v>
      </c>
      <c r="P374" s="404">
        <v>42549</v>
      </c>
      <c r="Q374" s="404">
        <v>42551</v>
      </c>
      <c r="R374" s="404">
        <v>42579</v>
      </c>
      <c r="S374" s="403">
        <v>2</v>
      </c>
      <c r="T374" s="403">
        <v>2</v>
      </c>
      <c r="U374" s="403">
        <v>2</v>
      </c>
      <c r="V374" s="403">
        <v>2</v>
      </c>
      <c r="W374" s="403">
        <v>1</v>
      </c>
      <c r="X374" s="403" t="s">
        <v>100</v>
      </c>
      <c r="Y374" s="403" t="s">
        <v>4068</v>
      </c>
      <c r="Z374" s="404">
        <v>40918</v>
      </c>
      <c r="AA374" s="404">
        <v>40921</v>
      </c>
      <c r="AB374" s="403" t="s">
        <v>434</v>
      </c>
      <c r="AC374" s="403" t="s">
        <v>4900</v>
      </c>
      <c r="AD374" s="403">
        <v>2</v>
      </c>
      <c r="AE374" s="403">
        <v>2</v>
      </c>
      <c r="AF374" s="403">
        <v>2</v>
      </c>
      <c r="AG374" s="403" t="s">
        <v>99</v>
      </c>
      <c r="AH374" s="403">
        <v>1</v>
      </c>
      <c r="AI374" s="403" t="s">
        <v>111</v>
      </c>
    </row>
    <row r="375" spans="1:35" x14ac:dyDescent="0.2">
      <c r="A375" s="434" t="str">
        <f>IF(B375&lt;&gt;"",HYPERLINK(CONCATENATE("http://reports.ofsted.gov.uk/inspection-reports/find-inspection-report/provider/ELS/",B375),"Ofsted Webpage"),"")</f>
        <v>Ofsted Webpage</v>
      </c>
      <c r="B375" s="403">
        <v>54562</v>
      </c>
      <c r="C375" s="403">
        <v>106937</v>
      </c>
      <c r="D375" s="403">
        <v>10006173</v>
      </c>
      <c r="E375" s="403" t="s">
        <v>1086</v>
      </c>
      <c r="F375" s="403" t="s">
        <v>92</v>
      </c>
      <c r="G375" s="403" t="s">
        <v>14</v>
      </c>
      <c r="H375" s="403" t="s">
        <v>1087</v>
      </c>
      <c r="I375" s="403" t="s">
        <v>140</v>
      </c>
      <c r="J375" s="403" t="s">
        <v>140</v>
      </c>
      <c r="K375" s="404" t="s">
        <v>210</v>
      </c>
      <c r="L375" s="403" t="s">
        <v>210</v>
      </c>
      <c r="M375" s="403">
        <v>10005009</v>
      </c>
      <c r="N375" s="403" t="s">
        <v>130</v>
      </c>
      <c r="O375" s="403" t="s">
        <v>109</v>
      </c>
      <c r="P375" s="404">
        <v>42402</v>
      </c>
      <c r="Q375" s="404">
        <v>42405</v>
      </c>
      <c r="R375" s="404">
        <v>42431</v>
      </c>
      <c r="S375" s="403">
        <v>2</v>
      </c>
      <c r="T375" s="403">
        <v>2</v>
      </c>
      <c r="U375" s="403">
        <v>2</v>
      </c>
      <c r="V375" s="403">
        <v>1</v>
      </c>
      <c r="W375" s="403">
        <v>2</v>
      </c>
      <c r="X375" s="403" t="s">
        <v>100</v>
      </c>
      <c r="Y375" s="403" t="s">
        <v>3494</v>
      </c>
      <c r="Z375" s="404">
        <v>41253</v>
      </c>
      <c r="AA375" s="404">
        <v>41257</v>
      </c>
      <c r="AB375" s="403" t="s">
        <v>132</v>
      </c>
      <c r="AC375" s="403" t="s">
        <v>4900</v>
      </c>
      <c r="AD375" s="403">
        <v>2</v>
      </c>
      <c r="AE375" s="403">
        <v>2</v>
      </c>
      <c r="AF375" s="403">
        <v>2</v>
      </c>
      <c r="AG375" s="403" t="s">
        <v>99</v>
      </c>
      <c r="AH375" s="403">
        <v>3</v>
      </c>
      <c r="AI375" s="403" t="s">
        <v>111</v>
      </c>
    </row>
    <row r="376" spans="1:35" x14ac:dyDescent="0.2">
      <c r="A376" s="434" t="str">
        <f>IF(B376&lt;&gt;"",HYPERLINK(CONCATENATE("http://reports.ofsted.gov.uk/inspection-reports/find-inspection-report/provider/ELS/",B376),"Ofsted Webpage"),"")</f>
        <v>Ofsted Webpage</v>
      </c>
      <c r="B376" s="403">
        <v>54563</v>
      </c>
      <c r="C376" s="403">
        <v>114821</v>
      </c>
      <c r="D376" s="403">
        <v>10006175</v>
      </c>
      <c r="E376" s="403" t="s">
        <v>1089</v>
      </c>
      <c r="F376" s="403" t="s">
        <v>170</v>
      </c>
      <c r="G376" s="403" t="s">
        <v>15</v>
      </c>
      <c r="H376" s="403" t="s">
        <v>1087</v>
      </c>
      <c r="I376" s="403" t="s">
        <v>140</v>
      </c>
      <c r="J376" s="403" t="s">
        <v>140</v>
      </c>
      <c r="K376" s="404" t="s">
        <v>210</v>
      </c>
      <c r="L376" s="403" t="s">
        <v>210</v>
      </c>
      <c r="M376" s="403">
        <v>10037416</v>
      </c>
      <c r="N376" s="403" t="s">
        <v>212</v>
      </c>
      <c r="O376" s="403" t="s">
        <v>109</v>
      </c>
      <c r="P376" s="404">
        <v>43074</v>
      </c>
      <c r="Q376" s="404">
        <v>43077</v>
      </c>
      <c r="R376" s="404">
        <v>43112</v>
      </c>
      <c r="S376" s="403">
        <v>2</v>
      </c>
      <c r="T376" s="403">
        <v>2</v>
      </c>
      <c r="U376" s="403">
        <v>2</v>
      </c>
      <c r="V376" s="403">
        <v>2</v>
      </c>
      <c r="W376" s="403">
        <v>2</v>
      </c>
      <c r="X376" s="403" t="s">
        <v>100</v>
      </c>
      <c r="Y376" s="403">
        <v>10005010</v>
      </c>
      <c r="Z376" s="404">
        <v>42394</v>
      </c>
      <c r="AA376" s="404">
        <v>42397</v>
      </c>
      <c r="AB376" s="403" t="s">
        <v>276</v>
      </c>
      <c r="AC376" s="403" t="s">
        <v>4900</v>
      </c>
      <c r="AD376" s="403">
        <v>3</v>
      </c>
      <c r="AE376" s="403">
        <v>3</v>
      </c>
      <c r="AF376" s="403">
        <v>3</v>
      </c>
      <c r="AG376" s="403">
        <v>3</v>
      </c>
      <c r="AH376" s="403">
        <v>3</v>
      </c>
      <c r="AI376" s="403" t="s">
        <v>127</v>
      </c>
    </row>
    <row r="377" spans="1:35" x14ac:dyDescent="0.2">
      <c r="A377" s="434" t="str">
        <f>IF(B377&lt;&gt;"",HYPERLINK(CONCATENATE("http://reports.ofsted.gov.uk/inspection-reports/find-inspection-report/provider/ELS/",B377),"Ofsted Webpage"),"")</f>
        <v>Ofsted Webpage</v>
      </c>
      <c r="B377" s="403">
        <v>54584</v>
      </c>
      <c r="C377" s="403">
        <v>116188</v>
      </c>
      <c r="D377" s="403">
        <v>10006296</v>
      </c>
      <c r="E377" s="403" t="s">
        <v>169</v>
      </c>
      <c r="F377" s="403" t="s">
        <v>170</v>
      </c>
      <c r="G377" s="403" t="s">
        <v>15</v>
      </c>
      <c r="H377" s="403" t="s">
        <v>171</v>
      </c>
      <c r="I377" s="403" t="s">
        <v>172</v>
      </c>
      <c r="J377" s="403" t="s">
        <v>172</v>
      </c>
      <c r="K377" s="404">
        <v>42794</v>
      </c>
      <c r="L377" s="403">
        <v>1</v>
      </c>
      <c r="M377" s="403" t="s">
        <v>174</v>
      </c>
      <c r="N377" s="403" t="s">
        <v>152</v>
      </c>
      <c r="O377" s="403" t="s">
        <v>109</v>
      </c>
      <c r="P377" s="404">
        <v>41232</v>
      </c>
      <c r="Q377" s="404">
        <v>41236</v>
      </c>
      <c r="R377" s="404">
        <v>41276</v>
      </c>
      <c r="S377" s="403">
        <v>2</v>
      </c>
      <c r="T377" s="403">
        <v>1</v>
      </c>
      <c r="U377" s="403">
        <v>2</v>
      </c>
      <c r="V377" s="403" t="s">
        <v>99</v>
      </c>
      <c r="W377" s="403">
        <v>2</v>
      </c>
      <c r="X377" s="403" t="s">
        <v>99</v>
      </c>
      <c r="Y377" s="403" t="s">
        <v>4383</v>
      </c>
      <c r="Z377" s="404">
        <v>39867</v>
      </c>
      <c r="AA377" s="404">
        <v>39871</v>
      </c>
      <c r="AB377" s="403" t="s">
        <v>152</v>
      </c>
      <c r="AC377" s="403" t="s">
        <v>4900</v>
      </c>
      <c r="AD377" s="403">
        <v>3</v>
      </c>
      <c r="AE377" s="403">
        <v>3</v>
      </c>
      <c r="AF377" s="403">
        <v>3</v>
      </c>
      <c r="AG377" s="403" t="s">
        <v>99</v>
      </c>
      <c r="AH377" s="403">
        <v>3</v>
      </c>
      <c r="AI377" s="403" t="s">
        <v>127</v>
      </c>
    </row>
    <row r="378" spans="1:35" x14ac:dyDescent="0.2">
      <c r="A378" s="434" t="str">
        <f>IF(B378&lt;&gt;"",HYPERLINK(CONCATENATE("http://reports.ofsted.gov.uk/inspection-reports/find-inspection-report/provider/ELS/",B378),"Ofsted Webpage"),"")</f>
        <v>Ofsted Webpage</v>
      </c>
      <c r="B378" s="403">
        <v>54611</v>
      </c>
      <c r="C378" s="403">
        <v>108295</v>
      </c>
      <c r="D378" s="403">
        <v>10047049</v>
      </c>
      <c r="E378" s="403" t="s">
        <v>4151</v>
      </c>
      <c r="F378" s="403" t="s">
        <v>683</v>
      </c>
      <c r="G378" s="403" t="s">
        <v>17</v>
      </c>
      <c r="H378" s="403" t="s">
        <v>193</v>
      </c>
      <c r="I378" s="403" t="s">
        <v>107</v>
      </c>
      <c r="J378" s="403" t="s">
        <v>107</v>
      </c>
      <c r="K378" s="404" t="s">
        <v>210</v>
      </c>
      <c r="L378" s="403" t="s">
        <v>210</v>
      </c>
      <c r="M378" s="403" t="s">
        <v>5003</v>
      </c>
      <c r="N378" s="403" t="s">
        <v>711</v>
      </c>
      <c r="O378" s="403" t="s">
        <v>109</v>
      </c>
      <c r="P378" s="404">
        <v>40519</v>
      </c>
      <c r="Q378" s="404">
        <v>40520</v>
      </c>
      <c r="R378" s="404">
        <v>40562</v>
      </c>
      <c r="S378" s="403" t="s">
        <v>99</v>
      </c>
      <c r="T378" s="403" t="s">
        <v>99</v>
      </c>
      <c r="U378" s="403" t="s">
        <v>99</v>
      </c>
      <c r="V378" s="403" t="s">
        <v>99</v>
      </c>
      <c r="W378" s="403" t="s">
        <v>99</v>
      </c>
      <c r="X378" s="403" t="s">
        <v>99</v>
      </c>
      <c r="Y378" s="403" t="s">
        <v>210</v>
      </c>
      <c r="Z378" s="404" t="s">
        <v>210</v>
      </c>
      <c r="AA378" s="404" t="s">
        <v>210</v>
      </c>
      <c r="AB378" s="403" t="s">
        <v>210</v>
      </c>
      <c r="AC378" s="403" t="s">
        <v>210</v>
      </c>
      <c r="AD378" s="403" t="s">
        <v>210</v>
      </c>
      <c r="AE378" s="403" t="s">
        <v>210</v>
      </c>
      <c r="AF378" s="403" t="s">
        <v>210</v>
      </c>
      <c r="AG378" s="403" t="s">
        <v>210</v>
      </c>
      <c r="AH378" s="403" t="s">
        <v>210</v>
      </c>
      <c r="AI378" s="403" t="s">
        <v>103</v>
      </c>
    </row>
    <row r="379" spans="1:35" x14ac:dyDescent="0.2">
      <c r="A379" s="434" t="str">
        <f>IF(B379&lt;&gt;"",HYPERLINK(CONCATENATE("http://reports.ofsted.gov.uk/inspection-reports/find-inspection-report/provider/ELS/",B379),"Ofsted Webpage"),"")</f>
        <v>Ofsted Webpage</v>
      </c>
      <c r="B379" s="403">
        <v>54624</v>
      </c>
      <c r="C379" s="403">
        <v>106864</v>
      </c>
      <c r="D379" s="403">
        <v>10006332</v>
      </c>
      <c r="E379" s="403" t="s">
        <v>1091</v>
      </c>
      <c r="F379" s="403" t="s">
        <v>278</v>
      </c>
      <c r="G379" s="403" t="s">
        <v>15</v>
      </c>
      <c r="H379" s="403" t="s">
        <v>320</v>
      </c>
      <c r="I379" s="403" t="s">
        <v>140</v>
      </c>
      <c r="J379" s="403" t="s">
        <v>140</v>
      </c>
      <c r="K379" s="404">
        <v>42544</v>
      </c>
      <c r="L379" s="403">
        <v>1</v>
      </c>
      <c r="M379" s="403" t="s">
        <v>3497</v>
      </c>
      <c r="N379" s="403" t="s">
        <v>102</v>
      </c>
      <c r="O379" s="403" t="s">
        <v>109</v>
      </c>
      <c r="P379" s="404">
        <v>41324</v>
      </c>
      <c r="Q379" s="404">
        <v>41327</v>
      </c>
      <c r="R379" s="404">
        <v>41358</v>
      </c>
      <c r="S379" s="403">
        <v>2</v>
      </c>
      <c r="T379" s="403">
        <v>2</v>
      </c>
      <c r="U379" s="403">
        <v>2</v>
      </c>
      <c r="V379" s="403" t="s">
        <v>99</v>
      </c>
      <c r="W379" s="403">
        <v>2</v>
      </c>
      <c r="X379" s="403" t="s">
        <v>99</v>
      </c>
      <c r="Y379" s="403" t="s">
        <v>4384</v>
      </c>
      <c r="Z379" s="404">
        <v>40588</v>
      </c>
      <c r="AA379" s="404">
        <v>40591</v>
      </c>
      <c r="AB379" s="403" t="s">
        <v>434</v>
      </c>
      <c r="AC379" s="403" t="s">
        <v>4900</v>
      </c>
      <c r="AD379" s="403">
        <v>3</v>
      </c>
      <c r="AE379" s="403">
        <v>3</v>
      </c>
      <c r="AF379" s="403">
        <v>3</v>
      </c>
      <c r="AG379" s="403" t="s">
        <v>99</v>
      </c>
      <c r="AH379" s="403">
        <v>3</v>
      </c>
      <c r="AI379" s="403" t="s">
        <v>127</v>
      </c>
    </row>
    <row r="380" spans="1:35" x14ac:dyDescent="0.2">
      <c r="A380" s="434" t="str">
        <f>IF(B380&lt;&gt;"",HYPERLINK(CONCATENATE("http://reports.ofsted.gov.uk/inspection-reports/find-inspection-report/provider/ELS/",B380),"Ofsted Webpage"),"")</f>
        <v>Ofsted Webpage</v>
      </c>
      <c r="B380" s="403">
        <v>54630</v>
      </c>
      <c r="C380" s="403">
        <v>107084</v>
      </c>
      <c r="D380" s="403">
        <v>10006337</v>
      </c>
      <c r="E380" s="403" t="s">
        <v>2594</v>
      </c>
      <c r="F380" s="403" t="s">
        <v>170</v>
      </c>
      <c r="G380" s="403" t="s">
        <v>15</v>
      </c>
      <c r="H380" s="403" t="s">
        <v>829</v>
      </c>
      <c r="I380" s="403" t="s">
        <v>94</v>
      </c>
      <c r="J380" s="403" t="s">
        <v>95</v>
      </c>
      <c r="K380" s="404" t="s">
        <v>210</v>
      </c>
      <c r="L380" s="403" t="s">
        <v>210</v>
      </c>
      <c r="M380" s="403" t="s">
        <v>2595</v>
      </c>
      <c r="N380" s="403" t="s">
        <v>374</v>
      </c>
      <c r="O380" s="403" t="s">
        <v>109</v>
      </c>
      <c r="P380" s="404">
        <v>41792</v>
      </c>
      <c r="Q380" s="404">
        <v>41796</v>
      </c>
      <c r="R380" s="404">
        <v>41829</v>
      </c>
      <c r="S380" s="403">
        <v>2</v>
      </c>
      <c r="T380" s="403">
        <v>2</v>
      </c>
      <c r="U380" s="403">
        <v>2</v>
      </c>
      <c r="V380" s="403" t="s">
        <v>99</v>
      </c>
      <c r="W380" s="403">
        <v>2</v>
      </c>
      <c r="X380" s="403" t="s">
        <v>99</v>
      </c>
      <c r="Y380" s="403" t="s">
        <v>4069</v>
      </c>
      <c r="Z380" s="404">
        <v>41029</v>
      </c>
      <c r="AA380" s="404">
        <v>41033</v>
      </c>
      <c r="AB380" s="403" t="s">
        <v>152</v>
      </c>
      <c r="AC380" s="403" t="s">
        <v>4900</v>
      </c>
      <c r="AD380" s="403">
        <v>3</v>
      </c>
      <c r="AE380" s="403">
        <v>3</v>
      </c>
      <c r="AF380" s="403">
        <v>3</v>
      </c>
      <c r="AG380" s="403" t="s">
        <v>99</v>
      </c>
      <c r="AH380" s="403">
        <v>3</v>
      </c>
      <c r="AI380" s="403" t="s">
        <v>127</v>
      </c>
    </row>
    <row r="381" spans="1:35" x14ac:dyDescent="0.2">
      <c r="A381" s="434" t="str">
        <f>IF(B381&lt;&gt;"",HYPERLINK(CONCATENATE("http://reports.ofsted.gov.uk/inspection-reports/find-inspection-report/provider/ELS/",B381),"Ofsted Webpage"),"")</f>
        <v>Ofsted Webpage</v>
      </c>
      <c r="B381" s="403">
        <v>54636</v>
      </c>
      <c r="C381" s="403">
        <v>116195</v>
      </c>
      <c r="D381" s="403">
        <v>10001473</v>
      </c>
      <c r="E381" s="403" t="s">
        <v>1093</v>
      </c>
      <c r="F381" s="403" t="s">
        <v>170</v>
      </c>
      <c r="G381" s="403" t="s">
        <v>15</v>
      </c>
      <c r="H381" s="403" t="s">
        <v>585</v>
      </c>
      <c r="I381" s="403" t="s">
        <v>172</v>
      </c>
      <c r="J381" s="403" t="s">
        <v>172</v>
      </c>
      <c r="K381" s="404" t="s">
        <v>210</v>
      </c>
      <c r="L381" s="403" t="s">
        <v>210</v>
      </c>
      <c r="M381" s="403">
        <v>10037417</v>
      </c>
      <c r="N381" s="403" t="s">
        <v>212</v>
      </c>
      <c r="O381" s="403" t="s">
        <v>109</v>
      </c>
      <c r="P381" s="404">
        <v>43025</v>
      </c>
      <c r="Q381" s="404">
        <v>43028</v>
      </c>
      <c r="R381" s="404">
        <v>43054</v>
      </c>
      <c r="S381" s="403">
        <v>3</v>
      </c>
      <c r="T381" s="403">
        <v>3</v>
      </c>
      <c r="U381" s="403">
        <v>3</v>
      </c>
      <c r="V381" s="403">
        <v>3</v>
      </c>
      <c r="W381" s="403">
        <v>3</v>
      </c>
      <c r="X381" s="403" t="s">
        <v>100</v>
      </c>
      <c r="Y381" s="403">
        <v>10011511</v>
      </c>
      <c r="Z381" s="404">
        <v>42486</v>
      </c>
      <c r="AA381" s="404">
        <v>42489</v>
      </c>
      <c r="AB381" s="403" t="s">
        <v>276</v>
      </c>
      <c r="AC381" s="403" t="s">
        <v>4900</v>
      </c>
      <c r="AD381" s="403">
        <v>3</v>
      </c>
      <c r="AE381" s="403">
        <v>3</v>
      </c>
      <c r="AF381" s="403">
        <v>3</v>
      </c>
      <c r="AG381" s="403">
        <v>3</v>
      </c>
      <c r="AH381" s="403">
        <v>3</v>
      </c>
      <c r="AI381" s="403" t="s">
        <v>111</v>
      </c>
    </row>
    <row r="382" spans="1:35" x14ac:dyDescent="0.2">
      <c r="A382" s="434" t="str">
        <f>IF(B382&lt;&gt;"",HYPERLINK(CONCATENATE("http://reports.ofsted.gov.uk/inspection-reports/find-inspection-report/provider/ELS/",B382),"Ofsted Webpage"),"")</f>
        <v>Ofsted Webpage</v>
      </c>
      <c r="B382" s="403">
        <v>54640</v>
      </c>
      <c r="C382" s="403">
        <v>109702</v>
      </c>
      <c r="D382" s="403">
        <v>10006365</v>
      </c>
      <c r="E382" s="403" t="s">
        <v>537</v>
      </c>
      <c r="F382" s="403" t="s">
        <v>92</v>
      </c>
      <c r="G382" s="403" t="s">
        <v>14</v>
      </c>
      <c r="H382" s="403" t="s">
        <v>399</v>
      </c>
      <c r="I382" s="403" t="s">
        <v>190</v>
      </c>
      <c r="J382" s="403" t="s">
        <v>190</v>
      </c>
      <c r="K382" s="404" t="s">
        <v>210</v>
      </c>
      <c r="L382" s="403" t="s">
        <v>210</v>
      </c>
      <c r="M382" s="403">
        <v>10005012</v>
      </c>
      <c r="N382" s="403" t="s">
        <v>331</v>
      </c>
      <c r="O382" s="403" t="s">
        <v>109</v>
      </c>
      <c r="P382" s="404">
        <v>42668</v>
      </c>
      <c r="Q382" s="404">
        <v>42671</v>
      </c>
      <c r="R382" s="404">
        <v>42706</v>
      </c>
      <c r="S382" s="403">
        <v>2</v>
      </c>
      <c r="T382" s="403">
        <v>2</v>
      </c>
      <c r="U382" s="403">
        <v>2</v>
      </c>
      <c r="V382" s="403">
        <v>2</v>
      </c>
      <c r="W382" s="403">
        <v>2</v>
      </c>
      <c r="X382" s="403" t="s">
        <v>100</v>
      </c>
      <c r="Y382" s="403" t="s">
        <v>538</v>
      </c>
      <c r="Z382" s="404">
        <v>42038</v>
      </c>
      <c r="AA382" s="404">
        <v>42041</v>
      </c>
      <c r="AB382" s="403" t="s">
        <v>132</v>
      </c>
      <c r="AC382" s="403" t="s">
        <v>4900</v>
      </c>
      <c r="AD382" s="403">
        <v>3</v>
      </c>
      <c r="AE382" s="403">
        <v>3</v>
      </c>
      <c r="AF382" s="403">
        <v>3</v>
      </c>
      <c r="AG382" s="403" t="s">
        <v>99</v>
      </c>
      <c r="AH382" s="403">
        <v>2</v>
      </c>
      <c r="AI382" s="403" t="s">
        <v>127</v>
      </c>
    </row>
    <row r="383" spans="1:35" x14ac:dyDescent="0.2">
      <c r="A383" s="434" t="str">
        <f>IF(B383&lt;&gt;"",HYPERLINK(CONCATENATE("http://reports.ofsted.gov.uk/inspection-reports/find-inspection-report/provider/ELS/",B383),"Ofsted Webpage"),"")</f>
        <v>Ofsted Webpage</v>
      </c>
      <c r="B383" s="403">
        <v>54649</v>
      </c>
      <c r="C383" s="403">
        <v>105444</v>
      </c>
      <c r="D383" s="403">
        <v>10006387</v>
      </c>
      <c r="E383" s="403" t="s">
        <v>4385</v>
      </c>
      <c r="F383" s="403" t="s">
        <v>92</v>
      </c>
      <c r="G383" s="403" t="s">
        <v>14</v>
      </c>
      <c r="H383" s="403" t="s">
        <v>731</v>
      </c>
      <c r="I383" s="403" t="s">
        <v>161</v>
      </c>
      <c r="J383" s="403" t="s">
        <v>161</v>
      </c>
      <c r="K383" s="404" t="s">
        <v>210</v>
      </c>
      <c r="L383" s="403" t="s">
        <v>210</v>
      </c>
      <c r="M383" s="403" t="s">
        <v>4386</v>
      </c>
      <c r="N383" s="403" t="s">
        <v>434</v>
      </c>
      <c r="O383" s="403" t="s">
        <v>109</v>
      </c>
      <c r="P383" s="404">
        <v>40344</v>
      </c>
      <c r="Q383" s="404">
        <v>40347</v>
      </c>
      <c r="R383" s="404">
        <v>40382</v>
      </c>
      <c r="S383" s="403">
        <v>1</v>
      </c>
      <c r="T383" s="403">
        <v>1</v>
      </c>
      <c r="U383" s="403">
        <v>2</v>
      </c>
      <c r="V383" s="403" t="s">
        <v>99</v>
      </c>
      <c r="W383" s="403">
        <v>1</v>
      </c>
      <c r="X383" s="403" t="s">
        <v>99</v>
      </c>
      <c r="Y383" s="403" t="s">
        <v>210</v>
      </c>
      <c r="Z383" s="403" t="s">
        <v>210</v>
      </c>
      <c r="AA383" s="403" t="s">
        <v>210</v>
      </c>
      <c r="AB383" s="403" t="s">
        <v>210</v>
      </c>
      <c r="AC383" s="403" t="s">
        <v>210</v>
      </c>
      <c r="AD383" s="403" t="s">
        <v>210</v>
      </c>
      <c r="AE383" s="403" t="s">
        <v>210</v>
      </c>
      <c r="AF383" s="403" t="s">
        <v>210</v>
      </c>
      <c r="AG383" s="403" t="s">
        <v>210</v>
      </c>
      <c r="AH383" s="403" t="s">
        <v>210</v>
      </c>
      <c r="AI383" s="403" t="s">
        <v>103</v>
      </c>
    </row>
    <row r="384" spans="1:35" x14ac:dyDescent="0.2">
      <c r="A384" s="434" t="str">
        <f>IF(B384&lt;&gt;"",HYPERLINK(CONCATENATE("http://reports.ofsted.gov.uk/inspection-reports/find-inspection-report/provider/ELS/",B384),"Ofsted Webpage"),"")</f>
        <v>Ofsted Webpage</v>
      </c>
      <c r="B384" s="403">
        <v>54657</v>
      </c>
      <c r="C384" s="403">
        <v>108002</v>
      </c>
      <c r="D384" s="403">
        <v>10006399</v>
      </c>
      <c r="E384" s="403" t="s">
        <v>2597</v>
      </c>
      <c r="F384" s="403" t="s">
        <v>170</v>
      </c>
      <c r="G384" s="403" t="s">
        <v>15</v>
      </c>
      <c r="H384" s="403" t="s">
        <v>854</v>
      </c>
      <c r="I384" s="403" t="s">
        <v>107</v>
      </c>
      <c r="J384" s="403" t="s">
        <v>107</v>
      </c>
      <c r="K384" s="404">
        <v>43139</v>
      </c>
      <c r="L384" s="403">
        <v>1</v>
      </c>
      <c r="M384" s="403" t="s">
        <v>2598</v>
      </c>
      <c r="N384" s="403" t="s">
        <v>302</v>
      </c>
      <c r="O384" s="403" t="s">
        <v>109</v>
      </c>
      <c r="P384" s="404">
        <v>41722</v>
      </c>
      <c r="Q384" s="404">
        <v>41726</v>
      </c>
      <c r="R384" s="404">
        <v>41766</v>
      </c>
      <c r="S384" s="403">
        <v>2</v>
      </c>
      <c r="T384" s="403">
        <v>2</v>
      </c>
      <c r="U384" s="403">
        <v>2</v>
      </c>
      <c r="V384" s="403" t="s">
        <v>99</v>
      </c>
      <c r="W384" s="403">
        <v>2</v>
      </c>
      <c r="X384" s="403" t="s">
        <v>99</v>
      </c>
      <c r="Y384" s="403" t="s">
        <v>3503</v>
      </c>
      <c r="Z384" s="404">
        <v>41288</v>
      </c>
      <c r="AA384" s="404">
        <v>41292</v>
      </c>
      <c r="AB384" s="403" t="s">
        <v>152</v>
      </c>
      <c r="AC384" s="403" t="s">
        <v>4900</v>
      </c>
      <c r="AD384" s="403">
        <v>3</v>
      </c>
      <c r="AE384" s="403">
        <v>3</v>
      </c>
      <c r="AF384" s="403">
        <v>3</v>
      </c>
      <c r="AG384" s="403" t="s">
        <v>99</v>
      </c>
      <c r="AH384" s="403">
        <v>3</v>
      </c>
      <c r="AI384" s="403" t="s">
        <v>127</v>
      </c>
    </row>
    <row r="385" spans="1:35" x14ac:dyDescent="0.2">
      <c r="A385" s="434" t="str">
        <f>IF(B385&lt;&gt;"",HYPERLINK(CONCATENATE("http://reports.ofsted.gov.uk/inspection-reports/find-inspection-report/provider/ELS/",B385),"Ofsted Webpage"),"")</f>
        <v>Ofsted Webpage</v>
      </c>
      <c r="B385" s="403">
        <v>54664</v>
      </c>
      <c r="C385" s="403">
        <v>129400</v>
      </c>
      <c r="D385" s="403">
        <v>10043685</v>
      </c>
      <c r="E385" s="403" t="s">
        <v>4387</v>
      </c>
      <c r="F385" s="403" t="s">
        <v>92</v>
      </c>
      <c r="G385" s="403" t="s">
        <v>14</v>
      </c>
      <c r="H385" s="403" t="s">
        <v>362</v>
      </c>
      <c r="I385" s="403" t="s">
        <v>166</v>
      </c>
      <c r="J385" s="403" t="s">
        <v>166</v>
      </c>
      <c r="K385" s="404" t="s">
        <v>210</v>
      </c>
      <c r="L385" s="403" t="s">
        <v>210</v>
      </c>
      <c r="M385" s="403" t="s">
        <v>4388</v>
      </c>
      <c r="N385" s="403" t="s">
        <v>434</v>
      </c>
      <c r="O385" s="403" t="s">
        <v>109</v>
      </c>
      <c r="P385" s="404">
        <v>40078</v>
      </c>
      <c r="Q385" s="404">
        <v>40081</v>
      </c>
      <c r="R385" s="404">
        <v>40143</v>
      </c>
      <c r="S385" s="403">
        <v>1</v>
      </c>
      <c r="T385" s="403">
        <v>1</v>
      </c>
      <c r="U385" s="403">
        <v>2</v>
      </c>
      <c r="V385" s="403" t="s">
        <v>99</v>
      </c>
      <c r="W385" s="403">
        <v>1</v>
      </c>
      <c r="X385" s="403" t="s">
        <v>99</v>
      </c>
      <c r="Y385" s="403" t="s">
        <v>4389</v>
      </c>
      <c r="Z385" s="404">
        <v>38608</v>
      </c>
      <c r="AA385" s="404">
        <v>38608</v>
      </c>
      <c r="AB385" s="403" t="s">
        <v>4199</v>
      </c>
      <c r="AC385" s="403" t="s">
        <v>4900</v>
      </c>
      <c r="AD385" s="403">
        <v>1</v>
      </c>
      <c r="AE385" s="403">
        <v>1</v>
      </c>
      <c r="AF385" s="403" t="s">
        <v>99</v>
      </c>
      <c r="AG385" s="403" t="s">
        <v>99</v>
      </c>
      <c r="AH385" s="403" t="s">
        <v>99</v>
      </c>
      <c r="AI385" s="403" t="s">
        <v>111</v>
      </c>
    </row>
    <row r="386" spans="1:35" x14ac:dyDescent="0.2">
      <c r="A386" s="434" t="str">
        <f>IF(B386&lt;&gt;"",HYPERLINK(CONCATENATE("http://reports.ofsted.gov.uk/inspection-reports/find-inspection-report/provider/ELS/",B386),"Ofsted Webpage"),"")</f>
        <v>Ofsted Webpage</v>
      </c>
      <c r="B386" s="403">
        <v>54666</v>
      </c>
      <c r="C386" s="403">
        <v>112545</v>
      </c>
      <c r="D386" s="403">
        <v>10006407</v>
      </c>
      <c r="E386" s="403" t="s">
        <v>1803</v>
      </c>
      <c r="F386" s="403" t="s">
        <v>170</v>
      </c>
      <c r="G386" s="403" t="s">
        <v>15</v>
      </c>
      <c r="H386" s="403" t="s">
        <v>503</v>
      </c>
      <c r="I386" s="403" t="s">
        <v>94</v>
      </c>
      <c r="J386" s="403" t="s">
        <v>95</v>
      </c>
      <c r="K386" s="404" t="s">
        <v>210</v>
      </c>
      <c r="L386" s="403" t="s">
        <v>210</v>
      </c>
      <c r="M386" s="403">
        <v>10022478</v>
      </c>
      <c r="N386" s="403" t="s">
        <v>276</v>
      </c>
      <c r="O386" s="403" t="s">
        <v>109</v>
      </c>
      <c r="P386" s="404">
        <v>43116</v>
      </c>
      <c r="Q386" s="404">
        <v>43119</v>
      </c>
      <c r="R386" s="404">
        <v>43150</v>
      </c>
      <c r="S386" s="403">
        <v>4</v>
      </c>
      <c r="T386" s="403">
        <v>4</v>
      </c>
      <c r="U386" s="403">
        <v>3</v>
      </c>
      <c r="V386" s="403">
        <v>4</v>
      </c>
      <c r="W386" s="403">
        <v>3</v>
      </c>
      <c r="X386" s="403" t="s">
        <v>98</v>
      </c>
      <c r="Y386" s="403" t="s">
        <v>1804</v>
      </c>
      <c r="Z386" s="404">
        <v>41967</v>
      </c>
      <c r="AA386" s="404">
        <v>41971</v>
      </c>
      <c r="AB386" s="403" t="s">
        <v>152</v>
      </c>
      <c r="AC386" s="403" t="s">
        <v>4900</v>
      </c>
      <c r="AD386" s="403">
        <v>2</v>
      </c>
      <c r="AE386" s="403">
        <v>2</v>
      </c>
      <c r="AF386" s="403">
        <v>2</v>
      </c>
      <c r="AG386" s="403" t="s">
        <v>99</v>
      </c>
      <c r="AH386" s="403">
        <v>2</v>
      </c>
      <c r="AI386" s="403" t="s">
        <v>148</v>
      </c>
    </row>
    <row r="387" spans="1:35" x14ac:dyDescent="0.2">
      <c r="A387" s="434" t="str">
        <f>IF(B387&lt;&gt;"",HYPERLINK(CONCATENATE("http://reports.ofsted.gov.uk/inspection-reports/find-inspection-report/provider/ELS/",B387),"Ofsted Webpage"),"")</f>
        <v>Ofsted Webpage</v>
      </c>
      <c r="B387" s="403">
        <v>54668</v>
      </c>
      <c r="C387" s="403">
        <v>107123</v>
      </c>
      <c r="D387" s="403">
        <v>10006408</v>
      </c>
      <c r="E387" s="403" t="s">
        <v>3505</v>
      </c>
      <c r="F387" s="403" t="s">
        <v>92</v>
      </c>
      <c r="G387" s="403" t="s">
        <v>14</v>
      </c>
      <c r="H387" s="403" t="s">
        <v>503</v>
      </c>
      <c r="I387" s="403" t="s">
        <v>94</v>
      </c>
      <c r="J387" s="403" t="s">
        <v>95</v>
      </c>
      <c r="K387" s="404">
        <v>42816</v>
      </c>
      <c r="L387" s="403">
        <v>1</v>
      </c>
      <c r="M387" s="403" t="s">
        <v>3506</v>
      </c>
      <c r="N387" s="403" t="s">
        <v>132</v>
      </c>
      <c r="O387" s="403" t="s">
        <v>109</v>
      </c>
      <c r="P387" s="404">
        <v>41303</v>
      </c>
      <c r="Q387" s="404">
        <v>41306</v>
      </c>
      <c r="R387" s="404">
        <v>41339</v>
      </c>
      <c r="S387" s="403">
        <v>2</v>
      </c>
      <c r="T387" s="403">
        <v>2</v>
      </c>
      <c r="U387" s="403">
        <v>2</v>
      </c>
      <c r="V387" s="403" t="s">
        <v>99</v>
      </c>
      <c r="W387" s="403">
        <v>2</v>
      </c>
      <c r="X387" s="403" t="s">
        <v>99</v>
      </c>
      <c r="Y387" s="403" t="s">
        <v>4390</v>
      </c>
      <c r="Z387" s="404">
        <v>40715</v>
      </c>
      <c r="AA387" s="404">
        <v>40718</v>
      </c>
      <c r="AB387" s="403" t="s">
        <v>434</v>
      </c>
      <c r="AC387" s="403" t="s">
        <v>4900</v>
      </c>
      <c r="AD387" s="403">
        <v>3</v>
      </c>
      <c r="AE387" s="403">
        <v>3</v>
      </c>
      <c r="AF387" s="403">
        <v>3</v>
      </c>
      <c r="AG387" s="403" t="s">
        <v>99</v>
      </c>
      <c r="AH387" s="403">
        <v>3</v>
      </c>
      <c r="AI387" s="403" t="s">
        <v>127</v>
      </c>
    </row>
    <row r="388" spans="1:35" x14ac:dyDescent="0.2">
      <c r="A388" s="434" t="str">
        <f>IF(B388&lt;&gt;"",HYPERLINK(CONCATENATE("http://reports.ofsted.gov.uk/inspection-reports/find-inspection-report/provider/ELS/",B388),"Ofsted Webpage"),"")</f>
        <v>Ofsted Webpage</v>
      </c>
      <c r="B388" s="403">
        <v>54684</v>
      </c>
      <c r="C388" s="403">
        <v>112269</v>
      </c>
      <c r="D388" s="403">
        <v>10006426</v>
      </c>
      <c r="E388" s="403" t="s">
        <v>1095</v>
      </c>
      <c r="F388" s="403" t="s">
        <v>170</v>
      </c>
      <c r="G388" s="403" t="s">
        <v>15</v>
      </c>
      <c r="H388" s="403" t="s">
        <v>399</v>
      </c>
      <c r="I388" s="403" t="s">
        <v>190</v>
      </c>
      <c r="J388" s="403" t="s">
        <v>190</v>
      </c>
      <c r="K388" s="404">
        <v>42501</v>
      </c>
      <c r="L388" s="403">
        <v>1</v>
      </c>
      <c r="M388" s="403" t="s">
        <v>4391</v>
      </c>
      <c r="N388" s="403" t="s">
        <v>152</v>
      </c>
      <c r="O388" s="403" t="s">
        <v>109</v>
      </c>
      <c r="P388" s="404">
        <v>40511</v>
      </c>
      <c r="Q388" s="404">
        <v>40515</v>
      </c>
      <c r="R388" s="404">
        <v>40556</v>
      </c>
      <c r="S388" s="403">
        <v>2</v>
      </c>
      <c r="T388" s="403">
        <v>2</v>
      </c>
      <c r="U388" s="403">
        <v>2</v>
      </c>
      <c r="V388" s="403" t="s">
        <v>99</v>
      </c>
      <c r="W388" s="403">
        <v>2</v>
      </c>
      <c r="X388" s="403" t="s">
        <v>99</v>
      </c>
      <c r="Y388" s="403" t="s">
        <v>4392</v>
      </c>
      <c r="Z388" s="404">
        <v>39108</v>
      </c>
      <c r="AA388" s="404">
        <v>39108</v>
      </c>
      <c r="AB388" s="403" t="s">
        <v>4172</v>
      </c>
      <c r="AC388" s="403" t="s">
        <v>4900</v>
      </c>
      <c r="AD388" s="403">
        <v>3</v>
      </c>
      <c r="AE388" s="403">
        <v>3</v>
      </c>
      <c r="AF388" s="403" t="s">
        <v>99</v>
      </c>
      <c r="AG388" s="403" t="s">
        <v>99</v>
      </c>
      <c r="AH388" s="403" t="s">
        <v>99</v>
      </c>
      <c r="AI388" s="403" t="s">
        <v>127</v>
      </c>
    </row>
    <row r="389" spans="1:35" x14ac:dyDescent="0.2">
      <c r="A389" s="434" t="str">
        <f>IF(B389&lt;&gt;"",HYPERLINK(CONCATENATE("http://reports.ofsted.gov.uk/inspection-reports/find-inspection-report/provider/ELS/",B389),"Ofsted Webpage"),"")</f>
        <v>Ofsted Webpage</v>
      </c>
      <c r="B389" s="403">
        <v>54698</v>
      </c>
      <c r="C389" s="403">
        <v>109318</v>
      </c>
      <c r="D389" s="403">
        <v>10006438</v>
      </c>
      <c r="E389" s="403" t="s">
        <v>128</v>
      </c>
      <c r="F389" s="403" t="s">
        <v>92</v>
      </c>
      <c r="G389" s="403" t="s">
        <v>14</v>
      </c>
      <c r="H389" s="403" t="s">
        <v>129</v>
      </c>
      <c r="I389" s="403" t="s">
        <v>122</v>
      </c>
      <c r="J389" s="403" t="s">
        <v>122</v>
      </c>
      <c r="K389" s="404" t="s">
        <v>210</v>
      </c>
      <c r="L389" s="403" t="s">
        <v>210</v>
      </c>
      <c r="M389" s="403">
        <v>10022547</v>
      </c>
      <c r="N389" s="403" t="s">
        <v>130</v>
      </c>
      <c r="O389" s="403" t="s">
        <v>109</v>
      </c>
      <c r="P389" s="404">
        <v>42787</v>
      </c>
      <c r="Q389" s="404">
        <v>42790</v>
      </c>
      <c r="R389" s="404">
        <v>42821</v>
      </c>
      <c r="S389" s="403">
        <v>2</v>
      </c>
      <c r="T389" s="403">
        <v>2</v>
      </c>
      <c r="U389" s="403">
        <v>2</v>
      </c>
      <c r="V389" s="403">
        <v>2</v>
      </c>
      <c r="W389" s="403">
        <v>2</v>
      </c>
      <c r="X389" s="403" t="s">
        <v>100</v>
      </c>
      <c r="Y389" s="403" t="s">
        <v>131</v>
      </c>
      <c r="Z389" s="404">
        <v>41723</v>
      </c>
      <c r="AA389" s="404">
        <v>41726</v>
      </c>
      <c r="AB389" s="403" t="s">
        <v>132</v>
      </c>
      <c r="AC389" s="403" t="s">
        <v>4900</v>
      </c>
      <c r="AD389" s="403">
        <v>2</v>
      </c>
      <c r="AE389" s="403">
        <v>2</v>
      </c>
      <c r="AF389" s="403">
        <v>2</v>
      </c>
      <c r="AG389" s="403" t="s">
        <v>99</v>
      </c>
      <c r="AH389" s="403">
        <v>3</v>
      </c>
      <c r="AI389" s="403" t="s">
        <v>111</v>
      </c>
    </row>
    <row r="390" spans="1:35" x14ac:dyDescent="0.2">
      <c r="A390" s="434" t="str">
        <f>IF(B390&lt;&gt;"",HYPERLINK(CONCATENATE("http://reports.ofsted.gov.uk/inspection-reports/find-inspection-report/provider/ELS/",B390),"Ofsted Webpage"),"")</f>
        <v>Ofsted Webpage</v>
      </c>
      <c r="B390" s="403">
        <v>54714</v>
      </c>
      <c r="C390" s="403">
        <v>107996</v>
      </c>
      <c r="D390" s="403">
        <v>10006458</v>
      </c>
      <c r="E390" s="403" t="s">
        <v>2601</v>
      </c>
      <c r="F390" s="403" t="s">
        <v>278</v>
      </c>
      <c r="G390" s="403" t="s">
        <v>15</v>
      </c>
      <c r="H390" s="403" t="s">
        <v>222</v>
      </c>
      <c r="I390" s="403" t="s">
        <v>199</v>
      </c>
      <c r="J390" s="403" t="s">
        <v>95</v>
      </c>
      <c r="K390" s="404">
        <v>43011</v>
      </c>
      <c r="L390" s="403">
        <v>1</v>
      </c>
      <c r="M390" s="403" t="s">
        <v>2602</v>
      </c>
      <c r="N390" s="403" t="s">
        <v>152</v>
      </c>
      <c r="O390" s="403" t="s">
        <v>109</v>
      </c>
      <c r="P390" s="404">
        <v>41661</v>
      </c>
      <c r="Q390" s="404">
        <v>41663</v>
      </c>
      <c r="R390" s="404">
        <v>41696</v>
      </c>
      <c r="S390" s="403">
        <v>2</v>
      </c>
      <c r="T390" s="403">
        <v>2</v>
      </c>
      <c r="U390" s="403">
        <v>2</v>
      </c>
      <c r="V390" s="403" t="s">
        <v>99</v>
      </c>
      <c r="W390" s="403">
        <v>2</v>
      </c>
      <c r="X390" s="403" t="s">
        <v>99</v>
      </c>
      <c r="Y390" s="403" t="s">
        <v>4393</v>
      </c>
      <c r="Z390" s="404">
        <v>39475</v>
      </c>
      <c r="AA390" s="404">
        <v>39478</v>
      </c>
      <c r="AB390" s="403" t="s">
        <v>152</v>
      </c>
      <c r="AC390" s="403" t="s">
        <v>4900</v>
      </c>
      <c r="AD390" s="403">
        <v>2</v>
      </c>
      <c r="AE390" s="403">
        <v>2</v>
      </c>
      <c r="AF390" s="403">
        <v>3</v>
      </c>
      <c r="AG390" s="403" t="s">
        <v>99</v>
      </c>
      <c r="AH390" s="403">
        <v>2</v>
      </c>
      <c r="AI390" s="403" t="s">
        <v>111</v>
      </c>
    </row>
    <row r="391" spans="1:35" x14ac:dyDescent="0.2">
      <c r="A391" s="434" t="str">
        <f>IF(B391&lt;&gt;"",HYPERLINK(CONCATENATE("http://reports.ofsted.gov.uk/inspection-reports/find-inspection-report/provider/ELS/",B391),"Ofsted Webpage"),"")</f>
        <v>Ofsted Webpage</v>
      </c>
      <c r="B391" s="403">
        <v>54719</v>
      </c>
      <c r="C391" s="403">
        <v>110161</v>
      </c>
      <c r="D391" s="403">
        <v>10006462</v>
      </c>
      <c r="E391" s="403" t="s">
        <v>2604</v>
      </c>
      <c r="F391" s="403" t="s">
        <v>170</v>
      </c>
      <c r="G391" s="403" t="s">
        <v>15</v>
      </c>
      <c r="H391" s="403" t="s">
        <v>460</v>
      </c>
      <c r="I391" s="403" t="s">
        <v>166</v>
      </c>
      <c r="J391" s="403" t="s">
        <v>166</v>
      </c>
      <c r="K391" s="404" t="s">
        <v>210</v>
      </c>
      <c r="L391" s="403" t="s">
        <v>210</v>
      </c>
      <c r="M391" s="403">
        <v>10039739</v>
      </c>
      <c r="N391" s="403" t="s">
        <v>276</v>
      </c>
      <c r="O391" s="403" t="s">
        <v>124</v>
      </c>
      <c r="P391" s="404">
        <v>43004</v>
      </c>
      <c r="Q391" s="404">
        <v>43019</v>
      </c>
      <c r="R391" s="404">
        <v>43040</v>
      </c>
      <c r="S391" s="403">
        <v>3</v>
      </c>
      <c r="T391" s="403">
        <v>3</v>
      </c>
      <c r="U391" s="403">
        <v>3</v>
      </c>
      <c r="V391" s="403">
        <v>2</v>
      </c>
      <c r="W391" s="403">
        <v>3</v>
      </c>
      <c r="X391" s="403" t="s">
        <v>100</v>
      </c>
      <c r="Y391" s="403" t="s">
        <v>2605</v>
      </c>
      <c r="Z391" s="404">
        <v>41549</v>
      </c>
      <c r="AA391" s="404">
        <v>41551</v>
      </c>
      <c r="AB391" s="403" t="s">
        <v>152</v>
      </c>
      <c r="AC391" s="403" t="s">
        <v>4900</v>
      </c>
      <c r="AD391" s="403">
        <v>2</v>
      </c>
      <c r="AE391" s="403">
        <v>2</v>
      </c>
      <c r="AF391" s="403">
        <v>2</v>
      </c>
      <c r="AG391" s="403" t="s">
        <v>99</v>
      </c>
      <c r="AH391" s="403">
        <v>2</v>
      </c>
      <c r="AI391" s="403" t="s">
        <v>148</v>
      </c>
    </row>
    <row r="392" spans="1:35" x14ac:dyDescent="0.2">
      <c r="A392" s="434" t="str">
        <f>IF(B392&lt;&gt;"",HYPERLINK(CONCATENATE("http://reports.ofsted.gov.uk/inspection-reports/find-inspection-report/provider/ELS/",B392),"Ofsted Webpage"),"")</f>
        <v>Ofsted Webpage</v>
      </c>
      <c r="B392" s="403">
        <v>54725</v>
      </c>
      <c r="C392" s="403">
        <v>122966</v>
      </c>
      <c r="D392" s="403">
        <v>10037945</v>
      </c>
      <c r="E392" s="403" t="s">
        <v>2607</v>
      </c>
      <c r="F392" s="403" t="s">
        <v>92</v>
      </c>
      <c r="G392" s="403" t="s">
        <v>14</v>
      </c>
      <c r="H392" s="403" t="s">
        <v>139</v>
      </c>
      <c r="I392" s="403" t="s">
        <v>140</v>
      </c>
      <c r="J392" s="403" t="s">
        <v>140</v>
      </c>
      <c r="K392" s="404" t="s">
        <v>210</v>
      </c>
      <c r="L392" s="403" t="s">
        <v>210</v>
      </c>
      <c r="M392" s="403">
        <v>10030767</v>
      </c>
      <c r="N392" s="403" t="s">
        <v>130</v>
      </c>
      <c r="O392" s="403" t="s">
        <v>109</v>
      </c>
      <c r="P392" s="404">
        <v>42906</v>
      </c>
      <c r="Q392" s="404">
        <v>42909</v>
      </c>
      <c r="R392" s="404">
        <v>42947</v>
      </c>
      <c r="S392" s="403">
        <v>3</v>
      </c>
      <c r="T392" s="403">
        <v>3</v>
      </c>
      <c r="U392" s="403">
        <v>3</v>
      </c>
      <c r="V392" s="403">
        <v>3</v>
      </c>
      <c r="W392" s="403">
        <v>3</v>
      </c>
      <c r="X392" s="403" t="s">
        <v>100</v>
      </c>
      <c r="Y392" s="403" t="s">
        <v>2608</v>
      </c>
      <c r="Z392" s="404">
        <v>41709</v>
      </c>
      <c r="AA392" s="404">
        <v>41712</v>
      </c>
      <c r="AB392" s="403" t="s">
        <v>102</v>
      </c>
      <c r="AC392" s="403" t="s">
        <v>4900</v>
      </c>
      <c r="AD392" s="403">
        <v>2</v>
      </c>
      <c r="AE392" s="403">
        <v>2</v>
      </c>
      <c r="AF392" s="403">
        <v>2</v>
      </c>
      <c r="AG392" s="403" t="s">
        <v>99</v>
      </c>
      <c r="AH392" s="403">
        <v>2</v>
      </c>
      <c r="AI392" s="403" t="s">
        <v>148</v>
      </c>
    </row>
    <row r="393" spans="1:35" x14ac:dyDescent="0.2">
      <c r="A393" s="434" t="str">
        <f>IF(B393&lt;&gt;"",HYPERLINK(CONCATENATE("http://reports.ofsted.gov.uk/inspection-reports/find-inspection-report/provider/ELS/",B393),"Ofsted Webpage"),"")</f>
        <v>Ofsted Webpage</v>
      </c>
      <c r="B393" s="403">
        <v>54726</v>
      </c>
      <c r="C393" s="403">
        <v>112419</v>
      </c>
      <c r="D393" s="403">
        <v>10006472</v>
      </c>
      <c r="E393" s="403" t="s">
        <v>138</v>
      </c>
      <c r="F393" s="403" t="s">
        <v>92</v>
      </c>
      <c r="G393" s="403" t="s">
        <v>14</v>
      </c>
      <c r="H393" s="403" t="s">
        <v>139</v>
      </c>
      <c r="I393" s="403" t="s">
        <v>140</v>
      </c>
      <c r="J393" s="403" t="s">
        <v>140</v>
      </c>
      <c r="K393" s="404" t="s">
        <v>210</v>
      </c>
      <c r="L393" s="403" t="s">
        <v>210</v>
      </c>
      <c r="M393" s="403">
        <v>10022629</v>
      </c>
      <c r="N393" s="403" t="s">
        <v>141</v>
      </c>
      <c r="O393" s="403" t="s">
        <v>109</v>
      </c>
      <c r="P393" s="404">
        <v>42786</v>
      </c>
      <c r="Q393" s="404">
        <v>42789</v>
      </c>
      <c r="R393" s="404">
        <v>42818</v>
      </c>
      <c r="S393" s="403">
        <v>2</v>
      </c>
      <c r="T393" s="403">
        <v>2</v>
      </c>
      <c r="U393" s="403">
        <v>2</v>
      </c>
      <c r="V393" s="403">
        <v>2</v>
      </c>
      <c r="W393" s="403">
        <v>2</v>
      </c>
      <c r="X393" s="403" t="s">
        <v>100</v>
      </c>
      <c r="Y393" s="403" t="s">
        <v>142</v>
      </c>
      <c r="Z393" s="404">
        <v>42170</v>
      </c>
      <c r="AA393" s="404">
        <v>42174</v>
      </c>
      <c r="AB393" s="403" t="s">
        <v>102</v>
      </c>
      <c r="AC393" s="403" t="s">
        <v>4900</v>
      </c>
      <c r="AD393" s="403">
        <v>3</v>
      </c>
      <c r="AE393" s="403">
        <v>3</v>
      </c>
      <c r="AF393" s="403">
        <v>3</v>
      </c>
      <c r="AG393" s="403" t="s">
        <v>99</v>
      </c>
      <c r="AH393" s="403">
        <v>3</v>
      </c>
      <c r="AI393" s="403" t="s">
        <v>127</v>
      </c>
    </row>
    <row r="394" spans="1:35" x14ac:dyDescent="0.2">
      <c r="A394" s="434" t="str">
        <f>IF(B394&lt;&gt;"",HYPERLINK(CONCATENATE("http://reports.ofsted.gov.uk/inspection-reports/find-inspection-report/provider/ELS/",B394),"Ofsted Webpage"),"")</f>
        <v>Ofsted Webpage</v>
      </c>
      <c r="B394" s="403">
        <v>54739</v>
      </c>
      <c r="C394" s="403">
        <v>107976</v>
      </c>
      <c r="D394" s="403">
        <v>10006495</v>
      </c>
      <c r="E394" s="403" t="s">
        <v>1097</v>
      </c>
      <c r="F394" s="403" t="s">
        <v>170</v>
      </c>
      <c r="G394" s="403" t="s">
        <v>15</v>
      </c>
      <c r="H394" s="403" t="s">
        <v>154</v>
      </c>
      <c r="I394" s="403" t="s">
        <v>140</v>
      </c>
      <c r="J394" s="403" t="s">
        <v>140</v>
      </c>
      <c r="K394" s="404" t="s">
        <v>210</v>
      </c>
      <c r="L394" s="403" t="s">
        <v>210</v>
      </c>
      <c r="M394" s="403">
        <v>10017751</v>
      </c>
      <c r="N394" s="403" t="s">
        <v>276</v>
      </c>
      <c r="O394" s="403" t="s">
        <v>109</v>
      </c>
      <c r="P394" s="404">
        <v>42478</v>
      </c>
      <c r="Q394" s="404">
        <v>42481</v>
      </c>
      <c r="R394" s="404">
        <v>42509</v>
      </c>
      <c r="S394" s="403">
        <v>3</v>
      </c>
      <c r="T394" s="403">
        <v>3</v>
      </c>
      <c r="U394" s="403">
        <v>3</v>
      </c>
      <c r="V394" s="403">
        <v>3</v>
      </c>
      <c r="W394" s="403">
        <v>3</v>
      </c>
      <c r="X394" s="403" t="s">
        <v>100</v>
      </c>
      <c r="Y394" s="403" t="s">
        <v>4394</v>
      </c>
      <c r="Z394" s="404">
        <v>40672</v>
      </c>
      <c r="AA394" s="404">
        <v>40676</v>
      </c>
      <c r="AB394" s="403" t="s">
        <v>152</v>
      </c>
      <c r="AC394" s="403" t="s">
        <v>4900</v>
      </c>
      <c r="AD394" s="403">
        <v>2</v>
      </c>
      <c r="AE394" s="403">
        <v>2</v>
      </c>
      <c r="AF394" s="403">
        <v>2</v>
      </c>
      <c r="AG394" s="403" t="s">
        <v>99</v>
      </c>
      <c r="AH394" s="403">
        <v>2</v>
      </c>
      <c r="AI394" s="403" t="s">
        <v>148</v>
      </c>
    </row>
    <row r="395" spans="1:35" x14ac:dyDescent="0.2">
      <c r="A395" s="434" t="str">
        <f>IF(B395&lt;&gt;"",HYPERLINK(CONCATENATE("http://reports.ofsted.gov.uk/inspection-reports/find-inspection-report/provider/ELS/",B395),"Ofsted Webpage"),"")</f>
        <v>Ofsted Webpage</v>
      </c>
      <c r="B395" s="403">
        <v>54755</v>
      </c>
      <c r="C395" s="403">
        <v>107857</v>
      </c>
      <c r="D395" s="403">
        <v>10006517</v>
      </c>
      <c r="E395" s="403" t="s">
        <v>1099</v>
      </c>
      <c r="F395" s="403" t="s">
        <v>92</v>
      </c>
      <c r="G395" s="403" t="s">
        <v>14</v>
      </c>
      <c r="H395" s="403" t="s">
        <v>1100</v>
      </c>
      <c r="I395" s="403" t="s">
        <v>94</v>
      </c>
      <c r="J395" s="403" t="s">
        <v>95</v>
      </c>
      <c r="K395" s="404" t="s">
        <v>210</v>
      </c>
      <c r="L395" s="403" t="s">
        <v>210</v>
      </c>
      <c r="M395" s="403">
        <v>10005017</v>
      </c>
      <c r="N395" s="403" t="s">
        <v>145</v>
      </c>
      <c r="O395" s="403" t="s">
        <v>109</v>
      </c>
      <c r="P395" s="404">
        <v>42339</v>
      </c>
      <c r="Q395" s="404">
        <v>42342</v>
      </c>
      <c r="R395" s="404">
        <v>42369</v>
      </c>
      <c r="S395" s="403">
        <v>2</v>
      </c>
      <c r="T395" s="403">
        <v>2</v>
      </c>
      <c r="U395" s="403">
        <v>2</v>
      </c>
      <c r="V395" s="403">
        <v>2</v>
      </c>
      <c r="W395" s="403">
        <v>2</v>
      </c>
      <c r="X395" s="403" t="s">
        <v>100</v>
      </c>
      <c r="Y395" s="403" t="s">
        <v>3510</v>
      </c>
      <c r="Z395" s="404">
        <v>41428</v>
      </c>
      <c r="AA395" s="404">
        <v>41432</v>
      </c>
      <c r="AB395" s="403" t="s">
        <v>132</v>
      </c>
      <c r="AC395" s="403" t="s">
        <v>4900</v>
      </c>
      <c r="AD395" s="403">
        <v>2</v>
      </c>
      <c r="AE395" s="403">
        <v>2</v>
      </c>
      <c r="AF395" s="403">
        <v>2</v>
      </c>
      <c r="AG395" s="403" t="s">
        <v>99</v>
      </c>
      <c r="AH395" s="403">
        <v>2</v>
      </c>
      <c r="AI395" s="403" t="s">
        <v>111</v>
      </c>
    </row>
    <row r="396" spans="1:35" x14ac:dyDescent="0.2">
      <c r="A396" s="434" t="str">
        <f>IF(B396&lt;&gt;"",HYPERLINK(CONCATENATE("http://reports.ofsted.gov.uk/inspection-reports/find-inspection-report/provider/ELS/",B396),"Ofsted Webpage"),"")</f>
        <v>Ofsted Webpage</v>
      </c>
      <c r="B396" s="403">
        <v>54774</v>
      </c>
      <c r="C396" s="403">
        <v>112238</v>
      </c>
      <c r="D396" s="403">
        <v>10006547</v>
      </c>
      <c r="E396" s="403" t="s">
        <v>1104</v>
      </c>
      <c r="F396" s="403" t="s">
        <v>170</v>
      </c>
      <c r="G396" s="403" t="s">
        <v>15</v>
      </c>
      <c r="H396" s="403" t="s">
        <v>352</v>
      </c>
      <c r="I396" s="403" t="s">
        <v>172</v>
      </c>
      <c r="J396" s="403" t="s">
        <v>172</v>
      </c>
      <c r="K396" s="404" t="s">
        <v>210</v>
      </c>
      <c r="L396" s="403" t="s">
        <v>210</v>
      </c>
      <c r="M396" s="403">
        <v>10005018</v>
      </c>
      <c r="N396" s="403" t="s">
        <v>276</v>
      </c>
      <c r="O396" s="403" t="s">
        <v>109</v>
      </c>
      <c r="P396" s="404">
        <v>42444</v>
      </c>
      <c r="Q396" s="404">
        <v>42447</v>
      </c>
      <c r="R396" s="404">
        <v>42478</v>
      </c>
      <c r="S396" s="403">
        <v>2</v>
      </c>
      <c r="T396" s="403">
        <v>2</v>
      </c>
      <c r="U396" s="403">
        <v>2</v>
      </c>
      <c r="V396" s="403">
        <v>2</v>
      </c>
      <c r="W396" s="403">
        <v>2</v>
      </c>
      <c r="X396" s="403" t="s">
        <v>100</v>
      </c>
      <c r="Y396" s="403" t="s">
        <v>4395</v>
      </c>
      <c r="Z396" s="404">
        <v>40497</v>
      </c>
      <c r="AA396" s="404">
        <v>40501</v>
      </c>
      <c r="AB396" s="403" t="s">
        <v>152</v>
      </c>
      <c r="AC396" s="403" t="s">
        <v>4900</v>
      </c>
      <c r="AD396" s="403">
        <v>2</v>
      </c>
      <c r="AE396" s="403">
        <v>2</v>
      </c>
      <c r="AF396" s="403">
        <v>2</v>
      </c>
      <c r="AG396" s="403" t="s">
        <v>99</v>
      </c>
      <c r="AH396" s="403">
        <v>2</v>
      </c>
      <c r="AI396" s="403" t="s">
        <v>111</v>
      </c>
    </row>
    <row r="397" spans="1:35" x14ac:dyDescent="0.2">
      <c r="A397" s="434" t="str">
        <f>IF(B397&lt;&gt;"",HYPERLINK(CONCATENATE("http://reports.ofsted.gov.uk/inspection-reports/find-inspection-report/provider/ELS/",B397),"Ofsted Webpage"),"")</f>
        <v>Ofsted Webpage</v>
      </c>
      <c r="B397" s="403">
        <v>54780</v>
      </c>
      <c r="C397" s="403">
        <v>118744</v>
      </c>
      <c r="D397" s="403">
        <v>10011159</v>
      </c>
      <c r="E397" s="403" t="s">
        <v>5145</v>
      </c>
      <c r="F397" s="403" t="s">
        <v>92</v>
      </c>
      <c r="G397" s="403" t="s">
        <v>14</v>
      </c>
      <c r="H397" s="403" t="s">
        <v>261</v>
      </c>
      <c r="I397" s="403" t="s">
        <v>190</v>
      </c>
      <c r="J397" s="403" t="s">
        <v>190</v>
      </c>
      <c r="K397" s="404" t="s">
        <v>210</v>
      </c>
      <c r="L397" s="403" t="s">
        <v>210</v>
      </c>
      <c r="M397" s="403" t="s">
        <v>210</v>
      </c>
      <c r="N397" s="403" t="s">
        <v>210</v>
      </c>
      <c r="O397" s="403" t="s">
        <v>210</v>
      </c>
      <c r="P397" s="404" t="s">
        <v>210</v>
      </c>
      <c r="Q397" s="404" t="s">
        <v>210</v>
      </c>
      <c r="R397" s="404" t="s">
        <v>210</v>
      </c>
      <c r="S397" s="403" t="s">
        <v>210</v>
      </c>
      <c r="T397" s="403" t="s">
        <v>210</v>
      </c>
      <c r="U397" s="403" t="s">
        <v>210</v>
      </c>
      <c r="V397" s="403" t="s">
        <v>210</v>
      </c>
      <c r="W397" s="403" t="s">
        <v>210</v>
      </c>
      <c r="X397" s="403" t="s">
        <v>210</v>
      </c>
      <c r="Y397" s="403" t="s">
        <v>210</v>
      </c>
      <c r="Z397" s="403" t="s">
        <v>210</v>
      </c>
      <c r="AA397" s="403" t="s">
        <v>210</v>
      </c>
      <c r="AB397" s="403" t="s">
        <v>210</v>
      </c>
      <c r="AC397" s="403" t="s">
        <v>210</v>
      </c>
      <c r="AD397" s="403" t="s">
        <v>210</v>
      </c>
      <c r="AE397" s="403" t="s">
        <v>210</v>
      </c>
      <c r="AF397" s="403" t="s">
        <v>210</v>
      </c>
      <c r="AG397" s="403" t="s">
        <v>210</v>
      </c>
      <c r="AH397" s="403" t="s">
        <v>210</v>
      </c>
      <c r="AI397" s="403" t="s">
        <v>210</v>
      </c>
    </row>
    <row r="398" spans="1:35" x14ac:dyDescent="0.2">
      <c r="A398" s="434" t="str">
        <f>IF(B398&lt;&gt;"",HYPERLINK(CONCATENATE("http://reports.ofsted.gov.uk/inspection-reports/find-inspection-report/provider/ELS/",B398),"Ofsted Webpage"),"")</f>
        <v>Ofsted Webpage</v>
      </c>
      <c r="B398" s="403">
        <v>54803</v>
      </c>
      <c r="C398" s="403">
        <v>107555</v>
      </c>
      <c r="D398" s="403">
        <v>10006574</v>
      </c>
      <c r="E398" s="403" t="s">
        <v>1810</v>
      </c>
      <c r="F398" s="403" t="s">
        <v>92</v>
      </c>
      <c r="G398" s="403" t="s">
        <v>14</v>
      </c>
      <c r="H398" s="403" t="s">
        <v>602</v>
      </c>
      <c r="I398" s="403" t="s">
        <v>199</v>
      </c>
      <c r="J398" s="403" t="s">
        <v>95</v>
      </c>
      <c r="K398" s="404" t="s">
        <v>210</v>
      </c>
      <c r="L398" s="403" t="s">
        <v>210</v>
      </c>
      <c r="M398" s="403" t="s">
        <v>1811</v>
      </c>
      <c r="N398" s="403" t="s">
        <v>132</v>
      </c>
      <c r="O398" s="403" t="s">
        <v>109</v>
      </c>
      <c r="P398" s="404">
        <v>41982</v>
      </c>
      <c r="Q398" s="404">
        <v>41984</v>
      </c>
      <c r="R398" s="404">
        <v>42020</v>
      </c>
      <c r="S398" s="403">
        <v>1</v>
      </c>
      <c r="T398" s="403">
        <v>1</v>
      </c>
      <c r="U398" s="403">
        <v>1</v>
      </c>
      <c r="V398" s="403" t="s">
        <v>99</v>
      </c>
      <c r="W398" s="403">
        <v>1</v>
      </c>
      <c r="X398" s="403" t="s">
        <v>99</v>
      </c>
      <c r="Y398" s="403" t="s">
        <v>4396</v>
      </c>
      <c r="Z398" s="404">
        <v>39461</v>
      </c>
      <c r="AA398" s="404">
        <v>39463</v>
      </c>
      <c r="AB398" s="403" t="s">
        <v>434</v>
      </c>
      <c r="AC398" s="403" t="s">
        <v>4900</v>
      </c>
      <c r="AD398" s="403">
        <v>1</v>
      </c>
      <c r="AE398" s="403">
        <v>1</v>
      </c>
      <c r="AF398" s="403">
        <v>1</v>
      </c>
      <c r="AG398" s="403" t="s">
        <v>99</v>
      </c>
      <c r="AH398" s="403">
        <v>1</v>
      </c>
      <c r="AI398" s="403" t="s">
        <v>111</v>
      </c>
    </row>
    <row r="399" spans="1:35" x14ac:dyDescent="0.2">
      <c r="A399" s="434" t="str">
        <f>IF(B399&lt;&gt;"",HYPERLINK(CONCATENATE("http://reports.ofsted.gov.uk/inspection-reports/find-inspection-report/provider/ELS/",B399),"Ofsted Webpage"),"")</f>
        <v>Ofsted Webpage</v>
      </c>
      <c r="B399" s="403">
        <v>54805</v>
      </c>
      <c r="C399" s="403">
        <v>116973</v>
      </c>
      <c r="D399" s="403">
        <v>10033440</v>
      </c>
      <c r="E399" s="403" t="s">
        <v>3512</v>
      </c>
      <c r="F399" s="403" t="s">
        <v>183</v>
      </c>
      <c r="G399" s="403" t="s">
        <v>14</v>
      </c>
      <c r="H399" s="403" t="s">
        <v>234</v>
      </c>
      <c r="I399" s="403" t="s">
        <v>190</v>
      </c>
      <c r="J399" s="403" t="s">
        <v>190</v>
      </c>
      <c r="K399" s="404">
        <v>42943</v>
      </c>
      <c r="L399" s="403">
        <v>1</v>
      </c>
      <c r="M399" s="403" t="s">
        <v>3513</v>
      </c>
      <c r="N399" s="403" t="s">
        <v>102</v>
      </c>
      <c r="O399" s="403" t="s">
        <v>5556</v>
      </c>
      <c r="P399" s="404">
        <v>41330</v>
      </c>
      <c r="Q399" s="404">
        <v>41334</v>
      </c>
      <c r="R399" s="404">
        <v>41373</v>
      </c>
      <c r="S399" s="403">
        <v>2</v>
      </c>
      <c r="T399" s="403">
        <v>2</v>
      </c>
      <c r="U399" s="403">
        <v>2</v>
      </c>
      <c r="V399" s="403" t="s">
        <v>99</v>
      </c>
      <c r="W399" s="403">
        <v>2</v>
      </c>
      <c r="X399" s="403" t="s">
        <v>100</v>
      </c>
      <c r="Y399" s="403" t="s">
        <v>5566</v>
      </c>
      <c r="Z399" s="404">
        <v>39881</v>
      </c>
      <c r="AA399" s="404">
        <v>39892</v>
      </c>
      <c r="AB399" s="435" t="s">
        <v>102</v>
      </c>
      <c r="AC399" s="435" t="s">
        <v>4900</v>
      </c>
      <c r="AD399" s="403">
        <v>3</v>
      </c>
      <c r="AE399" s="403">
        <v>3</v>
      </c>
      <c r="AF399" s="403">
        <v>3</v>
      </c>
      <c r="AG399" s="403" t="s">
        <v>99</v>
      </c>
      <c r="AH399" s="403">
        <v>2</v>
      </c>
      <c r="AI399" s="403" t="s">
        <v>127</v>
      </c>
    </row>
    <row r="400" spans="1:35" x14ac:dyDescent="0.2">
      <c r="A400" s="434" t="str">
        <f>IF(B400&lt;&gt;"",HYPERLINK(CONCATENATE("http://reports.ofsted.gov.uk/inspection-reports/find-inspection-report/provider/ELS/",B400),"Ofsted Webpage"),"")</f>
        <v>Ofsted Webpage</v>
      </c>
      <c r="B400" s="403">
        <v>54810</v>
      </c>
      <c r="C400" s="403">
        <v>106975</v>
      </c>
      <c r="D400" s="403">
        <v>10000565</v>
      </c>
      <c r="E400" s="403" t="s">
        <v>3515</v>
      </c>
      <c r="F400" s="403" t="s">
        <v>92</v>
      </c>
      <c r="G400" s="403" t="s">
        <v>14</v>
      </c>
      <c r="H400" s="403" t="s">
        <v>160</v>
      </c>
      <c r="I400" s="403" t="s">
        <v>161</v>
      </c>
      <c r="J400" s="403" t="s">
        <v>161</v>
      </c>
      <c r="K400" s="404">
        <v>42849</v>
      </c>
      <c r="L400" s="403">
        <v>1</v>
      </c>
      <c r="M400" s="403" t="s">
        <v>3516</v>
      </c>
      <c r="N400" s="403" t="s">
        <v>132</v>
      </c>
      <c r="O400" s="403" t="s">
        <v>109</v>
      </c>
      <c r="P400" s="404">
        <v>41254</v>
      </c>
      <c r="Q400" s="404">
        <v>41256</v>
      </c>
      <c r="R400" s="404">
        <v>41296</v>
      </c>
      <c r="S400" s="403">
        <v>2</v>
      </c>
      <c r="T400" s="403">
        <v>2</v>
      </c>
      <c r="U400" s="403">
        <v>2</v>
      </c>
      <c r="V400" s="403" t="s">
        <v>99</v>
      </c>
      <c r="W400" s="403">
        <v>2</v>
      </c>
      <c r="X400" s="403" t="s">
        <v>99</v>
      </c>
      <c r="Y400" s="403" t="s">
        <v>4397</v>
      </c>
      <c r="Z400" s="404">
        <v>40386</v>
      </c>
      <c r="AA400" s="404">
        <v>40389</v>
      </c>
      <c r="AB400" s="403" t="s">
        <v>434</v>
      </c>
      <c r="AC400" s="403" t="s">
        <v>4900</v>
      </c>
      <c r="AD400" s="403">
        <v>3</v>
      </c>
      <c r="AE400" s="403">
        <v>3</v>
      </c>
      <c r="AF400" s="403">
        <v>3</v>
      </c>
      <c r="AG400" s="403" t="s">
        <v>99</v>
      </c>
      <c r="AH400" s="403">
        <v>3</v>
      </c>
      <c r="AI400" s="403" t="s">
        <v>127</v>
      </c>
    </row>
    <row r="401" spans="1:35" x14ac:dyDescent="0.2">
      <c r="A401" s="434" t="str">
        <f>IF(B401&lt;&gt;"",HYPERLINK(CONCATENATE("http://reports.ofsted.gov.uk/inspection-reports/find-inspection-report/provider/ELS/",B401),"Ofsted Webpage"),"")</f>
        <v>Ofsted Webpage</v>
      </c>
      <c r="B401" s="403">
        <v>54838</v>
      </c>
      <c r="C401" s="403">
        <v>105782</v>
      </c>
      <c r="D401" s="403">
        <v>10000446</v>
      </c>
      <c r="E401" s="403" t="s">
        <v>1106</v>
      </c>
      <c r="F401" s="403" t="s">
        <v>92</v>
      </c>
      <c r="G401" s="403" t="s">
        <v>14</v>
      </c>
      <c r="H401" s="403" t="s">
        <v>285</v>
      </c>
      <c r="I401" s="403" t="s">
        <v>140</v>
      </c>
      <c r="J401" s="403" t="s">
        <v>140</v>
      </c>
      <c r="K401" s="404">
        <v>42348</v>
      </c>
      <c r="L401" s="403">
        <v>1</v>
      </c>
      <c r="M401" s="403" t="s">
        <v>4398</v>
      </c>
      <c r="N401" s="403" t="s">
        <v>102</v>
      </c>
      <c r="O401" s="403" t="s">
        <v>109</v>
      </c>
      <c r="P401" s="404">
        <v>40315</v>
      </c>
      <c r="Q401" s="404">
        <v>40319</v>
      </c>
      <c r="R401" s="404">
        <v>40357</v>
      </c>
      <c r="S401" s="403">
        <v>2</v>
      </c>
      <c r="T401" s="403">
        <v>2</v>
      </c>
      <c r="U401" s="403">
        <v>2</v>
      </c>
      <c r="V401" s="403" t="s">
        <v>99</v>
      </c>
      <c r="W401" s="403">
        <v>2</v>
      </c>
      <c r="X401" s="403" t="s">
        <v>99</v>
      </c>
      <c r="Y401" s="403" t="s">
        <v>4399</v>
      </c>
      <c r="Z401" s="404">
        <v>38617</v>
      </c>
      <c r="AA401" s="404">
        <v>38617</v>
      </c>
      <c r="AB401" s="403" t="s">
        <v>4199</v>
      </c>
      <c r="AC401" s="403" t="s">
        <v>4900</v>
      </c>
      <c r="AD401" s="403">
        <v>2</v>
      </c>
      <c r="AE401" s="403">
        <v>2</v>
      </c>
      <c r="AF401" s="403" t="s">
        <v>99</v>
      </c>
      <c r="AG401" s="403" t="s">
        <v>99</v>
      </c>
      <c r="AH401" s="403" t="s">
        <v>99</v>
      </c>
      <c r="AI401" s="403" t="s">
        <v>111</v>
      </c>
    </row>
    <row r="402" spans="1:35" x14ac:dyDescent="0.2">
      <c r="A402" s="434" t="str">
        <f>IF(B402&lt;&gt;"",HYPERLINK(CONCATENATE("http://reports.ofsted.gov.uk/inspection-reports/find-inspection-report/provider/ELS/",B402),"Ofsted Webpage"),"")</f>
        <v>Ofsted Webpage</v>
      </c>
      <c r="B402" s="403">
        <v>54842</v>
      </c>
      <c r="C402" s="403">
        <v>116984</v>
      </c>
      <c r="D402" s="403">
        <v>10002527</v>
      </c>
      <c r="E402" s="403" t="s">
        <v>4152</v>
      </c>
      <c r="F402" s="403" t="s">
        <v>183</v>
      </c>
      <c r="G402" s="403" t="s">
        <v>14</v>
      </c>
      <c r="H402" s="403" t="s">
        <v>607</v>
      </c>
      <c r="I402" s="403" t="s">
        <v>122</v>
      </c>
      <c r="J402" s="403" t="s">
        <v>122</v>
      </c>
      <c r="K402" s="404" t="s">
        <v>210</v>
      </c>
      <c r="L402" s="403" t="s">
        <v>210</v>
      </c>
      <c r="M402" s="403">
        <v>10034207</v>
      </c>
      <c r="N402" s="403" t="s">
        <v>145</v>
      </c>
      <c r="O402" s="403" t="s">
        <v>109</v>
      </c>
      <c r="P402" s="404">
        <v>42822</v>
      </c>
      <c r="Q402" s="404">
        <v>42825</v>
      </c>
      <c r="R402" s="404">
        <v>42900</v>
      </c>
      <c r="S402" s="403">
        <v>1</v>
      </c>
      <c r="T402" s="403">
        <v>1</v>
      </c>
      <c r="U402" s="403">
        <v>1</v>
      </c>
      <c r="V402" s="403">
        <v>1</v>
      </c>
      <c r="W402" s="403">
        <v>1</v>
      </c>
      <c r="X402" s="403" t="s">
        <v>100</v>
      </c>
      <c r="Y402" s="403" t="s">
        <v>4400</v>
      </c>
      <c r="Z402" s="404">
        <v>40442</v>
      </c>
      <c r="AA402" s="404">
        <v>40445</v>
      </c>
      <c r="AB402" s="403" t="s">
        <v>434</v>
      </c>
      <c r="AC402" s="403" t="s">
        <v>4900</v>
      </c>
      <c r="AD402" s="403">
        <v>1</v>
      </c>
      <c r="AE402" s="403">
        <v>1</v>
      </c>
      <c r="AF402" s="403">
        <v>1</v>
      </c>
      <c r="AG402" s="403" t="s">
        <v>99</v>
      </c>
      <c r="AH402" s="403">
        <v>1</v>
      </c>
      <c r="AI402" s="403" t="s">
        <v>111</v>
      </c>
    </row>
    <row r="403" spans="1:35" x14ac:dyDescent="0.2">
      <c r="A403" s="434" t="str">
        <f>IF(B403&lt;&gt;"",HYPERLINK(CONCATENATE("http://reports.ofsted.gov.uk/inspection-reports/find-inspection-report/provider/ELS/",B403),"Ofsted Webpage"),"")</f>
        <v>Ofsted Webpage</v>
      </c>
      <c r="B403" s="403">
        <v>54859</v>
      </c>
      <c r="C403" s="403">
        <v>108289</v>
      </c>
      <c r="D403" s="403">
        <v>10002869</v>
      </c>
      <c r="E403" s="403" t="s">
        <v>1108</v>
      </c>
      <c r="F403" s="403" t="s">
        <v>683</v>
      </c>
      <c r="G403" s="403" t="s">
        <v>17</v>
      </c>
      <c r="H403" s="403" t="s">
        <v>334</v>
      </c>
      <c r="I403" s="403" t="s">
        <v>140</v>
      </c>
      <c r="J403" s="403" t="s">
        <v>140</v>
      </c>
      <c r="K403" s="404" t="s">
        <v>210</v>
      </c>
      <c r="L403" s="403" t="s">
        <v>210</v>
      </c>
      <c r="M403" s="403">
        <v>10005020</v>
      </c>
      <c r="N403" s="403" t="s">
        <v>711</v>
      </c>
      <c r="O403" s="403" t="s">
        <v>109</v>
      </c>
      <c r="P403" s="404">
        <v>42333</v>
      </c>
      <c r="Q403" s="404">
        <v>42334</v>
      </c>
      <c r="R403" s="404">
        <v>42368</v>
      </c>
      <c r="S403" s="403">
        <v>1</v>
      </c>
      <c r="T403" s="403">
        <v>1</v>
      </c>
      <c r="U403" s="403">
        <v>1</v>
      </c>
      <c r="V403" s="403">
        <v>1</v>
      </c>
      <c r="W403" s="403">
        <v>1</v>
      </c>
      <c r="X403" s="403" t="s">
        <v>100</v>
      </c>
      <c r="Y403" s="403" t="s">
        <v>4070</v>
      </c>
      <c r="Z403" s="404">
        <v>40834</v>
      </c>
      <c r="AA403" s="404">
        <v>40835</v>
      </c>
      <c r="AB403" s="403" t="s">
        <v>711</v>
      </c>
      <c r="AC403" s="403" t="s">
        <v>4900</v>
      </c>
      <c r="AD403" s="403" t="s">
        <v>99</v>
      </c>
      <c r="AE403" s="403" t="s">
        <v>99</v>
      </c>
      <c r="AF403" s="403" t="s">
        <v>99</v>
      </c>
      <c r="AG403" s="403" t="s">
        <v>99</v>
      </c>
      <c r="AH403" s="403" t="s">
        <v>99</v>
      </c>
      <c r="AI403" s="403" t="s">
        <v>103</v>
      </c>
    </row>
    <row r="404" spans="1:35" x14ac:dyDescent="0.2">
      <c r="A404" s="434" t="str">
        <f>IF(B404&lt;&gt;"",HYPERLINK(CONCATENATE("http://reports.ofsted.gov.uk/inspection-reports/find-inspection-report/provider/ELS/",B404),"Ofsted Webpage"),"")</f>
        <v>Ofsted Webpage</v>
      </c>
      <c r="B404" s="403">
        <v>54860</v>
      </c>
      <c r="C404" s="403">
        <v>107481</v>
      </c>
      <c r="D404" s="403">
        <v>10002896</v>
      </c>
      <c r="E404" s="403" t="s">
        <v>1110</v>
      </c>
      <c r="F404" s="403" t="s">
        <v>278</v>
      </c>
      <c r="G404" s="403" t="s">
        <v>15</v>
      </c>
      <c r="H404" s="403" t="s">
        <v>517</v>
      </c>
      <c r="I404" s="403" t="s">
        <v>122</v>
      </c>
      <c r="J404" s="403" t="s">
        <v>122</v>
      </c>
      <c r="K404" s="404" t="s">
        <v>210</v>
      </c>
      <c r="L404" s="403" t="s">
        <v>210</v>
      </c>
      <c r="M404" s="403">
        <v>10030700</v>
      </c>
      <c r="N404" s="403" t="s">
        <v>317</v>
      </c>
      <c r="O404" s="403" t="s">
        <v>109</v>
      </c>
      <c r="P404" s="404">
        <v>42892</v>
      </c>
      <c r="Q404" s="404">
        <v>42894</v>
      </c>
      <c r="R404" s="404">
        <v>42926</v>
      </c>
      <c r="S404" s="403">
        <v>2</v>
      </c>
      <c r="T404" s="403">
        <v>2</v>
      </c>
      <c r="U404" s="403">
        <v>2</v>
      </c>
      <c r="V404" s="403">
        <v>2</v>
      </c>
      <c r="W404" s="403">
        <v>2</v>
      </c>
      <c r="X404" s="403" t="s">
        <v>100</v>
      </c>
      <c r="Y404" s="403">
        <v>10005021</v>
      </c>
      <c r="Z404" s="404">
        <v>42311</v>
      </c>
      <c r="AA404" s="404">
        <v>42313</v>
      </c>
      <c r="AB404" s="403" t="s">
        <v>130</v>
      </c>
      <c r="AC404" s="403" t="s">
        <v>4900</v>
      </c>
      <c r="AD404" s="403">
        <v>3</v>
      </c>
      <c r="AE404" s="403">
        <v>3</v>
      </c>
      <c r="AF404" s="403">
        <v>3</v>
      </c>
      <c r="AG404" s="403">
        <v>2</v>
      </c>
      <c r="AH404" s="403">
        <v>3</v>
      </c>
      <c r="AI404" s="403" t="s">
        <v>127</v>
      </c>
    </row>
    <row r="405" spans="1:35" x14ac:dyDescent="0.2">
      <c r="A405" s="434" t="str">
        <f>IF(B405&lt;&gt;"",HYPERLINK(CONCATENATE("http://reports.ofsted.gov.uk/inspection-reports/find-inspection-report/provider/ELS/",B405),"Ofsted Webpage"),"")</f>
        <v>Ofsted Webpage</v>
      </c>
      <c r="B405" s="403">
        <v>54873</v>
      </c>
      <c r="C405" s="403">
        <v>106912</v>
      </c>
      <c r="D405" s="403">
        <v>10003748</v>
      </c>
      <c r="E405" s="403" t="s">
        <v>2613</v>
      </c>
      <c r="F405" s="403" t="s">
        <v>92</v>
      </c>
      <c r="G405" s="403" t="s">
        <v>14</v>
      </c>
      <c r="H405" s="403" t="s">
        <v>357</v>
      </c>
      <c r="I405" s="403" t="s">
        <v>140</v>
      </c>
      <c r="J405" s="403" t="s">
        <v>140</v>
      </c>
      <c r="K405" s="404">
        <v>42901</v>
      </c>
      <c r="L405" s="403">
        <v>1</v>
      </c>
      <c r="M405" s="403" t="s">
        <v>2614</v>
      </c>
      <c r="N405" s="403" t="s">
        <v>132</v>
      </c>
      <c r="O405" s="403" t="s">
        <v>109</v>
      </c>
      <c r="P405" s="404">
        <v>41813</v>
      </c>
      <c r="Q405" s="404">
        <v>41817</v>
      </c>
      <c r="R405" s="404">
        <v>41867</v>
      </c>
      <c r="S405" s="403">
        <v>2</v>
      </c>
      <c r="T405" s="403">
        <v>2</v>
      </c>
      <c r="U405" s="403">
        <v>2</v>
      </c>
      <c r="V405" s="403" t="s">
        <v>99</v>
      </c>
      <c r="W405" s="403">
        <v>2</v>
      </c>
      <c r="X405" s="403" t="s">
        <v>99</v>
      </c>
      <c r="Y405" s="403" t="s">
        <v>4071</v>
      </c>
      <c r="Z405" s="404">
        <v>40917</v>
      </c>
      <c r="AA405" s="404">
        <v>40921</v>
      </c>
      <c r="AB405" s="403" t="s">
        <v>434</v>
      </c>
      <c r="AC405" s="403" t="s">
        <v>4900</v>
      </c>
      <c r="AD405" s="403">
        <v>2</v>
      </c>
      <c r="AE405" s="403">
        <v>2</v>
      </c>
      <c r="AF405" s="403">
        <v>2</v>
      </c>
      <c r="AG405" s="403" t="s">
        <v>99</v>
      </c>
      <c r="AH405" s="403">
        <v>2</v>
      </c>
      <c r="AI405" s="403" t="s">
        <v>111</v>
      </c>
    </row>
    <row r="406" spans="1:35" x14ac:dyDescent="0.2">
      <c r="A406" s="434" t="str">
        <f>IF(B406&lt;&gt;"",HYPERLINK(CONCATENATE("http://reports.ofsted.gov.uk/inspection-reports/find-inspection-report/provider/ELS/",B406),"Ofsted Webpage"),"")</f>
        <v>Ofsted Webpage</v>
      </c>
      <c r="B406" s="403">
        <v>54877</v>
      </c>
      <c r="C406" s="403">
        <v>111901</v>
      </c>
      <c r="D406" s="403">
        <v>10006734</v>
      </c>
      <c r="E406" s="403" t="s">
        <v>1112</v>
      </c>
      <c r="F406" s="403" t="s">
        <v>278</v>
      </c>
      <c r="G406" s="403" t="s">
        <v>15</v>
      </c>
      <c r="H406" s="403" t="s">
        <v>209</v>
      </c>
      <c r="I406" s="403" t="s">
        <v>166</v>
      </c>
      <c r="J406" s="403" t="s">
        <v>166</v>
      </c>
      <c r="K406" s="404">
        <v>42530</v>
      </c>
      <c r="L406" s="403">
        <v>1</v>
      </c>
      <c r="M406" s="403" t="s">
        <v>3521</v>
      </c>
      <c r="N406" s="403" t="s">
        <v>152</v>
      </c>
      <c r="O406" s="403" t="s">
        <v>109</v>
      </c>
      <c r="P406" s="404">
        <v>41198</v>
      </c>
      <c r="Q406" s="404">
        <v>41200</v>
      </c>
      <c r="R406" s="404">
        <v>41235</v>
      </c>
      <c r="S406" s="403">
        <v>2</v>
      </c>
      <c r="T406" s="403">
        <v>2</v>
      </c>
      <c r="U406" s="403">
        <v>2</v>
      </c>
      <c r="V406" s="403" t="s">
        <v>99</v>
      </c>
      <c r="W406" s="403">
        <v>2</v>
      </c>
      <c r="X406" s="403" t="s">
        <v>99</v>
      </c>
      <c r="Y406" s="403" t="s">
        <v>4401</v>
      </c>
      <c r="Z406" s="404">
        <v>40127</v>
      </c>
      <c r="AA406" s="404">
        <v>40130</v>
      </c>
      <c r="AB406" s="403" t="s">
        <v>152</v>
      </c>
      <c r="AC406" s="403" t="s">
        <v>4900</v>
      </c>
      <c r="AD406" s="403">
        <v>3</v>
      </c>
      <c r="AE406" s="403">
        <v>3</v>
      </c>
      <c r="AF406" s="403">
        <v>3</v>
      </c>
      <c r="AG406" s="403" t="s">
        <v>99</v>
      </c>
      <c r="AH406" s="403">
        <v>2</v>
      </c>
      <c r="AI406" s="403" t="s">
        <v>127</v>
      </c>
    </row>
    <row r="407" spans="1:35" x14ac:dyDescent="0.2">
      <c r="A407" s="434" t="str">
        <f>IF(B407&lt;&gt;"",HYPERLINK(CONCATENATE("http://reports.ofsted.gov.uk/inspection-reports/find-inspection-report/provider/ELS/",B407),"Ofsted Webpage"),"")</f>
        <v>Ofsted Webpage</v>
      </c>
      <c r="B407" s="403">
        <v>54895</v>
      </c>
      <c r="C407" s="403">
        <v>116866</v>
      </c>
      <c r="D407" s="403">
        <v>10006571</v>
      </c>
      <c r="E407" s="403" t="s">
        <v>347</v>
      </c>
      <c r="F407" s="403" t="s">
        <v>92</v>
      </c>
      <c r="G407" s="403" t="s">
        <v>14</v>
      </c>
      <c r="H407" s="403" t="s">
        <v>348</v>
      </c>
      <c r="I407" s="403" t="s">
        <v>190</v>
      </c>
      <c r="J407" s="403" t="s">
        <v>190</v>
      </c>
      <c r="K407" s="404">
        <v>42747</v>
      </c>
      <c r="L407" s="403">
        <v>1</v>
      </c>
      <c r="M407" s="403" t="s">
        <v>349</v>
      </c>
      <c r="N407" s="403" t="s">
        <v>102</v>
      </c>
      <c r="O407" s="403" t="s">
        <v>109</v>
      </c>
      <c r="P407" s="404">
        <v>41351</v>
      </c>
      <c r="Q407" s="404">
        <v>41354</v>
      </c>
      <c r="R407" s="404">
        <v>41393</v>
      </c>
      <c r="S407" s="403">
        <v>2</v>
      </c>
      <c r="T407" s="403">
        <v>2</v>
      </c>
      <c r="U407" s="403">
        <v>2</v>
      </c>
      <c r="V407" s="403" t="s">
        <v>99</v>
      </c>
      <c r="W407" s="403">
        <v>1</v>
      </c>
      <c r="X407" s="403" t="s">
        <v>99</v>
      </c>
      <c r="Y407" s="403" t="s">
        <v>4402</v>
      </c>
      <c r="Z407" s="404">
        <v>39539</v>
      </c>
      <c r="AA407" s="404">
        <v>39542</v>
      </c>
      <c r="AB407" s="403" t="s">
        <v>434</v>
      </c>
      <c r="AC407" s="403" t="s">
        <v>4900</v>
      </c>
      <c r="AD407" s="403">
        <v>2</v>
      </c>
      <c r="AE407" s="403">
        <v>2</v>
      </c>
      <c r="AF407" s="403">
        <v>2</v>
      </c>
      <c r="AG407" s="403" t="s">
        <v>99</v>
      </c>
      <c r="AH407" s="403">
        <v>2</v>
      </c>
      <c r="AI407" s="403" t="s">
        <v>111</v>
      </c>
    </row>
    <row r="408" spans="1:35" x14ac:dyDescent="0.2">
      <c r="A408" s="434" t="str">
        <f>IF(B408&lt;&gt;"",HYPERLINK(CONCATENATE("http://reports.ofsted.gov.uk/inspection-reports/find-inspection-report/provider/ELS/",B408),"Ofsted Webpage"),"")</f>
        <v>Ofsted Webpage</v>
      </c>
      <c r="B408" s="403">
        <v>54912</v>
      </c>
      <c r="C408" s="403">
        <v>115558</v>
      </c>
      <c r="D408" s="403">
        <v>10005213</v>
      </c>
      <c r="E408" s="403" t="s">
        <v>5574</v>
      </c>
      <c r="F408" s="403" t="s">
        <v>92</v>
      </c>
      <c r="G408" s="403" t="s">
        <v>14</v>
      </c>
      <c r="H408" s="403" t="s">
        <v>121</v>
      </c>
      <c r="I408" s="403" t="s">
        <v>122</v>
      </c>
      <c r="J408" s="403" t="s">
        <v>122</v>
      </c>
      <c r="K408" s="404" t="s">
        <v>210</v>
      </c>
      <c r="L408" s="403" t="s">
        <v>210</v>
      </c>
      <c r="M408" s="403" t="s">
        <v>210</v>
      </c>
      <c r="N408" s="403" t="s">
        <v>210</v>
      </c>
      <c r="O408" s="403" t="s">
        <v>210</v>
      </c>
      <c r="P408" s="404" t="s">
        <v>210</v>
      </c>
      <c r="Q408" s="404" t="s">
        <v>210</v>
      </c>
      <c r="R408" s="404" t="s">
        <v>210</v>
      </c>
      <c r="S408" s="403" t="s">
        <v>210</v>
      </c>
      <c r="T408" s="403" t="s">
        <v>210</v>
      </c>
      <c r="U408" s="403" t="s">
        <v>210</v>
      </c>
      <c r="V408" s="403" t="s">
        <v>210</v>
      </c>
      <c r="W408" s="403" t="s">
        <v>210</v>
      </c>
      <c r="X408" s="403" t="s">
        <v>210</v>
      </c>
      <c r="Y408" s="403" t="s">
        <v>210</v>
      </c>
      <c r="Z408" s="404" t="s">
        <v>210</v>
      </c>
      <c r="AA408" s="403" t="s">
        <v>210</v>
      </c>
      <c r="AB408" s="403" t="s">
        <v>210</v>
      </c>
      <c r="AC408" s="403" t="s">
        <v>210</v>
      </c>
      <c r="AD408" s="403" t="s">
        <v>210</v>
      </c>
      <c r="AE408" s="403" t="s">
        <v>210</v>
      </c>
      <c r="AF408" s="403" t="s">
        <v>210</v>
      </c>
      <c r="AG408" s="403" t="s">
        <v>210</v>
      </c>
      <c r="AH408" s="403" t="s">
        <v>210</v>
      </c>
      <c r="AI408" s="403" t="s">
        <v>210</v>
      </c>
    </row>
    <row r="409" spans="1:35" x14ac:dyDescent="0.2">
      <c r="A409" s="434" t="str">
        <f>IF(B409&lt;&gt;"",HYPERLINK(CONCATENATE("http://reports.ofsted.gov.uk/inspection-reports/find-inspection-report/provider/ELS/",B409),"Ofsted Webpage"),"")</f>
        <v>Ofsted Webpage</v>
      </c>
      <c r="B409" s="403">
        <v>54916</v>
      </c>
      <c r="C409" s="403">
        <v>110183</v>
      </c>
      <c r="D409" s="403">
        <v>10006797</v>
      </c>
      <c r="E409" s="403" t="s">
        <v>561</v>
      </c>
      <c r="F409" s="403" t="s">
        <v>92</v>
      </c>
      <c r="G409" s="403" t="s">
        <v>14</v>
      </c>
      <c r="H409" s="403" t="s">
        <v>237</v>
      </c>
      <c r="I409" s="403" t="s">
        <v>190</v>
      </c>
      <c r="J409" s="403" t="s">
        <v>190</v>
      </c>
      <c r="K409" s="404" t="s">
        <v>210</v>
      </c>
      <c r="L409" s="403" t="s">
        <v>210</v>
      </c>
      <c r="M409" s="403">
        <v>10020096</v>
      </c>
      <c r="N409" s="403" t="s">
        <v>145</v>
      </c>
      <c r="O409" s="403" t="s">
        <v>109</v>
      </c>
      <c r="P409" s="404">
        <v>42654</v>
      </c>
      <c r="Q409" s="404">
        <v>42657</v>
      </c>
      <c r="R409" s="404">
        <v>42697</v>
      </c>
      <c r="S409" s="403">
        <v>2</v>
      </c>
      <c r="T409" s="403">
        <v>2</v>
      </c>
      <c r="U409" s="403">
        <v>2</v>
      </c>
      <c r="V409" s="403">
        <v>2</v>
      </c>
      <c r="W409" s="403">
        <v>2</v>
      </c>
      <c r="X409" s="403" t="s">
        <v>100</v>
      </c>
      <c r="Y409" s="403" t="s">
        <v>562</v>
      </c>
      <c r="Z409" s="404">
        <v>41562</v>
      </c>
      <c r="AA409" s="404">
        <v>41565</v>
      </c>
      <c r="AB409" s="403" t="s">
        <v>132</v>
      </c>
      <c r="AC409" s="403" t="s">
        <v>4900</v>
      </c>
      <c r="AD409" s="403">
        <v>2</v>
      </c>
      <c r="AE409" s="403">
        <v>2</v>
      </c>
      <c r="AF409" s="403">
        <v>2</v>
      </c>
      <c r="AG409" s="403" t="s">
        <v>99</v>
      </c>
      <c r="AH409" s="403">
        <v>2</v>
      </c>
      <c r="AI409" s="403" t="s">
        <v>111</v>
      </c>
    </row>
    <row r="410" spans="1:35" x14ac:dyDescent="0.2">
      <c r="A410" s="434" t="str">
        <f>IF(B410&lt;&gt;"",HYPERLINK(CONCATENATE("http://reports.ofsted.gov.uk/inspection-reports/find-inspection-report/provider/ELS/",B410),"Ofsted Webpage"),"")</f>
        <v>Ofsted Webpage</v>
      </c>
      <c r="B410" s="403">
        <v>54946</v>
      </c>
      <c r="C410" s="403">
        <v>112645</v>
      </c>
      <c r="D410" s="403">
        <v>10006845</v>
      </c>
      <c r="E410" s="403" t="s">
        <v>385</v>
      </c>
      <c r="F410" s="403" t="s">
        <v>92</v>
      </c>
      <c r="G410" s="403" t="s">
        <v>14</v>
      </c>
      <c r="H410" s="403" t="s">
        <v>380</v>
      </c>
      <c r="I410" s="403" t="s">
        <v>199</v>
      </c>
      <c r="J410" s="403" t="s">
        <v>95</v>
      </c>
      <c r="K410" s="404" t="s">
        <v>210</v>
      </c>
      <c r="L410" s="403" t="s">
        <v>210</v>
      </c>
      <c r="M410" s="403">
        <v>10005023</v>
      </c>
      <c r="N410" s="403" t="s">
        <v>141</v>
      </c>
      <c r="O410" s="403" t="s">
        <v>109</v>
      </c>
      <c r="P410" s="404">
        <v>42710</v>
      </c>
      <c r="Q410" s="404">
        <v>42713</v>
      </c>
      <c r="R410" s="404">
        <v>42754</v>
      </c>
      <c r="S410" s="403">
        <v>3</v>
      </c>
      <c r="T410" s="403">
        <v>3</v>
      </c>
      <c r="U410" s="403">
        <v>3</v>
      </c>
      <c r="V410" s="403">
        <v>3</v>
      </c>
      <c r="W410" s="403">
        <v>3</v>
      </c>
      <c r="X410" s="403" t="s">
        <v>100</v>
      </c>
      <c r="Y410" s="403" t="s">
        <v>386</v>
      </c>
      <c r="Z410" s="404">
        <v>42023</v>
      </c>
      <c r="AA410" s="404">
        <v>42027</v>
      </c>
      <c r="AB410" s="403" t="s">
        <v>102</v>
      </c>
      <c r="AC410" s="403" t="s">
        <v>4900</v>
      </c>
      <c r="AD410" s="403">
        <v>3</v>
      </c>
      <c r="AE410" s="403">
        <v>3</v>
      </c>
      <c r="AF410" s="403">
        <v>2</v>
      </c>
      <c r="AG410" s="403" t="s">
        <v>99</v>
      </c>
      <c r="AH410" s="403">
        <v>2</v>
      </c>
      <c r="AI410" s="403" t="s">
        <v>111</v>
      </c>
    </row>
    <row r="411" spans="1:35" x14ac:dyDescent="0.2">
      <c r="A411" s="434" t="str">
        <f>IF(B411&lt;&gt;"",HYPERLINK(CONCATENATE("http://reports.ofsted.gov.uk/inspection-reports/find-inspection-report/provider/ELS/",B411),"Ofsted Webpage"),"")</f>
        <v>Ofsted Webpage</v>
      </c>
      <c r="B411" s="403">
        <v>54947</v>
      </c>
      <c r="C411" s="403">
        <v>107784</v>
      </c>
      <c r="D411" s="403">
        <v>10006847</v>
      </c>
      <c r="E411" s="403" t="s">
        <v>1814</v>
      </c>
      <c r="F411" s="403" t="s">
        <v>92</v>
      </c>
      <c r="G411" s="403" t="s">
        <v>14</v>
      </c>
      <c r="H411" s="403" t="s">
        <v>139</v>
      </c>
      <c r="I411" s="403" t="s">
        <v>140</v>
      </c>
      <c r="J411" s="403" t="s">
        <v>140</v>
      </c>
      <c r="K411" s="404" t="s">
        <v>210</v>
      </c>
      <c r="L411" s="403" t="s">
        <v>210</v>
      </c>
      <c r="M411" s="403" t="s">
        <v>1815</v>
      </c>
      <c r="N411" s="403" t="s">
        <v>102</v>
      </c>
      <c r="O411" s="403" t="s">
        <v>109</v>
      </c>
      <c r="P411" s="404">
        <v>42163</v>
      </c>
      <c r="Q411" s="404">
        <v>42167</v>
      </c>
      <c r="R411" s="404">
        <v>42200</v>
      </c>
      <c r="S411" s="403">
        <v>2</v>
      </c>
      <c r="T411" s="403">
        <v>2</v>
      </c>
      <c r="U411" s="403">
        <v>2</v>
      </c>
      <c r="V411" s="403" t="s">
        <v>99</v>
      </c>
      <c r="W411" s="403">
        <v>2</v>
      </c>
      <c r="X411" s="403" t="s">
        <v>99</v>
      </c>
      <c r="Y411" s="403" t="s">
        <v>4403</v>
      </c>
      <c r="Z411" s="404">
        <v>40364</v>
      </c>
      <c r="AA411" s="404">
        <v>40368</v>
      </c>
      <c r="AB411" s="403" t="s">
        <v>434</v>
      </c>
      <c r="AC411" s="403" t="s">
        <v>4900</v>
      </c>
      <c r="AD411" s="403">
        <v>2</v>
      </c>
      <c r="AE411" s="403">
        <v>2</v>
      </c>
      <c r="AF411" s="403">
        <v>2</v>
      </c>
      <c r="AG411" s="403" t="s">
        <v>99</v>
      </c>
      <c r="AH411" s="403">
        <v>2</v>
      </c>
      <c r="AI411" s="403" t="s">
        <v>111</v>
      </c>
    </row>
    <row r="412" spans="1:35" x14ac:dyDescent="0.2">
      <c r="A412" s="434" t="str">
        <f>IF(B412&lt;&gt;"",HYPERLINK(CONCATENATE("http://reports.ofsted.gov.uk/inspection-reports/find-inspection-report/provider/ELS/",B412),"Ofsted Webpage"),"")</f>
        <v>Ofsted Webpage</v>
      </c>
      <c r="B412" s="403">
        <v>54956</v>
      </c>
      <c r="C412" s="403">
        <v>107873</v>
      </c>
      <c r="D412" s="403">
        <v>10008699</v>
      </c>
      <c r="E412" s="403" t="s">
        <v>1114</v>
      </c>
      <c r="F412" s="403" t="s">
        <v>92</v>
      </c>
      <c r="G412" s="403" t="s">
        <v>14</v>
      </c>
      <c r="H412" s="403" t="s">
        <v>222</v>
      </c>
      <c r="I412" s="403" t="s">
        <v>199</v>
      </c>
      <c r="J412" s="403" t="s">
        <v>95</v>
      </c>
      <c r="K412" s="404">
        <v>42537</v>
      </c>
      <c r="L412" s="403">
        <v>1</v>
      </c>
      <c r="M412" s="403" t="s">
        <v>4072</v>
      </c>
      <c r="N412" s="403" t="s">
        <v>434</v>
      </c>
      <c r="O412" s="403" t="s">
        <v>109</v>
      </c>
      <c r="P412" s="404">
        <v>40918</v>
      </c>
      <c r="Q412" s="404">
        <v>40921</v>
      </c>
      <c r="R412" s="404">
        <v>40955</v>
      </c>
      <c r="S412" s="403">
        <v>2</v>
      </c>
      <c r="T412" s="403">
        <v>2</v>
      </c>
      <c r="U412" s="403">
        <v>2</v>
      </c>
      <c r="V412" s="403" t="s">
        <v>99</v>
      </c>
      <c r="W412" s="403">
        <v>2</v>
      </c>
      <c r="X412" s="403" t="s">
        <v>99</v>
      </c>
      <c r="Y412" s="403" t="s">
        <v>4404</v>
      </c>
      <c r="Z412" s="404">
        <v>38989</v>
      </c>
      <c r="AA412" s="404">
        <v>38989</v>
      </c>
      <c r="AB412" s="403" t="s">
        <v>4199</v>
      </c>
      <c r="AC412" s="403" t="s">
        <v>4900</v>
      </c>
      <c r="AD412" s="403">
        <v>2</v>
      </c>
      <c r="AE412" s="403">
        <v>2</v>
      </c>
      <c r="AF412" s="403" t="s">
        <v>99</v>
      </c>
      <c r="AG412" s="403" t="s">
        <v>99</v>
      </c>
      <c r="AH412" s="403" t="s">
        <v>99</v>
      </c>
      <c r="AI412" s="403" t="s">
        <v>111</v>
      </c>
    </row>
    <row r="413" spans="1:35" x14ac:dyDescent="0.2">
      <c r="A413" s="434" t="str">
        <f>IF(B413&lt;&gt;"",HYPERLINK(CONCATENATE("http://reports.ofsted.gov.uk/inspection-reports/find-inspection-report/provider/ELS/",B413),"Ofsted Webpage"),"")</f>
        <v>Ofsted Webpage</v>
      </c>
      <c r="B413" s="403">
        <v>54969</v>
      </c>
      <c r="C413" s="403">
        <v>122223</v>
      </c>
      <c r="D413" s="403">
        <v>10019155</v>
      </c>
      <c r="E413" s="403" t="s">
        <v>4405</v>
      </c>
      <c r="F413" s="403" t="s">
        <v>92</v>
      </c>
      <c r="G413" s="403" t="s">
        <v>14</v>
      </c>
      <c r="H413" s="403" t="s">
        <v>186</v>
      </c>
      <c r="I413" s="403" t="s">
        <v>172</v>
      </c>
      <c r="J413" s="403" t="s">
        <v>172</v>
      </c>
      <c r="K413" s="404" t="s">
        <v>210</v>
      </c>
      <c r="L413" s="403" t="s">
        <v>210</v>
      </c>
      <c r="M413" s="403">
        <v>10030727</v>
      </c>
      <c r="N413" s="403" t="s">
        <v>145</v>
      </c>
      <c r="O413" s="403" t="s">
        <v>109</v>
      </c>
      <c r="P413" s="404">
        <v>42899</v>
      </c>
      <c r="Q413" s="404">
        <v>42902</v>
      </c>
      <c r="R413" s="404">
        <v>42926</v>
      </c>
      <c r="S413" s="403">
        <v>3</v>
      </c>
      <c r="T413" s="403">
        <v>3</v>
      </c>
      <c r="U413" s="403">
        <v>3</v>
      </c>
      <c r="V413" s="403">
        <v>3</v>
      </c>
      <c r="W413" s="403">
        <v>3</v>
      </c>
      <c r="X413" s="403" t="s">
        <v>100</v>
      </c>
      <c r="Y413" s="403" t="s">
        <v>2618</v>
      </c>
      <c r="Z413" s="404">
        <v>41596</v>
      </c>
      <c r="AA413" s="404">
        <v>41600</v>
      </c>
      <c r="AB413" s="403" t="s">
        <v>102</v>
      </c>
      <c r="AC413" s="403" t="s">
        <v>4900</v>
      </c>
      <c r="AD413" s="403">
        <v>2</v>
      </c>
      <c r="AE413" s="403">
        <v>2</v>
      </c>
      <c r="AF413" s="403">
        <v>2</v>
      </c>
      <c r="AG413" s="403" t="s">
        <v>99</v>
      </c>
      <c r="AH413" s="403">
        <v>2</v>
      </c>
      <c r="AI413" s="403" t="s">
        <v>148</v>
      </c>
    </row>
    <row r="414" spans="1:35" x14ac:dyDescent="0.2">
      <c r="A414" s="434" t="str">
        <f>IF(B414&lt;&gt;"",HYPERLINK(CONCATENATE("http://reports.ofsted.gov.uk/inspection-reports/find-inspection-report/provider/ELS/",B414),"Ofsted Webpage"),"")</f>
        <v>Ofsted Webpage</v>
      </c>
      <c r="B414" s="403">
        <v>54975</v>
      </c>
      <c r="C414" s="403">
        <v>116171</v>
      </c>
      <c r="D414" s="403">
        <v>10006907</v>
      </c>
      <c r="E414" s="403" t="s">
        <v>3524</v>
      </c>
      <c r="F414" s="403" t="s">
        <v>170</v>
      </c>
      <c r="G414" s="403" t="s">
        <v>15</v>
      </c>
      <c r="H414" s="403" t="s">
        <v>724</v>
      </c>
      <c r="I414" s="403" t="s">
        <v>107</v>
      </c>
      <c r="J414" s="403" t="s">
        <v>107</v>
      </c>
      <c r="K414" s="404">
        <v>42894</v>
      </c>
      <c r="L414" s="403">
        <v>1</v>
      </c>
      <c r="M414" s="403" t="s">
        <v>3525</v>
      </c>
      <c r="N414" s="403" t="s">
        <v>152</v>
      </c>
      <c r="O414" s="403" t="s">
        <v>109</v>
      </c>
      <c r="P414" s="404">
        <v>41317</v>
      </c>
      <c r="Q414" s="404">
        <v>41320</v>
      </c>
      <c r="R414" s="404">
        <v>41355</v>
      </c>
      <c r="S414" s="403">
        <v>2</v>
      </c>
      <c r="T414" s="403">
        <v>2</v>
      </c>
      <c r="U414" s="403">
        <v>2</v>
      </c>
      <c r="V414" s="403" t="s">
        <v>99</v>
      </c>
      <c r="W414" s="403">
        <v>2</v>
      </c>
      <c r="X414" s="403" t="s">
        <v>99</v>
      </c>
      <c r="Y414" s="403" t="s">
        <v>4406</v>
      </c>
      <c r="Z414" s="404">
        <v>39930</v>
      </c>
      <c r="AA414" s="404">
        <v>39934</v>
      </c>
      <c r="AB414" s="403" t="s">
        <v>2482</v>
      </c>
      <c r="AC414" s="403" t="s">
        <v>4900</v>
      </c>
      <c r="AD414" s="403">
        <v>3</v>
      </c>
      <c r="AE414" s="403">
        <v>3</v>
      </c>
      <c r="AF414" s="403">
        <v>3</v>
      </c>
      <c r="AG414" s="403" t="s">
        <v>99</v>
      </c>
      <c r="AH414" s="403">
        <v>3</v>
      </c>
      <c r="AI414" s="403" t="s">
        <v>127</v>
      </c>
    </row>
    <row r="415" spans="1:35" x14ac:dyDescent="0.2">
      <c r="A415" s="434" t="str">
        <f>IF(B415&lt;&gt;"",HYPERLINK(CONCATENATE("http://reports.ofsted.gov.uk/inspection-reports/find-inspection-report/provider/ELS/",B415),"Ofsted Webpage"),"")</f>
        <v>Ofsted Webpage</v>
      </c>
      <c r="B415" s="403">
        <v>55015</v>
      </c>
      <c r="C415" s="403">
        <v>109194</v>
      </c>
      <c r="D415" s="403">
        <v>10006942</v>
      </c>
      <c r="E415" s="403" t="s">
        <v>5009</v>
      </c>
      <c r="F415" s="403" t="s">
        <v>92</v>
      </c>
      <c r="G415" s="403" t="s">
        <v>14</v>
      </c>
      <c r="H415" s="403" t="s">
        <v>471</v>
      </c>
      <c r="I415" s="403" t="s">
        <v>166</v>
      </c>
      <c r="J415" s="403" t="s">
        <v>166</v>
      </c>
      <c r="K415" s="404" t="s">
        <v>210</v>
      </c>
      <c r="L415" s="403" t="s">
        <v>210</v>
      </c>
      <c r="M415" s="403">
        <v>10037330</v>
      </c>
      <c r="N415" s="403" t="s">
        <v>130</v>
      </c>
      <c r="O415" s="403" t="s">
        <v>109</v>
      </c>
      <c r="P415" s="404">
        <v>43074</v>
      </c>
      <c r="Q415" s="404">
        <v>43077</v>
      </c>
      <c r="R415" s="404">
        <v>43115</v>
      </c>
      <c r="S415" s="403">
        <v>2</v>
      </c>
      <c r="T415" s="403">
        <v>2</v>
      </c>
      <c r="U415" s="403">
        <v>2</v>
      </c>
      <c r="V415" s="403">
        <v>2</v>
      </c>
      <c r="W415" s="403">
        <v>2</v>
      </c>
      <c r="X415" s="403" t="s">
        <v>100</v>
      </c>
      <c r="Y415" s="403" t="s">
        <v>4408</v>
      </c>
      <c r="Z415" s="404">
        <v>40155</v>
      </c>
      <c r="AA415" s="404">
        <v>40158</v>
      </c>
      <c r="AB415" s="403" t="s">
        <v>434</v>
      </c>
      <c r="AC415" s="403" t="s">
        <v>4900</v>
      </c>
      <c r="AD415" s="403">
        <v>1</v>
      </c>
      <c r="AE415" s="403">
        <v>1</v>
      </c>
      <c r="AF415" s="403">
        <v>2</v>
      </c>
      <c r="AG415" s="403" t="s">
        <v>99</v>
      </c>
      <c r="AH415" s="403">
        <v>1</v>
      </c>
      <c r="AI415" s="403" t="s">
        <v>148</v>
      </c>
    </row>
    <row r="416" spans="1:35" x14ac:dyDescent="0.2">
      <c r="A416" s="434" t="str">
        <f>IF(B416&lt;&gt;"",HYPERLINK(CONCATENATE("http://reports.ofsted.gov.uk/inspection-reports/find-inspection-report/provider/ELS/",B416),"Ofsted Webpage"),"")</f>
        <v>Ofsted Webpage</v>
      </c>
      <c r="B416" s="403">
        <v>55022</v>
      </c>
      <c r="C416" s="403">
        <v>118214</v>
      </c>
      <c r="D416" s="403">
        <v>10021755</v>
      </c>
      <c r="E416" s="403" t="s">
        <v>3530</v>
      </c>
      <c r="F416" s="403" t="s">
        <v>278</v>
      </c>
      <c r="G416" s="403" t="s">
        <v>15</v>
      </c>
      <c r="H416" s="403" t="s">
        <v>1377</v>
      </c>
      <c r="I416" s="403" t="s">
        <v>140</v>
      </c>
      <c r="J416" s="403" t="s">
        <v>140</v>
      </c>
      <c r="K416" s="404" t="s">
        <v>210</v>
      </c>
      <c r="L416" s="403" t="s">
        <v>210</v>
      </c>
      <c r="M416" s="403">
        <v>10030735</v>
      </c>
      <c r="N416" s="403" t="s">
        <v>280</v>
      </c>
      <c r="O416" s="403" t="s">
        <v>109</v>
      </c>
      <c r="P416" s="404">
        <v>42863</v>
      </c>
      <c r="Q416" s="404">
        <v>42866</v>
      </c>
      <c r="R416" s="404">
        <v>42894</v>
      </c>
      <c r="S416" s="403">
        <v>2</v>
      </c>
      <c r="T416" s="403">
        <v>2</v>
      </c>
      <c r="U416" s="403">
        <v>2</v>
      </c>
      <c r="V416" s="403">
        <v>2</v>
      </c>
      <c r="W416" s="403">
        <v>2</v>
      </c>
      <c r="X416" s="403" t="s">
        <v>100</v>
      </c>
      <c r="Y416" s="403" t="s">
        <v>3531</v>
      </c>
      <c r="Z416" s="404">
        <v>41253</v>
      </c>
      <c r="AA416" s="404">
        <v>41257</v>
      </c>
      <c r="AB416" s="403" t="s">
        <v>102</v>
      </c>
      <c r="AC416" s="403" t="s">
        <v>4900</v>
      </c>
      <c r="AD416" s="403">
        <v>2</v>
      </c>
      <c r="AE416" s="403">
        <v>2</v>
      </c>
      <c r="AF416" s="403">
        <v>2</v>
      </c>
      <c r="AG416" s="403" t="s">
        <v>99</v>
      </c>
      <c r="AH416" s="403">
        <v>2</v>
      </c>
      <c r="AI416" s="403" t="s">
        <v>111</v>
      </c>
    </row>
    <row r="417" spans="1:35" x14ac:dyDescent="0.2">
      <c r="A417" s="434" t="str">
        <f>IF(B417&lt;&gt;"",HYPERLINK(CONCATENATE("http://reports.ofsted.gov.uk/inspection-reports/find-inspection-report/provider/ELS/",B417),"Ofsted Webpage"),"")</f>
        <v>Ofsted Webpage</v>
      </c>
      <c r="B417" s="403">
        <v>55045</v>
      </c>
      <c r="C417" s="403">
        <v>106761</v>
      </c>
      <c r="D417" s="403">
        <v>10006987</v>
      </c>
      <c r="E417" s="403" t="s">
        <v>1817</v>
      </c>
      <c r="F417" s="403" t="s">
        <v>278</v>
      </c>
      <c r="G417" s="403" t="s">
        <v>15</v>
      </c>
      <c r="H417" s="403" t="s">
        <v>802</v>
      </c>
      <c r="I417" s="403" t="s">
        <v>140</v>
      </c>
      <c r="J417" s="403" t="s">
        <v>140</v>
      </c>
      <c r="K417" s="404" t="s">
        <v>210</v>
      </c>
      <c r="L417" s="403" t="s">
        <v>210</v>
      </c>
      <c r="M417" s="403">
        <v>10037340</v>
      </c>
      <c r="N417" s="403" t="s">
        <v>280</v>
      </c>
      <c r="O417" s="403" t="s">
        <v>109</v>
      </c>
      <c r="P417" s="404">
        <v>43151</v>
      </c>
      <c r="Q417" s="404">
        <v>43154</v>
      </c>
      <c r="R417" s="404">
        <v>43178</v>
      </c>
      <c r="S417" s="403">
        <v>3</v>
      </c>
      <c r="T417" s="403">
        <v>3</v>
      </c>
      <c r="U417" s="403">
        <v>2</v>
      </c>
      <c r="V417" s="403">
        <v>2</v>
      </c>
      <c r="W417" s="403">
        <v>2</v>
      </c>
      <c r="X417" s="403" t="s">
        <v>100</v>
      </c>
      <c r="Y417" s="403" t="s">
        <v>1818</v>
      </c>
      <c r="Z417" s="404">
        <v>42037</v>
      </c>
      <c r="AA417" s="404">
        <v>42041</v>
      </c>
      <c r="AB417" s="403" t="s">
        <v>132</v>
      </c>
      <c r="AC417" s="403" t="s">
        <v>4900</v>
      </c>
      <c r="AD417" s="403">
        <v>2</v>
      </c>
      <c r="AE417" s="403">
        <v>1</v>
      </c>
      <c r="AF417" s="403">
        <v>2</v>
      </c>
      <c r="AG417" s="403" t="s">
        <v>99</v>
      </c>
      <c r="AH417" s="403">
        <v>2</v>
      </c>
      <c r="AI417" s="403" t="s">
        <v>148</v>
      </c>
    </row>
    <row r="418" spans="1:35" x14ac:dyDescent="0.2">
      <c r="A418" s="434" t="str">
        <f>IF(B418&lt;&gt;"",HYPERLINK(CONCATENATE("http://reports.ofsted.gov.uk/inspection-reports/find-inspection-report/provider/ELS/",B418),"Ofsted Webpage"),"")</f>
        <v>Ofsted Webpage</v>
      </c>
      <c r="B418" s="403">
        <v>55051</v>
      </c>
      <c r="C418" s="403">
        <v>118417</v>
      </c>
      <c r="D418" s="403">
        <v>10022627</v>
      </c>
      <c r="E418" s="403" t="s">
        <v>3533</v>
      </c>
      <c r="F418" s="403" t="s">
        <v>278</v>
      </c>
      <c r="G418" s="403" t="s">
        <v>15</v>
      </c>
      <c r="H418" s="403" t="s">
        <v>1579</v>
      </c>
      <c r="I418" s="403" t="s">
        <v>1204</v>
      </c>
      <c r="J418" s="403" t="s">
        <v>172</v>
      </c>
      <c r="K418" s="404" t="s">
        <v>210</v>
      </c>
      <c r="L418" s="403" t="s">
        <v>210</v>
      </c>
      <c r="M418" s="403" t="s">
        <v>3534</v>
      </c>
      <c r="N418" s="403" t="s">
        <v>102</v>
      </c>
      <c r="O418" s="403" t="s">
        <v>109</v>
      </c>
      <c r="P418" s="404">
        <v>41463</v>
      </c>
      <c r="Q418" s="404">
        <v>41467</v>
      </c>
      <c r="R418" s="404">
        <v>41502</v>
      </c>
      <c r="S418" s="403">
        <v>1</v>
      </c>
      <c r="T418" s="403">
        <v>1</v>
      </c>
      <c r="U418" s="403">
        <v>1</v>
      </c>
      <c r="V418" s="403" t="s">
        <v>99</v>
      </c>
      <c r="W418" s="403">
        <v>1</v>
      </c>
      <c r="X418" s="403" t="s">
        <v>99</v>
      </c>
      <c r="Y418" s="403" t="s">
        <v>4409</v>
      </c>
      <c r="Z418" s="404">
        <v>39616</v>
      </c>
      <c r="AA418" s="404">
        <v>39619</v>
      </c>
      <c r="AB418" s="403" t="s">
        <v>434</v>
      </c>
      <c r="AC418" s="403" t="s">
        <v>4900</v>
      </c>
      <c r="AD418" s="403">
        <v>2</v>
      </c>
      <c r="AE418" s="403">
        <v>2</v>
      </c>
      <c r="AF418" s="403">
        <v>2</v>
      </c>
      <c r="AG418" s="403" t="s">
        <v>99</v>
      </c>
      <c r="AH418" s="403">
        <v>2</v>
      </c>
      <c r="AI418" s="403" t="s">
        <v>127</v>
      </c>
    </row>
    <row r="419" spans="1:35" x14ac:dyDescent="0.2">
      <c r="A419" s="434" t="str">
        <f>IF(B419&lt;&gt;"",HYPERLINK(CONCATENATE("http://reports.ofsted.gov.uk/inspection-reports/find-inspection-report/provider/ELS/",B419),"Ofsted Webpage"),"")</f>
        <v>Ofsted Webpage</v>
      </c>
      <c r="B419" s="403">
        <v>55053</v>
      </c>
      <c r="C419" s="403">
        <v>108976</v>
      </c>
      <c r="D419" s="403">
        <v>10006986</v>
      </c>
      <c r="E419" s="403" t="s">
        <v>519</v>
      </c>
      <c r="F419" s="403" t="s">
        <v>92</v>
      </c>
      <c r="G419" s="403" t="s">
        <v>14</v>
      </c>
      <c r="H419" s="403" t="s">
        <v>520</v>
      </c>
      <c r="I419" s="403" t="s">
        <v>122</v>
      </c>
      <c r="J419" s="403" t="s">
        <v>122</v>
      </c>
      <c r="K419" s="404" t="s">
        <v>210</v>
      </c>
      <c r="L419" s="403" t="s">
        <v>210</v>
      </c>
      <c r="M419" s="403">
        <v>10020097</v>
      </c>
      <c r="N419" s="403" t="s">
        <v>141</v>
      </c>
      <c r="O419" s="403" t="s">
        <v>109</v>
      </c>
      <c r="P419" s="404">
        <v>42675</v>
      </c>
      <c r="Q419" s="404">
        <v>42678</v>
      </c>
      <c r="R419" s="404">
        <v>42716</v>
      </c>
      <c r="S419" s="403">
        <v>2</v>
      </c>
      <c r="T419" s="403">
        <v>2</v>
      </c>
      <c r="U419" s="403">
        <v>2</v>
      </c>
      <c r="V419" s="403">
        <v>2</v>
      </c>
      <c r="W419" s="403">
        <v>2</v>
      </c>
      <c r="X419" s="403" t="s">
        <v>100</v>
      </c>
      <c r="Y419" s="403" t="s">
        <v>521</v>
      </c>
      <c r="Z419" s="404">
        <v>42058</v>
      </c>
      <c r="AA419" s="404">
        <v>42062</v>
      </c>
      <c r="AB419" s="403" t="s">
        <v>102</v>
      </c>
      <c r="AC419" s="403" t="s">
        <v>4900</v>
      </c>
      <c r="AD419" s="403">
        <v>3</v>
      </c>
      <c r="AE419" s="403">
        <v>3</v>
      </c>
      <c r="AF419" s="403">
        <v>3</v>
      </c>
      <c r="AG419" s="403" t="s">
        <v>99</v>
      </c>
      <c r="AH419" s="403">
        <v>3</v>
      </c>
      <c r="AI419" s="403" t="s">
        <v>127</v>
      </c>
    </row>
    <row r="420" spans="1:35" x14ac:dyDescent="0.2">
      <c r="A420" s="434" t="str">
        <f>IF(B420&lt;&gt;"",HYPERLINK(CONCATENATE("http://reports.ofsted.gov.uk/inspection-reports/find-inspection-report/provider/ELS/",B420),"Ofsted Webpage"),"")</f>
        <v>Ofsted Webpage</v>
      </c>
      <c r="B420" s="403">
        <v>55072</v>
      </c>
      <c r="C420" s="403">
        <v>109883</v>
      </c>
      <c r="D420" s="403">
        <v>10007015</v>
      </c>
      <c r="E420" s="403" t="s">
        <v>4410</v>
      </c>
      <c r="F420" s="403" t="s">
        <v>92</v>
      </c>
      <c r="G420" s="403" t="s">
        <v>14</v>
      </c>
      <c r="H420" s="403" t="s">
        <v>325</v>
      </c>
      <c r="I420" s="403" t="s">
        <v>161</v>
      </c>
      <c r="J420" s="403" t="s">
        <v>161</v>
      </c>
      <c r="K420" s="404" t="s">
        <v>210</v>
      </c>
      <c r="L420" s="403" t="s">
        <v>210</v>
      </c>
      <c r="M420" s="403" t="s">
        <v>4411</v>
      </c>
      <c r="N420" s="403" t="s">
        <v>434</v>
      </c>
      <c r="O420" s="403" t="s">
        <v>109</v>
      </c>
      <c r="P420" s="404">
        <v>40134</v>
      </c>
      <c r="Q420" s="404">
        <v>40137</v>
      </c>
      <c r="R420" s="404">
        <v>40185</v>
      </c>
      <c r="S420" s="403">
        <v>1</v>
      </c>
      <c r="T420" s="403">
        <v>1</v>
      </c>
      <c r="U420" s="403">
        <v>1</v>
      </c>
      <c r="V420" s="403" t="s">
        <v>99</v>
      </c>
      <c r="W420" s="403">
        <v>1</v>
      </c>
      <c r="X420" s="403" t="s">
        <v>99</v>
      </c>
      <c r="Y420" s="403" t="s">
        <v>210</v>
      </c>
      <c r="Z420" s="404" t="s">
        <v>210</v>
      </c>
      <c r="AA420" s="404" t="s">
        <v>210</v>
      </c>
      <c r="AB420" s="403" t="s">
        <v>210</v>
      </c>
      <c r="AC420" s="403" t="s">
        <v>210</v>
      </c>
      <c r="AD420" s="403" t="s">
        <v>210</v>
      </c>
      <c r="AE420" s="403" t="s">
        <v>210</v>
      </c>
      <c r="AF420" s="403" t="s">
        <v>210</v>
      </c>
      <c r="AG420" s="403" t="s">
        <v>210</v>
      </c>
      <c r="AH420" s="403" t="s">
        <v>210</v>
      </c>
      <c r="AI420" s="403" t="s">
        <v>103</v>
      </c>
    </row>
    <row r="421" spans="1:35" x14ac:dyDescent="0.2">
      <c r="A421" s="434" t="str">
        <f>IF(B421&lt;&gt;"",HYPERLINK(CONCATENATE("http://reports.ofsted.gov.uk/inspection-reports/find-inspection-report/provider/ELS/",B421),"Ofsted Webpage"),"")</f>
        <v>Ofsted Webpage</v>
      </c>
      <c r="B421" s="403">
        <v>55074</v>
      </c>
      <c r="C421" s="403">
        <v>106956</v>
      </c>
      <c r="D421" s="403">
        <v>10007320</v>
      </c>
      <c r="E421" s="403" t="s">
        <v>1116</v>
      </c>
      <c r="F421" s="403" t="s">
        <v>278</v>
      </c>
      <c r="G421" s="403" t="s">
        <v>15</v>
      </c>
      <c r="H421" s="403" t="s">
        <v>797</v>
      </c>
      <c r="I421" s="403" t="s">
        <v>122</v>
      </c>
      <c r="J421" s="403" t="s">
        <v>122</v>
      </c>
      <c r="K421" s="404" t="s">
        <v>210</v>
      </c>
      <c r="L421" s="403" t="s">
        <v>210</v>
      </c>
      <c r="M421" s="403">
        <v>10011555</v>
      </c>
      <c r="N421" s="403" t="s">
        <v>130</v>
      </c>
      <c r="O421" s="403" t="s">
        <v>109</v>
      </c>
      <c r="P421" s="404">
        <v>42472</v>
      </c>
      <c r="Q421" s="404">
        <v>42475</v>
      </c>
      <c r="R421" s="404">
        <v>42502</v>
      </c>
      <c r="S421" s="403">
        <v>2</v>
      </c>
      <c r="T421" s="403">
        <v>2</v>
      </c>
      <c r="U421" s="403">
        <v>2</v>
      </c>
      <c r="V421" s="403">
        <v>2</v>
      </c>
      <c r="W421" s="403">
        <v>2</v>
      </c>
      <c r="X421" s="403" t="s">
        <v>100</v>
      </c>
      <c r="Y421" s="403" t="s">
        <v>3539</v>
      </c>
      <c r="Z421" s="404">
        <v>41184</v>
      </c>
      <c r="AA421" s="404">
        <v>41187</v>
      </c>
      <c r="AB421" s="403" t="s">
        <v>102</v>
      </c>
      <c r="AC421" s="403" t="s">
        <v>4900</v>
      </c>
      <c r="AD421" s="403">
        <v>2</v>
      </c>
      <c r="AE421" s="403">
        <v>2</v>
      </c>
      <c r="AF421" s="403">
        <v>2</v>
      </c>
      <c r="AG421" s="403" t="s">
        <v>99</v>
      </c>
      <c r="AH421" s="403">
        <v>2</v>
      </c>
      <c r="AI421" s="403" t="s">
        <v>111</v>
      </c>
    </row>
    <row r="422" spans="1:35" x14ac:dyDescent="0.2">
      <c r="A422" s="434" t="str">
        <f>IF(B422&lt;&gt;"",HYPERLINK(CONCATENATE("http://reports.ofsted.gov.uk/inspection-reports/find-inspection-report/provider/ELS/",B422),"Ofsted Webpage"),"")</f>
        <v>Ofsted Webpage</v>
      </c>
      <c r="B422" s="403">
        <v>55112</v>
      </c>
      <c r="C422" s="403">
        <v>107086</v>
      </c>
      <c r="D422" s="403">
        <v>10007070</v>
      </c>
      <c r="E422" s="403" t="s">
        <v>3541</v>
      </c>
      <c r="F422" s="403" t="s">
        <v>278</v>
      </c>
      <c r="G422" s="403" t="s">
        <v>15</v>
      </c>
      <c r="H422" s="403" t="s">
        <v>1359</v>
      </c>
      <c r="I422" s="403" t="s">
        <v>94</v>
      </c>
      <c r="J422" s="403" t="s">
        <v>95</v>
      </c>
      <c r="K422" s="404">
        <v>43145</v>
      </c>
      <c r="L422" s="403">
        <v>1</v>
      </c>
      <c r="M422" s="403" t="s">
        <v>3542</v>
      </c>
      <c r="N422" s="403" t="s">
        <v>102</v>
      </c>
      <c r="O422" s="403" t="s">
        <v>109</v>
      </c>
      <c r="P422" s="404">
        <v>41498</v>
      </c>
      <c r="Q422" s="404">
        <v>41502</v>
      </c>
      <c r="R422" s="404">
        <v>41537</v>
      </c>
      <c r="S422" s="403">
        <v>2</v>
      </c>
      <c r="T422" s="403">
        <v>2</v>
      </c>
      <c r="U422" s="403">
        <v>2</v>
      </c>
      <c r="V422" s="403" t="s">
        <v>99</v>
      </c>
      <c r="W422" s="403">
        <v>2</v>
      </c>
      <c r="X422" s="403" t="s">
        <v>99</v>
      </c>
      <c r="Y422" s="403" t="s">
        <v>4412</v>
      </c>
      <c r="Z422" s="404">
        <v>39343</v>
      </c>
      <c r="AA422" s="404">
        <v>39346</v>
      </c>
      <c r="AB422" s="403" t="s">
        <v>434</v>
      </c>
      <c r="AC422" s="403" t="s">
        <v>4900</v>
      </c>
      <c r="AD422" s="403">
        <v>2</v>
      </c>
      <c r="AE422" s="403">
        <v>2</v>
      </c>
      <c r="AF422" s="403">
        <v>2</v>
      </c>
      <c r="AG422" s="403" t="s">
        <v>99</v>
      </c>
      <c r="AH422" s="403">
        <v>2</v>
      </c>
      <c r="AI422" s="403" t="s">
        <v>111</v>
      </c>
    </row>
    <row r="423" spans="1:35" x14ac:dyDescent="0.2">
      <c r="A423" s="434" t="str">
        <f>IF(B423&lt;&gt;"",HYPERLINK(CONCATENATE("http://reports.ofsted.gov.uk/inspection-reports/find-inspection-report/provider/ELS/",B423),"Ofsted Webpage"),"")</f>
        <v>Ofsted Webpage</v>
      </c>
      <c r="B423" s="403">
        <v>55113</v>
      </c>
      <c r="C423" s="403">
        <v>105909</v>
      </c>
      <c r="D423" s="403">
        <v>10004589</v>
      </c>
      <c r="E423" s="403" t="s">
        <v>2626</v>
      </c>
      <c r="F423" s="403" t="s">
        <v>92</v>
      </c>
      <c r="G423" s="403" t="s">
        <v>14</v>
      </c>
      <c r="H423" s="403" t="s">
        <v>334</v>
      </c>
      <c r="I423" s="403" t="s">
        <v>140</v>
      </c>
      <c r="J423" s="403" t="s">
        <v>140</v>
      </c>
      <c r="K423" s="404" t="s">
        <v>210</v>
      </c>
      <c r="L423" s="403" t="s">
        <v>210</v>
      </c>
      <c r="M423" s="403">
        <v>10030738</v>
      </c>
      <c r="N423" s="403" t="s">
        <v>130</v>
      </c>
      <c r="O423" s="403" t="s">
        <v>124</v>
      </c>
      <c r="P423" s="404">
        <v>42928</v>
      </c>
      <c r="Q423" s="404">
        <v>42930</v>
      </c>
      <c r="R423" s="404">
        <v>42969</v>
      </c>
      <c r="S423" s="403">
        <v>1</v>
      </c>
      <c r="T423" s="403">
        <v>1</v>
      </c>
      <c r="U423" s="403">
        <v>1</v>
      </c>
      <c r="V423" s="403">
        <v>1</v>
      </c>
      <c r="W423" s="403">
        <v>1</v>
      </c>
      <c r="X423" s="403" t="s">
        <v>100</v>
      </c>
      <c r="Y423" s="403" t="s">
        <v>2627</v>
      </c>
      <c r="Z423" s="404">
        <v>41568</v>
      </c>
      <c r="AA423" s="404">
        <v>41571</v>
      </c>
      <c r="AB423" s="403" t="s">
        <v>102</v>
      </c>
      <c r="AC423" s="403" t="s">
        <v>4900</v>
      </c>
      <c r="AD423" s="403">
        <v>2</v>
      </c>
      <c r="AE423" s="403">
        <v>2</v>
      </c>
      <c r="AF423" s="403">
        <v>2</v>
      </c>
      <c r="AG423" s="403" t="s">
        <v>99</v>
      </c>
      <c r="AH423" s="403">
        <v>2</v>
      </c>
      <c r="AI423" s="403" t="s">
        <v>127</v>
      </c>
    </row>
    <row r="424" spans="1:35" x14ac:dyDescent="0.2">
      <c r="A424" s="434" t="str">
        <f>IF(B424&lt;&gt;"",HYPERLINK(CONCATENATE("http://reports.ofsted.gov.uk/inspection-reports/find-inspection-report/provider/ELS/",B424),"Ofsted Webpage"),"")</f>
        <v>Ofsted Webpage</v>
      </c>
      <c r="B424" s="403">
        <v>55115</v>
      </c>
      <c r="C424" s="403">
        <v>105316</v>
      </c>
      <c r="D424" s="403">
        <v>10004123</v>
      </c>
      <c r="E424" s="403" t="s">
        <v>1118</v>
      </c>
      <c r="F424" s="403" t="s">
        <v>183</v>
      </c>
      <c r="G424" s="403" t="s">
        <v>14</v>
      </c>
      <c r="H424" s="403" t="s">
        <v>1119</v>
      </c>
      <c r="I424" s="403" t="s">
        <v>107</v>
      </c>
      <c r="J424" s="403" t="s">
        <v>107</v>
      </c>
      <c r="K424" s="404" t="s">
        <v>210</v>
      </c>
      <c r="L424" s="403" t="s">
        <v>210</v>
      </c>
      <c r="M424" s="403">
        <v>10008491</v>
      </c>
      <c r="N424" s="403" t="s">
        <v>145</v>
      </c>
      <c r="O424" s="403" t="s">
        <v>109</v>
      </c>
      <c r="P424" s="404">
        <v>42430</v>
      </c>
      <c r="Q424" s="404">
        <v>42433</v>
      </c>
      <c r="R424" s="404">
        <v>42453</v>
      </c>
      <c r="S424" s="403">
        <v>2</v>
      </c>
      <c r="T424" s="403">
        <v>2</v>
      </c>
      <c r="U424" s="403">
        <v>2</v>
      </c>
      <c r="V424" s="403">
        <v>2</v>
      </c>
      <c r="W424" s="403">
        <v>2</v>
      </c>
      <c r="X424" s="403" t="s">
        <v>100</v>
      </c>
      <c r="Y424" s="403" t="s">
        <v>4413</v>
      </c>
      <c r="Z424" s="404">
        <v>40616</v>
      </c>
      <c r="AA424" s="404">
        <v>40620</v>
      </c>
      <c r="AB424" s="403" t="s">
        <v>102</v>
      </c>
      <c r="AC424" s="403" t="s">
        <v>4900</v>
      </c>
      <c r="AD424" s="403">
        <v>2</v>
      </c>
      <c r="AE424" s="403">
        <v>2</v>
      </c>
      <c r="AF424" s="403">
        <v>2</v>
      </c>
      <c r="AG424" s="403" t="s">
        <v>99</v>
      </c>
      <c r="AH424" s="403">
        <v>2</v>
      </c>
      <c r="AI424" s="403" t="s">
        <v>111</v>
      </c>
    </row>
    <row r="425" spans="1:35" x14ac:dyDescent="0.2">
      <c r="A425" s="434" t="str">
        <f>IF(B425&lt;&gt;"",HYPERLINK(CONCATENATE("http://reports.ofsted.gov.uk/inspection-reports/find-inspection-report/provider/ELS/",B425),"Ofsted Webpage"),"")</f>
        <v>Ofsted Webpage</v>
      </c>
      <c r="B425" s="403">
        <v>55131</v>
      </c>
      <c r="C425" s="403">
        <v>110106</v>
      </c>
      <c r="D425" s="403">
        <v>10007100</v>
      </c>
      <c r="E425" s="403" t="s">
        <v>1121</v>
      </c>
      <c r="F425" s="403" t="s">
        <v>278</v>
      </c>
      <c r="G425" s="403" t="s">
        <v>15</v>
      </c>
      <c r="H425" s="403" t="s">
        <v>1100</v>
      </c>
      <c r="I425" s="403" t="s">
        <v>94</v>
      </c>
      <c r="J425" s="403" t="s">
        <v>95</v>
      </c>
      <c r="K425" s="404">
        <v>42383</v>
      </c>
      <c r="L425" s="403">
        <v>1</v>
      </c>
      <c r="M425" s="403" t="s">
        <v>4073</v>
      </c>
      <c r="N425" s="403" t="s">
        <v>434</v>
      </c>
      <c r="O425" s="403" t="s">
        <v>109</v>
      </c>
      <c r="P425" s="404">
        <v>41142</v>
      </c>
      <c r="Q425" s="404">
        <v>41145</v>
      </c>
      <c r="R425" s="404">
        <v>41178</v>
      </c>
      <c r="S425" s="403">
        <v>2</v>
      </c>
      <c r="T425" s="403">
        <v>2</v>
      </c>
      <c r="U425" s="403">
        <v>2</v>
      </c>
      <c r="V425" s="403" t="s">
        <v>99</v>
      </c>
      <c r="W425" s="403">
        <v>2</v>
      </c>
      <c r="X425" s="403" t="s">
        <v>99</v>
      </c>
      <c r="Y425" s="403" t="s">
        <v>4414</v>
      </c>
      <c r="Z425" s="404">
        <v>39504</v>
      </c>
      <c r="AA425" s="404">
        <v>39507</v>
      </c>
      <c r="AB425" s="403" t="s">
        <v>434</v>
      </c>
      <c r="AC425" s="403" t="s">
        <v>4900</v>
      </c>
      <c r="AD425" s="403">
        <v>2</v>
      </c>
      <c r="AE425" s="403">
        <v>2</v>
      </c>
      <c r="AF425" s="403">
        <v>2</v>
      </c>
      <c r="AG425" s="403" t="s">
        <v>99</v>
      </c>
      <c r="AH425" s="403">
        <v>2</v>
      </c>
      <c r="AI425" s="403" t="s">
        <v>111</v>
      </c>
    </row>
    <row r="426" spans="1:35" x14ac:dyDescent="0.2">
      <c r="A426" s="434" t="str">
        <f>IF(B426&lt;&gt;"",HYPERLINK(CONCATENATE("http://reports.ofsted.gov.uk/inspection-reports/find-inspection-report/provider/ELS/",B426),"Ofsted Webpage"),"")</f>
        <v>Ofsted Webpage</v>
      </c>
      <c r="B426" s="403">
        <v>55141</v>
      </c>
      <c r="C426" s="403">
        <v>112390</v>
      </c>
      <c r="D426" s="403">
        <v>10003816</v>
      </c>
      <c r="E426" s="403" t="s">
        <v>3544</v>
      </c>
      <c r="F426" s="403" t="s">
        <v>92</v>
      </c>
      <c r="G426" s="403" t="s">
        <v>14</v>
      </c>
      <c r="H426" s="403" t="s">
        <v>198</v>
      </c>
      <c r="I426" s="403" t="s">
        <v>199</v>
      </c>
      <c r="J426" s="403" t="s">
        <v>95</v>
      </c>
      <c r="K426" s="404" t="s">
        <v>210</v>
      </c>
      <c r="L426" s="403" t="s">
        <v>210</v>
      </c>
      <c r="M426" s="403">
        <v>10020167</v>
      </c>
      <c r="N426" s="403" t="s">
        <v>145</v>
      </c>
      <c r="O426" s="403" t="s">
        <v>5556</v>
      </c>
      <c r="P426" s="404">
        <v>42814</v>
      </c>
      <c r="Q426" s="404">
        <v>42817</v>
      </c>
      <c r="R426" s="404">
        <v>42964</v>
      </c>
      <c r="S426" s="403">
        <v>4</v>
      </c>
      <c r="T426" s="403">
        <v>3</v>
      </c>
      <c r="U426" s="403">
        <v>3</v>
      </c>
      <c r="V426" s="403">
        <v>3</v>
      </c>
      <c r="W426" s="403">
        <v>4</v>
      </c>
      <c r="X426" s="403" t="s">
        <v>100</v>
      </c>
      <c r="Y426" s="403" t="s">
        <v>3545</v>
      </c>
      <c r="Z426" s="404">
        <v>41345</v>
      </c>
      <c r="AA426" s="404">
        <v>41354</v>
      </c>
      <c r="AB426" s="435" t="s">
        <v>102</v>
      </c>
      <c r="AC426" s="435" t="s">
        <v>4900</v>
      </c>
      <c r="AD426" s="403">
        <v>2</v>
      </c>
      <c r="AE426" s="403">
        <v>1</v>
      </c>
      <c r="AF426" s="403">
        <v>2</v>
      </c>
      <c r="AG426" s="403" t="s">
        <v>99</v>
      </c>
      <c r="AH426" s="403">
        <v>2</v>
      </c>
      <c r="AI426" s="403" t="s">
        <v>148</v>
      </c>
    </row>
    <row r="427" spans="1:35" x14ac:dyDescent="0.2">
      <c r="A427" s="434" t="str">
        <f>IF(B427&lt;&gt;"",HYPERLINK(CONCATENATE("http://reports.ofsted.gov.uk/inspection-reports/find-inspection-report/provider/ELS/",B427),"Ofsted Webpage"),"")</f>
        <v>Ofsted Webpage</v>
      </c>
      <c r="B427" s="403">
        <v>55149</v>
      </c>
      <c r="C427" s="403">
        <v>105044</v>
      </c>
      <c r="D427" s="403">
        <v>10007123</v>
      </c>
      <c r="E427" s="403" t="s">
        <v>3547</v>
      </c>
      <c r="F427" s="403" t="s">
        <v>92</v>
      </c>
      <c r="G427" s="403" t="s">
        <v>14</v>
      </c>
      <c r="H427" s="403" t="s">
        <v>785</v>
      </c>
      <c r="I427" s="403" t="s">
        <v>107</v>
      </c>
      <c r="J427" s="403" t="s">
        <v>107</v>
      </c>
      <c r="K427" s="404" t="s">
        <v>210</v>
      </c>
      <c r="L427" s="403" t="s">
        <v>210</v>
      </c>
      <c r="M427" s="403">
        <v>10043202</v>
      </c>
      <c r="N427" s="403" t="s">
        <v>145</v>
      </c>
      <c r="O427" s="403" t="s">
        <v>5556</v>
      </c>
      <c r="P427" s="404">
        <v>43025</v>
      </c>
      <c r="Q427" s="404">
        <v>43028</v>
      </c>
      <c r="R427" s="404">
        <v>43187</v>
      </c>
      <c r="S427" s="403">
        <v>4</v>
      </c>
      <c r="T427" s="403">
        <v>4</v>
      </c>
      <c r="U427" s="403">
        <v>3</v>
      </c>
      <c r="V427" s="403">
        <v>4</v>
      </c>
      <c r="W427" s="403">
        <v>3</v>
      </c>
      <c r="X427" s="403" t="s">
        <v>98</v>
      </c>
      <c r="Y427" s="403">
        <v>10022606</v>
      </c>
      <c r="Z427" s="404">
        <v>42823</v>
      </c>
      <c r="AA427" s="404">
        <v>42832</v>
      </c>
      <c r="AB427" s="403" t="s">
        <v>130</v>
      </c>
      <c r="AC427" s="403" t="s">
        <v>4919</v>
      </c>
      <c r="AD427" s="403">
        <v>4</v>
      </c>
      <c r="AE427" s="403">
        <v>4</v>
      </c>
      <c r="AF427" s="403">
        <v>3</v>
      </c>
      <c r="AG427" s="403">
        <v>3</v>
      </c>
      <c r="AH427" s="403">
        <v>3</v>
      </c>
      <c r="AI427" s="403" t="s">
        <v>111</v>
      </c>
    </row>
    <row r="428" spans="1:35" x14ac:dyDescent="0.2">
      <c r="A428" s="434" t="str">
        <f>IF(B428&lt;&gt;"",HYPERLINK(CONCATENATE("http://reports.ofsted.gov.uk/inspection-reports/find-inspection-report/provider/ELS/",B428),"Ofsted Webpage"),"")</f>
        <v>Ofsted Webpage</v>
      </c>
      <c r="B428" s="403">
        <v>55230</v>
      </c>
      <c r="C428" s="403">
        <v>106573</v>
      </c>
      <c r="D428" s="403">
        <v>10009450</v>
      </c>
      <c r="E428" s="403" t="s">
        <v>522</v>
      </c>
      <c r="F428" s="403" t="s">
        <v>92</v>
      </c>
      <c r="G428" s="403" t="s">
        <v>14</v>
      </c>
      <c r="H428" s="403" t="s">
        <v>523</v>
      </c>
      <c r="I428" s="403" t="s">
        <v>107</v>
      </c>
      <c r="J428" s="403" t="s">
        <v>107</v>
      </c>
      <c r="K428" s="404" t="s">
        <v>210</v>
      </c>
      <c r="L428" s="403" t="s">
        <v>210</v>
      </c>
      <c r="M428" s="403">
        <v>10011517</v>
      </c>
      <c r="N428" s="403" t="s">
        <v>130</v>
      </c>
      <c r="O428" s="403" t="s">
        <v>109</v>
      </c>
      <c r="P428" s="404">
        <v>42675</v>
      </c>
      <c r="Q428" s="404">
        <v>42678</v>
      </c>
      <c r="R428" s="404">
        <v>42713</v>
      </c>
      <c r="S428" s="403">
        <v>2</v>
      </c>
      <c r="T428" s="403">
        <v>2</v>
      </c>
      <c r="U428" s="403">
        <v>2</v>
      </c>
      <c r="V428" s="403">
        <v>2</v>
      </c>
      <c r="W428" s="403">
        <v>2</v>
      </c>
      <c r="X428" s="403" t="s">
        <v>100</v>
      </c>
      <c r="Y428" s="403" t="s">
        <v>210</v>
      </c>
      <c r="Z428" s="403" t="s">
        <v>210</v>
      </c>
      <c r="AA428" s="403" t="s">
        <v>210</v>
      </c>
      <c r="AB428" s="403" t="s">
        <v>210</v>
      </c>
      <c r="AC428" s="403" t="s">
        <v>210</v>
      </c>
      <c r="AD428" s="403" t="s">
        <v>210</v>
      </c>
      <c r="AE428" s="403" t="s">
        <v>210</v>
      </c>
      <c r="AF428" s="403" t="s">
        <v>210</v>
      </c>
      <c r="AG428" s="403" t="s">
        <v>210</v>
      </c>
      <c r="AH428" s="403" t="s">
        <v>210</v>
      </c>
      <c r="AI428" s="403" t="s">
        <v>103</v>
      </c>
    </row>
    <row r="429" spans="1:35" x14ac:dyDescent="0.2">
      <c r="A429" s="434" t="str">
        <f>IF(B429&lt;&gt;"",HYPERLINK(CONCATENATE("http://reports.ofsted.gov.uk/inspection-reports/find-inspection-report/provider/ELS/",B429),"Ofsted Webpage"),"")</f>
        <v>Ofsted Webpage</v>
      </c>
      <c r="B429" s="403">
        <v>55241</v>
      </c>
      <c r="C429" s="403">
        <v>107911</v>
      </c>
      <c r="D429" s="403">
        <v>10003161</v>
      </c>
      <c r="E429" s="403" t="s">
        <v>1123</v>
      </c>
      <c r="F429" s="403" t="s">
        <v>92</v>
      </c>
      <c r="G429" s="403" t="s">
        <v>14</v>
      </c>
      <c r="H429" s="403" t="s">
        <v>741</v>
      </c>
      <c r="I429" s="403" t="s">
        <v>166</v>
      </c>
      <c r="J429" s="403" t="s">
        <v>166</v>
      </c>
      <c r="K429" s="404" t="s">
        <v>210</v>
      </c>
      <c r="L429" s="403" t="s">
        <v>210</v>
      </c>
      <c r="M429" s="403">
        <v>10005441</v>
      </c>
      <c r="N429" s="403" t="s">
        <v>145</v>
      </c>
      <c r="O429" s="403" t="s">
        <v>109</v>
      </c>
      <c r="P429" s="404">
        <v>42437</v>
      </c>
      <c r="Q429" s="404">
        <v>42440</v>
      </c>
      <c r="R429" s="404">
        <v>42465</v>
      </c>
      <c r="S429" s="403">
        <v>2</v>
      </c>
      <c r="T429" s="403">
        <v>2</v>
      </c>
      <c r="U429" s="403">
        <v>2</v>
      </c>
      <c r="V429" s="403">
        <v>2</v>
      </c>
      <c r="W429" s="403">
        <v>2</v>
      </c>
      <c r="X429" s="403" t="s">
        <v>100</v>
      </c>
      <c r="Y429" s="403" t="s">
        <v>4415</v>
      </c>
      <c r="Z429" s="404">
        <v>40014</v>
      </c>
      <c r="AA429" s="404">
        <v>40025</v>
      </c>
      <c r="AB429" s="403" t="s">
        <v>102</v>
      </c>
      <c r="AC429" s="403" t="s">
        <v>4900</v>
      </c>
      <c r="AD429" s="403">
        <v>2</v>
      </c>
      <c r="AE429" s="403">
        <v>2</v>
      </c>
      <c r="AF429" s="403">
        <v>2</v>
      </c>
      <c r="AG429" s="403" t="s">
        <v>99</v>
      </c>
      <c r="AH429" s="403">
        <v>3</v>
      </c>
      <c r="AI429" s="403" t="s">
        <v>111</v>
      </c>
    </row>
    <row r="430" spans="1:35" x14ac:dyDescent="0.2">
      <c r="A430" s="434" t="str">
        <f>IF(B430&lt;&gt;"",HYPERLINK(CONCATENATE("http://reports.ofsted.gov.uk/inspection-reports/find-inspection-report/provider/ELS/",B430),"Ofsted Webpage"),"")</f>
        <v>Ofsted Webpage</v>
      </c>
      <c r="B430" s="403">
        <v>55247</v>
      </c>
      <c r="C430" s="403">
        <v>107968</v>
      </c>
      <c r="D430" s="403">
        <v>10007291</v>
      </c>
      <c r="E430" s="403" t="s">
        <v>310</v>
      </c>
      <c r="F430" s="403" t="s">
        <v>170</v>
      </c>
      <c r="G430" s="403" t="s">
        <v>15</v>
      </c>
      <c r="H430" s="403" t="s">
        <v>311</v>
      </c>
      <c r="I430" s="403" t="s">
        <v>199</v>
      </c>
      <c r="J430" s="403" t="s">
        <v>95</v>
      </c>
      <c r="K430" s="404" t="s">
        <v>210</v>
      </c>
      <c r="L430" s="403" t="s">
        <v>210</v>
      </c>
      <c r="M430" s="403">
        <v>10030673</v>
      </c>
      <c r="N430" s="403" t="s">
        <v>275</v>
      </c>
      <c r="O430" s="403" t="s">
        <v>109</v>
      </c>
      <c r="P430" s="404">
        <v>42815</v>
      </c>
      <c r="Q430" s="404">
        <v>42818</v>
      </c>
      <c r="R430" s="404">
        <v>42907</v>
      </c>
      <c r="S430" s="403">
        <v>3</v>
      </c>
      <c r="T430" s="403">
        <v>3</v>
      </c>
      <c r="U430" s="403">
        <v>3</v>
      </c>
      <c r="V430" s="403">
        <v>3</v>
      </c>
      <c r="W430" s="403">
        <v>3</v>
      </c>
      <c r="X430" s="403" t="s">
        <v>100</v>
      </c>
      <c r="Y430" s="403">
        <v>10005028</v>
      </c>
      <c r="Z430" s="404">
        <v>42311</v>
      </c>
      <c r="AA430" s="404">
        <v>42314</v>
      </c>
      <c r="AB430" s="403" t="s">
        <v>276</v>
      </c>
      <c r="AC430" s="403" t="s">
        <v>4900</v>
      </c>
      <c r="AD430" s="403">
        <v>4</v>
      </c>
      <c r="AE430" s="403">
        <v>4</v>
      </c>
      <c r="AF430" s="403">
        <v>3</v>
      </c>
      <c r="AG430" s="403">
        <v>3</v>
      </c>
      <c r="AH430" s="403">
        <v>3</v>
      </c>
      <c r="AI430" s="403" t="s">
        <v>127</v>
      </c>
    </row>
    <row r="431" spans="1:35" x14ac:dyDescent="0.2">
      <c r="A431" s="434" t="str">
        <f>IF(B431&lt;&gt;"",HYPERLINK(CONCATENATE("http://reports.ofsted.gov.uk/inspection-reports/find-inspection-report/provider/ELS/",B431),"Ofsted Webpage"),"")</f>
        <v>Ofsted Webpage</v>
      </c>
      <c r="B431" s="403">
        <v>55255</v>
      </c>
      <c r="C431" s="403">
        <v>108982</v>
      </c>
      <c r="D431" s="403">
        <v>10010616</v>
      </c>
      <c r="E431" s="403" t="s">
        <v>4416</v>
      </c>
      <c r="F431" s="403" t="s">
        <v>183</v>
      </c>
      <c r="G431" s="403" t="s">
        <v>14</v>
      </c>
      <c r="H431" s="403" t="s">
        <v>546</v>
      </c>
      <c r="I431" s="403" t="s">
        <v>172</v>
      </c>
      <c r="J431" s="403" t="s">
        <v>172</v>
      </c>
      <c r="K431" s="404" t="s">
        <v>210</v>
      </c>
      <c r="L431" s="403" t="s">
        <v>210</v>
      </c>
      <c r="M431" s="403">
        <v>10022593</v>
      </c>
      <c r="N431" s="403" t="s">
        <v>130</v>
      </c>
      <c r="O431" s="403" t="s">
        <v>109</v>
      </c>
      <c r="P431" s="404">
        <v>42801</v>
      </c>
      <c r="Q431" s="404">
        <v>42803</v>
      </c>
      <c r="R431" s="404">
        <v>42831</v>
      </c>
      <c r="S431" s="403">
        <v>3</v>
      </c>
      <c r="T431" s="403">
        <v>3</v>
      </c>
      <c r="U431" s="403">
        <v>3</v>
      </c>
      <c r="V431" s="403">
        <v>3</v>
      </c>
      <c r="W431" s="403">
        <v>3</v>
      </c>
      <c r="X431" s="403" t="s">
        <v>100</v>
      </c>
      <c r="Y431" s="403" t="s">
        <v>210</v>
      </c>
      <c r="Z431" s="404" t="s">
        <v>210</v>
      </c>
      <c r="AA431" s="404" t="s">
        <v>210</v>
      </c>
      <c r="AB431" s="403" t="s">
        <v>210</v>
      </c>
      <c r="AC431" s="403" t="s">
        <v>210</v>
      </c>
      <c r="AD431" s="403" t="s">
        <v>210</v>
      </c>
      <c r="AE431" s="403" t="s">
        <v>210</v>
      </c>
      <c r="AF431" s="403" t="s">
        <v>210</v>
      </c>
      <c r="AG431" s="403" t="s">
        <v>210</v>
      </c>
      <c r="AH431" s="403" t="s">
        <v>210</v>
      </c>
      <c r="AI431" s="403" t="s">
        <v>103</v>
      </c>
    </row>
    <row r="432" spans="1:35" x14ac:dyDescent="0.2">
      <c r="A432" s="434" t="str">
        <f>IF(B432&lt;&gt;"",HYPERLINK(CONCATENATE("http://reports.ofsted.gov.uk/inspection-reports/find-inspection-report/provider/ELS/",B432),"Ofsted Webpage"),"")</f>
        <v>Ofsted Webpage</v>
      </c>
      <c r="B432" s="403">
        <v>55258</v>
      </c>
      <c r="C432" s="403">
        <v>111355</v>
      </c>
      <c r="D432" s="403">
        <v>10007318</v>
      </c>
      <c r="E432" s="403" t="s">
        <v>545</v>
      </c>
      <c r="F432" s="403" t="s">
        <v>170</v>
      </c>
      <c r="G432" s="403" t="s">
        <v>15</v>
      </c>
      <c r="H432" s="403" t="s">
        <v>546</v>
      </c>
      <c r="I432" s="403" t="s">
        <v>172</v>
      </c>
      <c r="J432" s="403" t="s">
        <v>172</v>
      </c>
      <c r="K432" s="404" t="s">
        <v>210</v>
      </c>
      <c r="L432" s="403" t="s">
        <v>210</v>
      </c>
      <c r="M432" s="403">
        <v>10022060</v>
      </c>
      <c r="N432" s="403" t="s">
        <v>276</v>
      </c>
      <c r="O432" s="403" t="s">
        <v>109</v>
      </c>
      <c r="P432" s="404">
        <v>42660</v>
      </c>
      <c r="Q432" s="404">
        <v>42663</v>
      </c>
      <c r="R432" s="404">
        <v>42704</v>
      </c>
      <c r="S432" s="403">
        <v>2</v>
      </c>
      <c r="T432" s="403">
        <v>2</v>
      </c>
      <c r="U432" s="403">
        <v>2</v>
      </c>
      <c r="V432" s="403">
        <v>2</v>
      </c>
      <c r="W432" s="403">
        <v>2</v>
      </c>
      <c r="X432" s="403" t="s">
        <v>100</v>
      </c>
      <c r="Y432" s="403" t="s">
        <v>547</v>
      </c>
      <c r="Z432" s="404">
        <v>41246</v>
      </c>
      <c r="AA432" s="404">
        <v>41250</v>
      </c>
      <c r="AB432" s="403" t="s">
        <v>152</v>
      </c>
      <c r="AC432" s="403" t="s">
        <v>4900</v>
      </c>
      <c r="AD432" s="403">
        <v>1</v>
      </c>
      <c r="AE432" s="403">
        <v>1</v>
      </c>
      <c r="AF432" s="403">
        <v>1</v>
      </c>
      <c r="AG432" s="403" t="s">
        <v>99</v>
      </c>
      <c r="AH432" s="403">
        <v>1</v>
      </c>
      <c r="AI432" s="403" t="s">
        <v>148</v>
      </c>
    </row>
    <row r="433" spans="1:35" x14ac:dyDescent="0.2">
      <c r="A433" s="434" t="str">
        <f>IF(B433&lt;&gt;"",HYPERLINK(CONCATENATE("http://reports.ofsted.gov.uk/inspection-reports/find-inspection-report/provider/ELS/",B433),"Ofsted Webpage"),"")</f>
        <v>Ofsted Webpage</v>
      </c>
      <c r="B433" s="403">
        <v>55276</v>
      </c>
      <c r="C433" s="403">
        <v>112309</v>
      </c>
      <c r="D433" s="403">
        <v>10007348</v>
      </c>
      <c r="E433" s="403" t="s">
        <v>1126</v>
      </c>
      <c r="F433" s="403" t="s">
        <v>170</v>
      </c>
      <c r="G433" s="403" t="s">
        <v>15</v>
      </c>
      <c r="H433" s="403" t="s">
        <v>337</v>
      </c>
      <c r="I433" s="403" t="s">
        <v>172</v>
      </c>
      <c r="J433" s="403" t="s">
        <v>172</v>
      </c>
      <c r="K433" s="404">
        <v>42439</v>
      </c>
      <c r="L433" s="403">
        <v>1</v>
      </c>
      <c r="M433" s="403" t="s">
        <v>4417</v>
      </c>
      <c r="N433" s="403" t="s">
        <v>152</v>
      </c>
      <c r="O433" s="403" t="s">
        <v>109</v>
      </c>
      <c r="P433" s="404">
        <v>40686</v>
      </c>
      <c r="Q433" s="404">
        <v>40690</v>
      </c>
      <c r="R433" s="404">
        <v>40728</v>
      </c>
      <c r="S433" s="403">
        <v>2</v>
      </c>
      <c r="T433" s="403">
        <v>3</v>
      </c>
      <c r="U433" s="403">
        <v>2</v>
      </c>
      <c r="V433" s="403" t="s">
        <v>99</v>
      </c>
      <c r="W433" s="403">
        <v>2</v>
      </c>
      <c r="X433" s="403" t="s">
        <v>99</v>
      </c>
      <c r="Y433" s="403" t="s">
        <v>4418</v>
      </c>
      <c r="Z433" s="404">
        <v>39363</v>
      </c>
      <c r="AA433" s="404">
        <v>39367</v>
      </c>
      <c r="AB433" s="403" t="s">
        <v>152</v>
      </c>
      <c r="AC433" s="403" t="s">
        <v>4900</v>
      </c>
      <c r="AD433" s="403">
        <v>3</v>
      </c>
      <c r="AE433" s="403">
        <v>3</v>
      </c>
      <c r="AF433" s="403">
        <v>3</v>
      </c>
      <c r="AG433" s="403" t="s">
        <v>99</v>
      </c>
      <c r="AH433" s="403">
        <v>3</v>
      </c>
      <c r="AI433" s="403" t="s">
        <v>127</v>
      </c>
    </row>
    <row r="434" spans="1:35" x14ac:dyDescent="0.2">
      <c r="A434" s="434" t="str">
        <f>IF(B434&lt;&gt;"",HYPERLINK(CONCATENATE("http://reports.ofsted.gov.uk/inspection-reports/find-inspection-report/provider/ELS/",B434),"Ofsted Webpage"),"")</f>
        <v>Ofsted Webpage</v>
      </c>
      <c r="B434" s="403">
        <v>55287</v>
      </c>
      <c r="C434" s="403">
        <v>105529</v>
      </c>
      <c r="D434" s="403">
        <v>10008986</v>
      </c>
      <c r="E434" s="403" t="s">
        <v>555</v>
      </c>
      <c r="F434" s="403" t="s">
        <v>170</v>
      </c>
      <c r="G434" s="403" t="s">
        <v>15</v>
      </c>
      <c r="H434" s="403" t="s">
        <v>399</v>
      </c>
      <c r="I434" s="403" t="s">
        <v>190</v>
      </c>
      <c r="J434" s="403" t="s">
        <v>190</v>
      </c>
      <c r="K434" s="404" t="s">
        <v>210</v>
      </c>
      <c r="L434" s="403" t="s">
        <v>210</v>
      </c>
      <c r="M434" s="403">
        <v>10005155</v>
      </c>
      <c r="N434" s="403" t="s">
        <v>377</v>
      </c>
      <c r="O434" s="403" t="s">
        <v>109</v>
      </c>
      <c r="P434" s="404">
        <v>42661</v>
      </c>
      <c r="Q434" s="404">
        <v>42664</v>
      </c>
      <c r="R434" s="404">
        <v>42691</v>
      </c>
      <c r="S434" s="403">
        <v>3</v>
      </c>
      <c r="T434" s="403">
        <v>3</v>
      </c>
      <c r="U434" s="403">
        <v>3</v>
      </c>
      <c r="V434" s="403">
        <v>2</v>
      </c>
      <c r="W434" s="403">
        <v>3</v>
      </c>
      <c r="X434" s="403" t="s">
        <v>100</v>
      </c>
      <c r="Y434" s="403" t="s">
        <v>556</v>
      </c>
      <c r="Z434" s="404">
        <v>41918</v>
      </c>
      <c r="AA434" s="404">
        <v>41922</v>
      </c>
      <c r="AB434" s="403" t="s">
        <v>147</v>
      </c>
      <c r="AC434" s="403" t="s">
        <v>4900</v>
      </c>
      <c r="AD434" s="403">
        <v>3</v>
      </c>
      <c r="AE434" s="403">
        <v>3</v>
      </c>
      <c r="AF434" s="403">
        <v>3</v>
      </c>
      <c r="AG434" s="403" t="s">
        <v>99</v>
      </c>
      <c r="AH434" s="403">
        <v>3</v>
      </c>
      <c r="AI434" s="403" t="s">
        <v>111</v>
      </c>
    </row>
    <row r="435" spans="1:35" x14ac:dyDescent="0.2">
      <c r="A435" s="434" t="str">
        <f>IF(B435&lt;&gt;"",HYPERLINK(CONCATENATE("http://reports.ofsted.gov.uk/inspection-reports/find-inspection-report/provider/ELS/",B435),"Ofsted Webpage"),"")</f>
        <v>Ofsted Webpage</v>
      </c>
      <c r="B435" s="403">
        <v>55294</v>
      </c>
      <c r="C435" s="403">
        <v>105454</v>
      </c>
      <c r="D435" s="403">
        <v>10007375</v>
      </c>
      <c r="E435" s="403" t="s">
        <v>1828</v>
      </c>
      <c r="F435" s="403" t="s">
        <v>92</v>
      </c>
      <c r="G435" s="403" t="s">
        <v>14</v>
      </c>
      <c r="H435" s="403" t="s">
        <v>160</v>
      </c>
      <c r="I435" s="403" t="s">
        <v>161</v>
      </c>
      <c r="J435" s="403" t="s">
        <v>161</v>
      </c>
      <c r="K435" s="404" t="s">
        <v>210</v>
      </c>
      <c r="L435" s="403" t="s">
        <v>210</v>
      </c>
      <c r="M435" s="403">
        <v>10026233</v>
      </c>
      <c r="N435" s="403" t="s">
        <v>130</v>
      </c>
      <c r="O435" s="403" t="s">
        <v>109</v>
      </c>
      <c r="P435" s="404">
        <v>42801</v>
      </c>
      <c r="Q435" s="404">
        <v>42804</v>
      </c>
      <c r="R435" s="404">
        <v>42829</v>
      </c>
      <c r="S435" s="403">
        <v>2</v>
      </c>
      <c r="T435" s="403">
        <v>2</v>
      </c>
      <c r="U435" s="403">
        <v>2</v>
      </c>
      <c r="V435" s="403">
        <v>2</v>
      </c>
      <c r="W435" s="403">
        <v>2</v>
      </c>
      <c r="X435" s="403" t="s">
        <v>100</v>
      </c>
      <c r="Y435" s="403" t="s">
        <v>1829</v>
      </c>
      <c r="Z435" s="404">
        <v>42066</v>
      </c>
      <c r="AA435" s="404">
        <v>42069</v>
      </c>
      <c r="AB435" s="403" t="s">
        <v>132</v>
      </c>
      <c r="AC435" s="403" t="s">
        <v>4900</v>
      </c>
      <c r="AD435" s="403">
        <v>2</v>
      </c>
      <c r="AE435" s="403">
        <v>2</v>
      </c>
      <c r="AF435" s="403">
        <v>2</v>
      </c>
      <c r="AG435" s="403" t="s">
        <v>99</v>
      </c>
      <c r="AH435" s="403">
        <v>2</v>
      </c>
      <c r="AI435" s="403" t="s">
        <v>111</v>
      </c>
    </row>
    <row r="436" spans="1:35" x14ac:dyDescent="0.2">
      <c r="A436" s="434" t="str">
        <f>IF(B436&lt;&gt;"",HYPERLINK(CONCATENATE("http://reports.ofsted.gov.uk/inspection-reports/find-inspection-report/provider/ELS/",B436),"Ofsted Webpage"),"")</f>
        <v>Ofsted Webpage</v>
      </c>
      <c r="B436" s="403">
        <v>55295</v>
      </c>
      <c r="C436" s="403">
        <v>116089</v>
      </c>
      <c r="D436" s="403">
        <v>10007377</v>
      </c>
      <c r="E436" s="403" t="s">
        <v>1831</v>
      </c>
      <c r="F436" s="403" t="s">
        <v>92</v>
      </c>
      <c r="G436" s="403" t="s">
        <v>14</v>
      </c>
      <c r="H436" s="403" t="s">
        <v>399</v>
      </c>
      <c r="I436" s="403" t="s">
        <v>190</v>
      </c>
      <c r="J436" s="403" t="s">
        <v>190</v>
      </c>
      <c r="K436" s="404" t="s">
        <v>210</v>
      </c>
      <c r="L436" s="403" t="s">
        <v>210</v>
      </c>
      <c r="M436" s="403" t="s">
        <v>1832</v>
      </c>
      <c r="N436" s="403" t="s">
        <v>132</v>
      </c>
      <c r="O436" s="403" t="s">
        <v>109</v>
      </c>
      <c r="P436" s="404">
        <v>42079</v>
      </c>
      <c r="Q436" s="404">
        <v>42083</v>
      </c>
      <c r="R436" s="404">
        <v>42117</v>
      </c>
      <c r="S436" s="403">
        <v>2</v>
      </c>
      <c r="T436" s="403">
        <v>2</v>
      </c>
      <c r="U436" s="403">
        <v>2</v>
      </c>
      <c r="V436" s="403" t="s">
        <v>99</v>
      </c>
      <c r="W436" s="403">
        <v>2</v>
      </c>
      <c r="X436" s="403" t="s">
        <v>99</v>
      </c>
      <c r="Y436" s="403" t="s">
        <v>4419</v>
      </c>
      <c r="Z436" s="404">
        <v>40014</v>
      </c>
      <c r="AA436" s="404">
        <v>40017</v>
      </c>
      <c r="AB436" s="403" t="s">
        <v>434</v>
      </c>
      <c r="AC436" s="403" t="s">
        <v>4900</v>
      </c>
      <c r="AD436" s="403">
        <v>2</v>
      </c>
      <c r="AE436" s="403">
        <v>2</v>
      </c>
      <c r="AF436" s="403">
        <v>2</v>
      </c>
      <c r="AG436" s="403" t="s">
        <v>99</v>
      </c>
      <c r="AH436" s="403">
        <v>2</v>
      </c>
      <c r="AI436" s="403" t="s">
        <v>111</v>
      </c>
    </row>
    <row r="437" spans="1:35" x14ac:dyDescent="0.2">
      <c r="A437" s="434" t="str">
        <f>IF(B437&lt;&gt;"",HYPERLINK(CONCATENATE("http://reports.ofsted.gov.uk/inspection-reports/find-inspection-report/provider/ELS/",B437),"Ofsted Webpage"),"")</f>
        <v>Ofsted Webpage</v>
      </c>
      <c r="B437" s="403">
        <v>55306</v>
      </c>
      <c r="C437" s="403">
        <v>107473</v>
      </c>
      <c r="D437" s="403">
        <v>10007396</v>
      </c>
      <c r="E437" s="403" t="s">
        <v>648</v>
      </c>
      <c r="F437" s="403" t="s">
        <v>92</v>
      </c>
      <c r="G437" s="403" t="s">
        <v>14</v>
      </c>
      <c r="H437" s="403" t="s">
        <v>106</v>
      </c>
      <c r="I437" s="403" t="s">
        <v>107</v>
      </c>
      <c r="J437" s="403" t="s">
        <v>107</v>
      </c>
      <c r="K437" s="404" t="s">
        <v>210</v>
      </c>
      <c r="L437" s="403" t="s">
        <v>210</v>
      </c>
      <c r="M437" s="403">
        <v>10021354</v>
      </c>
      <c r="N437" s="403" t="s">
        <v>130</v>
      </c>
      <c r="O437" s="403" t="s">
        <v>109</v>
      </c>
      <c r="P437" s="404">
        <v>42626</v>
      </c>
      <c r="Q437" s="404">
        <v>42629</v>
      </c>
      <c r="R437" s="404">
        <v>42649</v>
      </c>
      <c r="S437" s="403">
        <v>3</v>
      </c>
      <c r="T437" s="403">
        <v>3</v>
      </c>
      <c r="U437" s="403">
        <v>3</v>
      </c>
      <c r="V437" s="403">
        <v>3</v>
      </c>
      <c r="W437" s="403">
        <v>3</v>
      </c>
      <c r="X437" s="403" t="s">
        <v>100</v>
      </c>
      <c r="Y437" s="403" t="s">
        <v>649</v>
      </c>
      <c r="Z437" s="404">
        <v>41723</v>
      </c>
      <c r="AA437" s="404">
        <v>41726</v>
      </c>
      <c r="AB437" s="403" t="s">
        <v>147</v>
      </c>
      <c r="AC437" s="403" t="s">
        <v>4900</v>
      </c>
      <c r="AD437" s="403">
        <v>2</v>
      </c>
      <c r="AE437" s="403">
        <v>2</v>
      </c>
      <c r="AF437" s="403">
        <v>2</v>
      </c>
      <c r="AG437" s="403" t="s">
        <v>99</v>
      </c>
      <c r="AH437" s="403">
        <v>2</v>
      </c>
      <c r="AI437" s="403" t="s">
        <v>148</v>
      </c>
    </row>
    <row r="438" spans="1:35" x14ac:dyDescent="0.2">
      <c r="A438" s="434" t="str">
        <f>IF(B438&lt;&gt;"",HYPERLINK(CONCATENATE("http://reports.ofsted.gov.uk/inspection-reports/find-inspection-report/provider/ELS/",B438),"Ofsted Webpage"),"")</f>
        <v>Ofsted Webpage</v>
      </c>
      <c r="B438" s="403">
        <v>55307</v>
      </c>
      <c r="C438" s="403">
        <v>110206</v>
      </c>
      <c r="D438" s="403">
        <v>10007398</v>
      </c>
      <c r="E438" s="403" t="s">
        <v>1128</v>
      </c>
      <c r="F438" s="403" t="s">
        <v>170</v>
      </c>
      <c r="G438" s="403" t="s">
        <v>15</v>
      </c>
      <c r="H438" s="403" t="s">
        <v>348</v>
      </c>
      <c r="I438" s="403" t="s">
        <v>190</v>
      </c>
      <c r="J438" s="403" t="s">
        <v>190</v>
      </c>
      <c r="K438" s="404">
        <v>42334</v>
      </c>
      <c r="L438" s="403">
        <v>1</v>
      </c>
      <c r="M438" s="403" t="s">
        <v>3555</v>
      </c>
      <c r="N438" s="403" t="s">
        <v>152</v>
      </c>
      <c r="O438" s="403" t="s">
        <v>109</v>
      </c>
      <c r="P438" s="404">
        <v>41247</v>
      </c>
      <c r="Q438" s="404">
        <v>41249</v>
      </c>
      <c r="R438" s="404">
        <v>41285</v>
      </c>
      <c r="S438" s="403">
        <v>2</v>
      </c>
      <c r="T438" s="403">
        <v>2</v>
      </c>
      <c r="U438" s="403">
        <v>2</v>
      </c>
      <c r="V438" s="403" t="s">
        <v>99</v>
      </c>
      <c r="W438" s="403">
        <v>2</v>
      </c>
      <c r="X438" s="403" t="s">
        <v>99</v>
      </c>
      <c r="Y438" s="403" t="s">
        <v>4420</v>
      </c>
      <c r="Z438" s="404">
        <v>39108</v>
      </c>
      <c r="AA438" s="404">
        <v>39108</v>
      </c>
      <c r="AB438" s="403" t="s">
        <v>4209</v>
      </c>
      <c r="AC438" s="403" t="s">
        <v>4900</v>
      </c>
      <c r="AD438" s="403">
        <v>2</v>
      </c>
      <c r="AE438" s="403">
        <v>2</v>
      </c>
      <c r="AF438" s="403" t="s">
        <v>99</v>
      </c>
      <c r="AG438" s="403" t="s">
        <v>99</v>
      </c>
      <c r="AH438" s="403" t="s">
        <v>99</v>
      </c>
      <c r="AI438" s="403" t="s">
        <v>111</v>
      </c>
    </row>
    <row r="439" spans="1:35" x14ac:dyDescent="0.2">
      <c r="A439" s="434" t="str">
        <f>IF(B439&lt;&gt;"",HYPERLINK(CONCATENATE("http://reports.ofsted.gov.uk/inspection-reports/find-inspection-report/provider/ELS/",B439),"Ofsted Webpage"),"")</f>
        <v>Ofsted Webpage</v>
      </c>
      <c r="B439" s="403">
        <v>55308</v>
      </c>
      <c r="C439" s="403">
        <v>106340</v>
      </c>
      <c r="D439" s="403">
        <v>10007402</v>
      </c>
      <c r="E439" s="403" t="s">
        <v>3557</v>
      </c>
      <c r="F439" s="403" t="s">
        <v>278</v>
      </c>
      <c r="G439" s="403" t="s">
        <v>15</v>
      </c>
      <c r="H439" s="403" t="s">
        <v>348</v>
      </c>
      <c r="I439" s="403" t="s">
        <v>190</v>
      </c>
      <c r="J439" s="403" t="s">
        <v>190</v>
      </c>
      <c r="K439" s="404">
        <v>42853</v>
      </c>
      <c r="L439" s="403">
        <v>1</v>
      </c>
      <c r="M439" s="403" t="s">
        <v>3558</v>
      </c>
      <c r="N439" s="403" t="s">
        <v>132</v>
      </c>
      <c r="O439" s="403" t="s">
        <v>109</v>
      </c>
      <c r="P439" s="404">
        <v>41407</v>
      </c>
      <c r="Q439" s="404">
        <v>41411</v>
      </c>
      <c r="R439" s="404">
        <v>41449</v>
      </c>
      <c r="S439" s="403">
        <v>2</v>
      </c>
      <c r="T439" s="403">
        <v>2</v>
      </c>
      <c r="U439" s="403">
        <v>2</v>
      </c>
      <c r="V439" s="403" t="s">
        <v>99</v>
      </c>
      <c r="W439" s="403">
        <v>2</v>
      </c>
      <c r="X439" s="403" t="s">
        <v>99</v>
      </c>
      <c r="Y439" s="403" t="s">
        <v>4421</v>
      </c>
      <c r="Z439" s="404">
        <v>39574</v>
      </c>
      <c r="AA439" s="404">
        <v>39577</v>
      </c>
      <c r="AB439" s="403" t="s">
        <v>434</v>
      </c>
      <c r="AC439" s="403" t="s">
        <v>4900</v>
      </c>
      <c r="AD439" s="403">
        <v>2</v>
      </c>
      <c r="AE439" s="403">
        <v>2</v>
      </c>
      <c r="AF439" s="403">
        <v>2</v>
      </c>
      <c r="AG439" s="403" t="s">
        <v>99</v>
      </c>
      <c r="AH439" s="403">
        <v>2</v>
      </c>
      <c r="AI439" s="403" t="s">
        <v>111</v>
      </c>
    </row>
    <row r="440" spans="1:35" x14ac:dyDescent="0.2">
      <c r="A440" s="434" t="str">
        <f>IF(B440&lt;&gt;"",HYPERLINK(CONCATENATE("http://reports.ofsted.gov.uk/inspection-reports/find-inspection-report/provider/ELS/",B440),"Ofsted Webpage"),"")</f>
        <v>Ofsted Webpage</v>
      </c>
      <c r="B440" s="403">
        <v>55353</v>
      </c>
      <c r="C440" s="403">
        <v>111720</v>
      </c>
      <c r="D440" s="403">
        <v>10001464</v>
      </c>
      <c r="E440" s="403" t="s">
        <v>1130</v>
      </c>
      <c r="F440" s="403" t="s">
        <v>170</v>
      </c>
      <c r="G440" s="403" t="s">
        <v>15</v>
      </c>
      <c r="H440" s="403" t="s">
        <v>607</v>
      </c>
      <c r="I440" s="403" t="s">
        <v>122</v>
      </c>
      <c r="J440" s="403" t="s">
        <v>122</v>
      </c>
      <c r="K440" s="404" t="s">
        <v>210</v>
      </c>
      <c r="L440" s="403" t="s">
        <v>210</v>
      </c>
      <c r="M440" s="403">
        <v>10005032</v>
      </c>
      <c r="N440" s="403" t="s">
        <v>276</v>
      </c>
      <c r="O440" s="403" t="s">
        <v>109</v>
      </c>
      <c r="P440" s="404">
        <v>42444</v>
      </c>
      <c r="Q440" s="404">
        <v>42447</v>
      </c>
      <c r="R440" s="404">
        <v>42486</v>
      </c>
      <c r="S440" s="403">
        <v>2</v>
      </c>
      <c r="T440" s="403">
        <v>2</v>
      </c>
      <c r="U440" s="403">
        <v>2</v>
      </c>
      <c r="V440" s="403">
        <v>2</v>
      </c>
      <c r="W440" s="403">
        <v>2</v>
      </c>
      <c r="X440" s="403" t="s">
        <v>100</v>
      </c>
      <c r="Y440" s="403" t="s">
        <v>4074</v>
      </c>
      <c r="Z440" s="404">
        <v>40819</v>
      </c>
      <c r="AA440" s="404">
        <v>40823</v>
      </c>
      <c r="AB440" s="403" t="s">
        <v>374</v>
      </c>
      <c r="AC440" s="403" t="s">
        <v>4900</v>
      </c>
      <c r="AD440" s="403">
        <v>2</v>
      </c>
      <c r="AE440" s="403">
        <v>2</v>
      </c>
      <c r="AF440" s="403">
        <v>2</v>
      </c>
      <c r="AG440" s="403" t="s">
        <v>99</v>
      </c>
      <c r="AH440" s="403">
        <v>3</v>
      </c>
      <c r="AI440" s="403" t="s">
        <v>111</v>
      </c>
    </row>
    <row r="441" spans="1:35" x14ac:dyDescent="0.2">
      <c r="A441" s="434" t="str">
        <f>IF(B441&lt;&gt;"",HYPERLINK(CONCATENATE("http://reports.ofsted.gov.uk/inspection-reports/find-inspection-report/provider/ELS/",B441),"Ofsted Webpage"),"")</f>
        <v>Ofsted Webpage</v>
      </c>
      <c r="B441" s="403">
        <v>55363</v>
      </c>
      <c r="C441" s="403">
        <v>117523</v>
      </c>
      <c r="D441" s="403">
        <v>10008023</v>
      </c>
      <c r="E441" s="403" t="s">
        <v>1834</v>
      </c>
      <c r="F441" s="403" t="s">
        <v>183</v>
      </c>
      <c r="G441" s="403" t="s">
        <v>14</v>
      </c>
      <c r="H441" s="403" t="s">
        <v>1237</v>
      </c>
      <c r="I441" s="403" t="s">
        <v>107</v>
      </c>
      <c r="J441" s="403" t="s">
        <v>107</v>
      </c>
      <c r="K441" s="404" t="s">
        <v>210</v>
      </c>
      <c r="L441" s="403" t="s">
        <v>210</v>
      </c>
      <c r="M441" s="403">
        <v>10037349</v>
      </c>
      <c r="N441" s="403" t="s">
        <v>145</v>
      </c>
      <c r="O441" s="403" t="s">
        <v>109</v>
      </c>
      <c r="P441" s="404">
        <v>43011</v>
      </c>
      <c r="Q441" s="404">
        <v>43014</v>
      </c>
      <c r="R441" s="404">
        <v>43126</v>
      </c>
      <c r="S441" s="403">
        <v>3</v>
      </c>
      <c r="T441" s="403">
        <v>3</v>
      </c>
      <c r="U441" s="403">
        <v>3</v>
      </c>
      <c r="V441" s="403">
        <v>3</v>
      </c>
      <c r="W441" s="403">
        <v>4</v>
      </c>
      <c r="X441" s="403" t="s">
        <v>100</v>
      </c>
      <c r="Y441" s="403" t="s">
        <v>1835</v>
      </c>
      <c r="Z441" s="404">
        <v>42185</v>
      </c>
      <c r="AA441" s="404">
        <v>42188</v>
      </c>
      <c r="AB441" s="403" t="s">
        <v>147</v>
      </c>
      <c r="AC441" s="403" t="s">
        <v>4900</v>
      </c>
      <c r="AD441" s="403">
        <v>2</v>
      </c>
      <c r="AE441" s="403">
        <v>2</v>
      </c>
      <c r="AF441" s="403">
        <v>2</v>
      </c>
      <c r="AG441" s="403" t="s">
        <v>99</v>
      </c>
      <c r="AH441" s="403">
        <v>2</v>
      </c>
      <c r="AI441" s="403" t="s">
        <v>148</v>
      </c>
    </row>
    <row r="442" spans="1:35" x14ac:dyDescent="0.2">
      <c r="A442" s="434" t="str">
        <f>IF(B442&lt;&gt;"",HYPERLINK(CONCATENATE("http://reports.ofsted.gov.uk/inspection-reports/find-inspection-report/provider/ELS/",B442),"Ofsted Webpage"),"")</f>
        <v>Ofsted Webpage</v>
      </c>
      <c r="B442" s="403">
        <v>55378</v>
      </c>
      <c r="C442" s="403">
        <v>106841</v>
      </c>
      <c r="D442" s="403">
        <v>10007502</v>
      </c>
      <c r="E442" s="403" t="s">
        <v>1132</v>
      </c>
      <c r="F442" s="403" t="s">
        <v>170</v>
      </c>
      <c r="G442" s="403" t="s">
        <v>15</v>
      </c>
      <c r="H442" s="403" t="s">
        <v>158</v>
      </c>
      <c r="I442" s="403" t="s">
        <v>140</v>
      </c>
      <c r="J442" s="403" t="s">
        <v>140</v>
      </c>
      <c r="K442" s="404" t="s">
        <v>210</v>
      </c>
      <c r="L442" s="403" t="s">
        <v>210</v>
      </c>
      <c r="M442" s="403">
        <v>10011570</v>
      </c>
      <c r="N442" s="403" t="s">
        <v>276</v>
      </c>
      <c r="O442" s="403" t="s">
        <v>109</v>
      </c>
      <c r="P442" s="404">
        <v>42535</v>
      </c>
      <c r="Q442" s="404">
        <v>42538</v>
      </c>
      <c r="R442" s="404">
        <v>42570</v>
      </c>
      <c r="S442" s="403">
        <v>2</v>
      </c>
      <c r="T442" s="403">
        <v>2</v>
      </c>
      <c r="U442" s="403">
        <v>2</v>
      </c>
      <c r="V442" s="403">
        <v>2</v>
      </c>
      <c r="W442" s="403">
        <v>2</v>
      </c>
      <c r="X442" s="403" t="s">
        <v>100</v>
      </c>
      <c r="Y442" s="403" t="s">
        <v>3560</v>
      </c>
      <c r="Z442" s="404">
        <v>41289</v>
      </c>
      <c r="AA442" s="404">
        <v>41292</v>
      </c>
      <c r="AB442" s="403" t="s">
        <v>152</v>
      </c>
      <c r="AC442" s="403" t="s">
        <v>4900</v>
      </c>
      <c r="AD442" s="403">
        <v>2</v>
      </c>
      <c r="AE442" s="403">
        <v>2</v>
      </c>
      <c r="AF442" s="403">
        <v>2</v>
      </c>
      <c r="AG442" s="403" t="s">
        <v>99</v>
      </c>
      <c r="AH442" s="403">
        <v>2</v>
      </c>
      <c r="AI442" s="403" t="s">
        <v>111</v>
      </c>
    </row>
    <row r="443" spans="1:35" x14ac:dyDescent="0.2">
      <c r="A443" s="434" t="str">
        <f>IF(B443&lt;&gt;"",HYPERLINK(CONCATENATE("http://reports.ofsted.gov.uk/inspection-reports/find-inspection-report/provider/ELS/",B443),"Ofsted Webpage"),"")</f>
        <v>Ofsted Webpage</v>
      </c>
      <c r="B443" s="403">
        <v>55402</v>
      </c>
      <c r="C443" s="403">
        <v>116058</v>
      </c>
      <c r="D443" s="403">
        <v>10004327</v>
      </c>
      <c r="E443" s="403" t="s">
        <v>1134</v>
      </c>
      <c r="F443" s="403" t="s">
        <v>170</v>
      </c>
      <c r="G443" s="403" t="s">
        <v>15</v>
      </c>
      <c r="H443" s="403" t="s">
        <v>357</v>
      </c>
      <c r="I443" s="403" t="s">
        <v>140</v>
      </c>
      <c r="J443" s="403" t="s">
        <v>140</v>
      </c>
      <c r="K443" s="404" t="s">
        <v>210</v>
      </c>
      <c r="L443" s="403" t="s">
        <v>210</v>
      </c>
      <c r="M443" s="403">
        <v>10041170</v>
      </c>
      <c r="N443" s="403" t="s">
        <v>212</v>
      </c>
      <c r="O443" s="403" t="s">
        <v>109</v>
      </c>
      <c r="P443" s="404">
        <v>43143</v>
      </c>
      <c r="Q443" s="404">
        <v>43146</v>
      </c>
      <c r="R443" s="404">
        <v>43178</v>
      </c>
      <c r="S443" s="403">
        <v>2</v>
      </c>
      <c r="T443" s="403">
        <v>2</v>
      </c>
      <c r="U443" s="403">
        <v>2</v>
      </c>
      <c r="V443" s="403">
        <v>2</v>
      </c>
      <c r="W443" s="403">
        <v>2</v>
      </c>
      <c r="X443" s="403" t="s">
        <v>100</v>
      </c>
      <c r="Y443" s="403">
        <v>10011518</v>
      </c>
      <c r="Z443" s="404">
        <v>42507</v>
      </c>
      <c r="AA443" s="404">
        <v>42510</v>
      </c>
      <c r="AB443" s="403" t="s">
        <v>276</v>
      </c>
      <c r="AC443" s="403" t="s">
        <v>4900</v>
      </c>
      <c r="AD443" s="403">
        <v>3</v>
      </c>
      <c r="AE443" s="403">
        <v>3</v>
      </c>
      <c r="AF443" s="403">
        <v>3</v>
      </c>
      <c r="AG443" s="403">
        <v>3</v>
      </c>
      <c r="AH443" s="403">
        <v>3</v>
      </c>
      <c r="AI443" s="403" t="s">
        <v>127</v>
      </c>
    </row>
    <row r="444" spans="1:35" x14ac:dyDescent="0.2">
      <c r="A444" s="434" t="str">
        <f>IF(B444&lt;&gt;"",HYPERLINK(CONCATENATE("http://reports.ofsted.gov.uk/inspection-reports/find-inspection-report/provider/ELS/",B444),"Ofsted Webpage"),"")</f>
        <v>Ofsted Webpage</v>
      </c>
      <c r="B444" s="403">
        <v>55413</v>
      </c>
      <c r="C444" s="403">
        <v>108152</v>
      </c>
      <c r="D444" s="403">
        <v>10007576</v>
      </c>
      <c r="E444" s="403" t="s">
        <v>1837</v>
      </c>
      <c r="F444" s="403" t="s">
        <v>170</v>
      </c>
      <c r="G444" s="403" t="s">
        <v>15</v>
      </c>
      <c r="H444" s="403" t="s">
        <v>1838</v>
      </c>
      <c r="I444" s="403" t="s">
        <v>172</v>
      </c>
      <c r="J444" s="403" t="s">
        <v>172</v>
      </c>
      <c r="K444" s="404" t="s">
        <v>210</v>
      </c>
      <c r="L444" s="403" t="s">
        <v>210</v>
      </c>
      <c r="M444" s="403" t="s">
        <v>1839</v>
      </c>
      <c r="N444" s="403" t="s">
        <v>152</v>
      </c>
      <c r="O444" s="403" t="s">
        <v>109</v>
      </c>
      <c r="P444" s="404">
        <v>41981</v>
      </c>
      <c r="Q444" s="404">
        <v>41985</v>
      </c>
      <c r="R444" s="404">
        <v>42019</v>
      </c>
      <c r="S444" s="403">
        <v>1</v>
      </c>
      <c r="T444" s="403">
        <v>1</v>
      </c>
      <c r="U444" s="403">
        <v>1</v>
      </c>
      <c r="V444" s="403" t="s">
        <v>99</v>
      </c>
      <c r="W444" s="403">
        <v>1</v>
      </c>
      <c r="X444" s="403" t="s">
        <v>99</v>
      </c>
      <c r="Y444" s="403" t="s">
        <v>4422</v>
      </c>
      <c r="Z444" s="404">
        <v>39832</v>
      </c>
      <c r="AA444" s="404">
        <v>39836</v>
      </c>
      <c r="AB444" s="403" t="s">
        <v>152</v>
      </c>
      <c r="AC444" s="403" t="s">
        <v>4900</v>
      </c>
      <c r="AD444" s="403">
        <v>2</v>
      </c>
      <c r="AE444" s="403">
        <v>2</v>
      </c>
      <c r="AF444" s="403">
        <v>2</v>
      </c>
      <c r="AG444" s="403" t="s">
        <v>99</v>
      </c>
      <c r="AH444" s="403">
        <v>2</v>
      </c>
      <c r="AI444" s="403" t="s">
        <v>127</v>
      </c>
    </row>
    <row r="445" spans="1:35" x14ac:dyDescent="0.2">
      <c r="A445" s="434" t="str">
        <f>IF(B445&lt;&gt;"",HYPERLINK(CONCATENATE("http://reports.ofsted.gov.uk/inspection-reports/find-inspection-report/provider/ELS/",B445),"Ofsted Webpage"),"")</f>
        <v>Ofsted Webpage</v>
      </c>
      <c r="B445" s="403">
        <v>55416</v>
      </c>
      <c r="C445" s="403">
        <v>107963</v>
      </c>
      <c r="D445" s="403">
        <v>10007594</v>
      </c>
      <c r="E445" s="403" t="s">
        <v>1136</v>
      </c>
      <c r="F445" s="403" t="s">
        <v>278</v>
      </c>
      <c r="G445" s="403" t="s">
        <v>15</v>
      </c>
      <c r="H445" s="403" t="s">
        <v>139</v>
      </c>
      <c r="I445" s="403" t="s">
        <v>140</v>
      </c>
      <c r="J445" s="403" t="s">
        <v>140</v>
      </c>
      <c r="K445" s="404" t="s">
        <v>210</v>
      </c>
      <c r="L445" s="403" t="s">
        <v>210</v>
      </c>
      <c r="M445" s="403">
        <v>10008496</v>
      </c>
      <c r="N445" s="403" t="s">
        <v>280</v>
      </c>
      <c r="O445" s="403" t="s">
        <v>109</v>
      </c>
      <c r="P445" s="404">
        <v>42443</v>
      </c>
      <c r="Q445" s="404">
        <v>42446</v>
      </c>
      <c r="R445" s="404">
        <v>42466</v>
      </c>
      <c r="S445" s="403">
        <v>1</v>
      </c>
      <c r="T445" s="403">
        <v>1</v>
      </c>
      <c r="U445" s="403">
        <v>1</v>
      </c>
      <c r="V445" s="403">
        <v>1</v>
      </c>
      <c r="W445" s="403">
        <v>1</v>
      </c>
      <c r="X445" s="403" t="s">
        <v>100</v>
      </c>
      <c r="Y445" s="403" t="s">
        <v>2633</v>
      </c>
      <c r="Z445" s="404">
        <v>41604</v>
      </c>
      <c r="AA445" s="404">
        <v>41607</v>
      </c>
      <c r="AB445" s="403" t="s">
        <v>152</v>
      </c>
      <c r="AC445" s="403" t="s">
        <v>4900</v>
      </c>
      <c r="AD445" s="403">
        <v>2</v>
      </c>
      <c r="AE445" s="403">
        <v>1</v>
      </c>
      <c r="AF445" s="403">
        <v>2</v>
      </c>
      <c r="AG445" s="403" t="s">
        <v>99</v>
      </c>
      <c r="AH445" s="403">
        <v>2</v>
      </c>
      <c r="AI445" s="403" t="s">
        <v>127</v>
      </c>
    </row>
    <row r="446" spans="1:35" x14ac:dyDescent="0.2">
      <c r="A446" s="434" t="str">
        <f>IF(B446&lt;&gt;"",HYPERLINK(CONCATENATE("http://reports.ofsted.gov.uk/inspection-reports/find-inspection-report/provider/ELS/",B446),"Ofsted Webpage"),"")</f>
        <v>Ofsted Webpage</v>
      </c>
      <c r="B446" s="403">
        <v>55422</v>
      </c>
      <c r="C446" s="403">
        <v>114823</v>
      </c>
      <c r="D446" s="403">
        <v>10007623</v>
      </c>
      <c r="E446" s="403" t="s">
        <v>1138</v>
      </c>
      <c r="F446" s="403" t="s">
        <v>170</v>
      </c>
      <c r="G446" s="403" t="s">
        <v>15</v>
      </c>
      <c r="H446" s="403" t="s">
        <v>409</v>
      </c>
      <c r="I446" s="403" t="s">
        <v>172</v>
      </c>
      <c r="J446" s="403" t="s">
        <v>172</v>
      </c>
      <c r="K446" s="404" t="s">
        <v>210</v>
      </c>
      <c r="L446" s="403" t="s">
        <v>210</v>
      </c>
      <c r="M446" s="403">
        <v>10011519</v>
      </c>
      <c r="N446" s="403" t="s">
        <v>212</v>
      </c>
      <c r="O446" s="403" t="s">
        <v>109</v>
      </c>
      <c r="P446" s="404">
        <v>42528</v>
      </c>
      <c r="Q446" s="404">
        <v>42531</v>
      </c>
      <c r="R446" s="404">
        <v>42566</v>
      </c>
      <c r="S446" s="403">
        <v>2</v>
      </c>
      <c r="T446" s="403">
        <v>2</v>
      </c>
      <c r="U446" s="403">
        <v>2</v>
      </c>
      <c r="V446" s="403">
        <v>2</v>
      </c>
      <c r="W446" s="403">
        <v>2</v>
      </c>
      <c r="X446" s="403" t="s">
        <v>100</v>
      </c>
      <c r="Y446" s="403" t="s">
        <v>1841</v>
      </c>
      <c r="Z446" s="404">
        <v>41975</v>
      </c>
      <c r="AA446" s="404">
        <v>41978</v>
      </c>
      <c r="AB446" s="403" t="s">
        <v>152</v>
      </c>
      <c r="AC446" s="403" t="s">
        <v>4900</v>
      </c>
      <c r="AD446" s="403">
        <v>3</v>
      </c>
      <c r="AE446" s="403">
        <v>3</v>
      </c>
      <c r="AF446" s="403">
        <v>3</v>
      </c>
      <c r="AG446" s="403" t="s">
        <v>99</v>
      </c>
      <c r="AH446" s="403">
        <v>3</v>
      </c>
      <c r="AI446" s="403" t="s">
        <v>127</v>
      </c>
    </row>
    <row r="447" spans="1:35" x14ac:dyDescent="0.2">
      <c r="A447" s="434" t="str">
        <f>IF(B447&lt;&gt;"",HYPERLINK(CONCATENATE("http://reports.ofsted.gov.uk/inspection-reports/find-inspection-report/provider/ELS/",B447),"Ofsted Webpage"),"")</f>
        <v>Ofsted Webpage</v>
      </c>
      <c r="B447" s="403">
        <v>55448</v>
      </c>
      <c r="C447" s="403">
        <v>106089</v>
      </c>
      <c r="D447" s="403">
        <v>10007659</v>
      </c>
      <c r="E447" s="403" t="s">
        <v>4922</v>
      </c>
      <c r="F447" s="403" t="s">
        <v>92</v>
      </c>
      <c r="G447" s="403" t="s">
        <v>14</v>
      </c>
      <c r="H447" s="403" t="s">
        <v>854</v>
      </c>
      <c r="I447" s="403" t="s">
        <v>107</v>
      </c>
      <c r="J447" s="403" t="s">
        <v>107</v>
      </c>
      <c r="K447" s="404" t="s">
        <v>210</v>
      </c>
      <c r="L447" s="403" t="s">
        <v>210</v>
      </c>
      <c r="M447" s="403">
        <v>10022609</v>
      </c>
      <c r="N447" s="403" t="s">
        <v>130</v>
      </c>
      <c r="O447" s="403" t="s">
        <v>109</v>
      </c>
      <c r="P447" s="404">
        <v>42766</v>
      </c>
      <c r="Q447" s="404">
        <v>42769</v>
      </c>
      <c r="R447" s="404">
        <v>43006</v>
      </c>
      <c r="S447" s="403">
        <v>3</v>
      </c>
      <c r="T447" s="403">
        <v>3</v>
      </c>
      <c r="U447" s="403">
        <v>3</v>
      </c>
      <c r="V447" s="403">
        <v>3</v>
      </c>
      <c r="W447" s="403">
        <v>3</v>
      </c>
      <c r="X447" s="403" t="s">
        <v>100</v>
      </c>
      <c r="Y447" s="403" t="s">
        <v>3563</v>
      </c>
      <c r="Z447" s="404">
        <v>41309</v>
      </c>
      <c r="AA447" s="404">
        <v>41313</v>
      </c>
      <c r="AB447" s="403" t="s">
        <v>102</v>
      </c>
      <c r="AC447" s="403" t="s">
        <v>4900</v>
      </c>
      <c r="AD447" s="403">
        <v>2</v>
      </c>
      <c r="AE447" s="403">
        <v>2</v>
      </c>
      <c r="AF447" s="403">
        <v>2</v>
      </c>
      <c r="AG447" s="403" t="s">
        <v>99</v>
      </c>
      <c r="AH447" s="403">
        <v>2</v>
      </c>
      <c r="AI447" s="403" t="s">
        <v>148</v>
      </c>
    </row>
    <row r="448" spans="1:35" x14ac:dyDescent="0.2">
      <c r="A448" s="434" t="str">
        <f>IF(B448&lt;&gt;"",HYPERLINK(CONCATENATE("http://reports.ofsted.gov.uk/inspection-reports/find-inspection-report/provider/ELS/",B448),"Ofsted Webpage"),"")</f>
        <v>Ofsted Webpage</v>
      </c>
      <c r="B448" s="403">
        <v>55451</v>
      </c>
      <c r="C448" s="403">
        <v>117518</v>
      </c>
      <c r="D448" s="403">
        <v>10008024</v>
      </c>
      <c r="E448" s="403" t="s">
        <v>2635</v>
      </c>
      <c r="F448" s="403" t="s">
        <v>92</v>
      </c>
      <c r="G448" s="403" t="s">
        <v>14</v>
      </c>
      <c r="H448" s="403" t="s">
        <v>209</v>
      </c>
      <c r="I448" s="403" t="s">
        <v>166</v>
      </c>
      <c r="J448" s="403" t="s">
        <v>166</v>
      </c>
      <c r="K448" s="404">
        <v>42907</v>
      </c>
      <c r="L448" s="403">
        <v>1</v>
      </c>
      <c r="M448" s="403" t="s">
        <v>2636</v>
      </c>
      <c r="N448" s="403" t="s">
        <v>102</v>
      </c>
      <c r="O448" s="403" t="s">
        <v>109</v>
      </c>
      <c r="P448" s="404">
        <v>41618</v>
      </c>
      <c r="Q448" s="404">
        <v>41621</v>
      </c>
      <c r="R448" s="404">
        <v>41661</v>
      </c>
      <c r="S448" s="403">
        <v>2</v>
      </c>
      <c r="T448" s="403">
        <v>2</v>
      </c>
      <c r="U448" s="403">
        <v>2</v>
      </c>
      <c r="V448" s="403" t="s">
        <v>99</v>
      </c>
      <c r="W448" s="403">
        <v>2</v>
      </c>
      <c r="X448" s="403" t="s">
        <v>99</v>
      </c>
      <c r="Y448" s="403" t="s">
        <v>4423</v>
      </c>
      <c r="Z448" s="404">
        <v>39833</v>
      </c>
      <c r="AA448" s="404">
        <v>39836</v>
      </c>
      <c r="AB448" s="403" t="s">
        <v>4134</v>
      </c>
      <c r="AC448" s="403" t="s">
        <v>4900</v>
      </c>
      <c r="AD448" s="403">
        <v>2</v>
      </c>
      <c r="AE448" s="403">
        <v>3</v>
      </c>
      <c r="AF448" s="403">
        <v>2</v>
      </c>
      <c r="AG448" s="403" t="s">
        <v>99</v>
      </c>
      <c r="AH448" s="403">
        <v>2</v>
      </c>
      <c r="AI448" s="403" t="s">
        <v>111</v>
      </c>
    </row>
    <row r="449" spans="1:35" x14ac:dyDescent="0.2">
      <c r="A449" s="434" t="str">
        <f>IF(B449&lt;&gt;"",HYPERLINK(CONCATENATE("http://reports.ofsted.gov.uk/inspection-reports/find-inspection-report/provider/ELS/",B449),"Ofsted Webpage"),"")</f>
        <v>Ofsted Webpage</v>
      </c>
      <c r="B449" s="403">
        <v>55466</v>
      </c>
      <c r="C449" s="403">
        <v>105958</v>
      </c>
      <c r="D449" s="403">
        <v>10007697</v>
      </c>
      <c r="E449" s="403" t="s">
        <v>3567</v>
      </c>
      <c r="F449" s="403" t="s">
        <v>92</v>
      </c>
      <c r="G449" s="403" t="s">
        <v>14</v>
      </c>
      <c r="H449" s="403" t="s">
        <v>602</v>
      </c>
      <c r="I449" s="403" t="s">
        <v>199</v>
      </c>
      <c r="J449" s="403" t="s">
        <v>95</v>
      </c>
      <c r="K449" s="404" t="s">
        <v>210</v>
      </c>
      <c r="L449" s="403" t="s">
        <v>210</v>
      </c>
      <c r="M449" s="403">
        <v>10030669</v>
      </c>
      <c r="N449" s="403" t="s">
        <v>130</v>
      </c>
      <c r="O449" s="403" t="s">
        <v>124</v>
      </c>
      <c r="P449" s="404">
        <v>42788</v>
      </c>
      <c r="Q449" s="404">
        <v>42790</v>
      </c>
      <c r="R449" s="404">
        <v>42836</v>
      </c>
      <c r="S449" s="403">
        <v>3</v>
      </c>
      <c r="T449" s="403">
        <v>3</v>
      </c>
      <c r="U449" s="403">
        <v>3</v>
      </c>
      <c r="V449" s="403">
        <v>3</v>
      </c>
      <c r="W449" s="403">
        <v>3</v>
      </c>
      <c r="X449" s="403" t="s">
        <v>100</v>
      </c>
      <c r="Y449" s="403" t="s">
        <v>3568</v>
      </c>
      <c r="Z449" s="404">
        <v>41351</v>
      </c>
      <c r="AA449" s="404">
        <v>41355</v>
      </c>
      <c r="AB449" s="403" t="s">
        <v>102</v>
      </c>
      <c r="AC449" s="403" t="s">
        <v>4900</v>
      </c>
      <c r="AD449" s="403">
        <v>2</v>
      </c>
      <c r="AE449" s="403">
        <v>2</v>
      </c>
      <c r="AF449" s="403">
        <v>2</v>
      </c>
      <c r="AG449" s="403" t="s">
        <v>99</v>
      </c>
      <c r="AH449" s="403">
        <v>2</v>
      </c>
      <c r="AI449" s="403" t="s">
        <v>148</v>
      </c>
    </row>
    <row r="450" spans="1:35" x14ac:dyDescent="0.2">
      <c r="A450" s="434" t="str">
        <f>IF(B450&lt;&gt;"",HYPERLINK(CONCATENATE("http://reports.ofsted.gov.uk/inspection-reports/find-inspection-report/provider/ELS/",B450),"Ofsted Webpage"),"")</f>
        <v>Ofsted Webpage</v>
      </c>
      <c r="B450" s="403">
        <v>55476</v>
      </c>
      <c r="C450" s="403">
        <v>107576</v>
      </c>
      <c r="D450" s="403">
        <v>10001477</v>
      </c>
      <c r="E450" s="403" t="s">
        <v>1140</v>
      </c>
      <c r="F450" s="403" t="s">
        <v>170</v>
      </c>
      <c r="G450" s="403" t="s">
        <v>15</v>
      </c>
      <c r="H450" s="403" t="s">
        <v>1141</v>
      </c>
      <c r="I450" s="403" t="s">
        <v>199</v>
      </c>
      <c r="J450" s="403" t="s">
        <v>95</v>
      </c>
      <c r="K450" s="404">
        <v>42403</v>
      </c>
      <c r="L450" s="403">
        <v>1</v>
      </c>
      <c r="M450" s="403" t="s">
        <v>4424</v>
      </c>
      <c r="N450" s="403" t="s">
        <v>152</v>
      </c>
      <c r="O450" s="403" t="s">
        <v>109</v>
      </c>
      <c r="P450" s="404">
        <v>40700</v>
      </c>
      <c r="Q450" s="404">
        <v>40704</v>
      </c>
      <c r="R450" s="404">
        <v>40739</v>
      </c>
      <c r="S450" s="403">
        <v>2</v>
      </c>
      <c r="T450" s="403">
        <v>2</v>
      </c>
      <c r="U450" s="403">
        <v>2</v>
      </c>
      <c r="V450" s="403" t="s">
        <v>99</v>
      </c>
      <c r="W450" s="403">
        <v>2</v>
      </c>
      <c r="X450" s="403" t="s">
        <v>99</v>
      </c>
      <c r="Y450" s="403" t="s">
        <v>4425</v>
      </c>
      <c r="Z450" s="404">
        <v>39038</v>
      </c>
      <c r="AA450" s="404">
        <v>39038</v>
      </c>
      <c r="AB450" s="403" t="s">
        <v>4209</v>
      </c>
      <c r="AC450" s="403" t="s">
        <v>4900</v>
      </c>
      <c r="AD450" s="403">
        <v>2</v>
      </c>
      <c r="AE450" s="403">
        <v>2</v>
      </c>
      <c r="AF450" s="403" t="s">
        <v>99</v>
      </c>
      <c r="AG450" s="403" t="s">
        <v>99</v>
      </c>
      <c r="AH450" s="403" t="s">
        <v>99</v>
      </c>
      <c r="AI450" s="403" t="s">
        <v>111</v>
      </c>
    </row>
    <row r="451" spans="1:35" x14ac:dyDescent="0.2">
      <c r="A451" s="434" t="str">
        <f>IF(B451&lt;&gt;"",HYPERLINK(CONCATENATE("http://reports.ofsted.gov.uk/inspection-reports/find-inspection-report/provider/ELS/",B451),"Ofsted Webpage"),"")</f>
        <v>Ofsted Webpage</v>
      </c>
      <c r="B451" s="403">
        <v>55491</v>
      </c>
      <c r="C451" s="403">
        <v>105985</v>
      </c>
      <c r="D451" s="403">
        <v>10007755</v>
      </c>
      <c r="E451" s="403" t="s">
        <v>635</v>
      </c>
      <c r="F451" s="403" t="s">
        <v>92</v>
      </c>
      <c r="G451" s="403" t="s">
        <v>14</v>
      </c>
      <c r="H451" s="403" t="s">
        <v>93</v>
      </c>
      <c r="I451" s="403" t="s">
        <v>94</v>
      </c>
      <c r="J451" s="403" t="s">
        <v>95</v>
      </c>
      <c r="K451" s="404" t="s">
        <v>210</v>
      </c>
      <c r="L451" s="403" t="s">
        <v>210</v>
      </c>
      <c r="M451" s="403">
        <v>10011520</v>
      </c>
      <c r="N451" s="403" t="s">
        <v>145</v>
      </c>
      <c r="O451" s="403" t="s">
        <v>109</v>
      </c>
      <c r="P451" s="404">
        <v>42633</v>
      </c>
      <c r="Q451" s="404">
        <v>42636</v>
      </c>
      <c r="R451" s="404">
        <v>42662</v>
      </c>
      <c r="S451" s="403">
        <v>3</v>
      </c>
      <c r="T451" s="403">
        <v>3</v>
      </c>
      <c r="U451" s="403">
        <v>3</v>
      </c>
      <c r="V451" s="403">
        <v>3</v>
      </c>
      <c r="W451" s="403">
        <v>3</v>
      </c>
      <c r="X451" s="403" t="s">
        <v>100</v>
      </c>
      <c r="Y451" s="403" t="s">
        <v>636</v>
      </c>
      <c r="Z451" s="404">
        <v>40399</v>
      </c>
      <c r="AA451" s="404">
        <v>40403</v>
      </c>
      <c r="AB451" s="403" t="s">
        <v>434</v>
      </c>
      <c r="AC451" s="403" t="s">
        <v>4900</v>
      </c>
      <c r="AD451" s="403">
        <v>2</v>
      </c>
      <c r="AE451" s="403">
        <v>2</v>
      </c>
      <c r="AF451" s="403">
        <v>2</v>
      </c>
      <c r="AG451" s="403" t="s">
        <v>99</v>
      </c>
      <c r="AH451" s="403">
        <v>2</v>
      </c>
      <c r="AI451" s="403" t="s">
        <v>148</v>
      </c>
    </row>
    <row r="452" spans="1:35" x14ac:dyDescent="0.2">
      <c r="A452" s="434" t="str">
        <f>IF(B452&lt;&gt;"",HYPERLINK(CONCATENATE("http://reports.ofsted.gov.uk/inspection-reports/find-inspection-report/provider/ELS/",B452),"Ofsted Webpage"),"")</f>
        <v>Ofsted Webpage</v>
      </c>
      <c r="B452" s="403">
        <v>55614</v>
      </c>
      <c r="C452" s="403">
        <v>117200</v>
      </c>
      <c r="D452" s="403">
        <v>10000524</v>
      </c>
      <c r="E452" s="403" t="s">
        <v>1143</v>
      </c>
      <c r="F452" s="403" t="s">
        <v>183</v>
      </c>
      <c r="G452" s="403" t="s">
        <v>14</v>
      </c>
      <c r="H452" s="403" t="s">
        <v>304</v>
      </c>
      <c r="I452" s="403" t="s">
        <v>122</v>
      </c>
      <c r="J452" s="403" t="s">
        <v>122</v>
      </c>
      <c r="K452" s="404">
        <v>42593</v>
      </c>
      <c r="L452" s="403">
        <v>1</v>
      </c>
      <c r="M452" s="403" t="s">
        <v>4075</v>
      </c>
      <c r="N452" s="403" t="s">
        <v>102</v>
      </c>
      <c r="O452" s="403" t="s">
        <v>109</v>
      </c>
      <c r="P452" s="404">
        <v>41085</v>
      </c>
      <c r="Q452" s="404">
        <v>41088</v>
      </c>
      <c r="R452" s="404">
        <v>41123</v>
      </c>
      <c r="S452" s="403">
        <v>2</v>
      </c>
      <c r="T452" s="403">
        <v>2</v>
      </c>
      <c r="U452" s="403">
        <v>2</v>
      </c>
      <c r="V452" s="403" t="s">
        <v>99</v>
      </c>
      <c r="W452" s="403">
        <v>2</v>
      </c>
      <c r="X452" s="403" t="s">
        <v>99</v>
      </c>
      <c r="Y452" s="403" t="s">
        <v>4426</v>
      </c>
      <c r="Z452" s="404">
        <v>39630</v>
      </c>
      <c r="AA452" s="404">
        <v>39633</v>
      </c>
      <c r="AB452" s="403" t="s">
        <v>102</v>
      </c>
      <c r="AC452" s="403" t="s">
        <v>4900</v>
      </c>
      <c r="AD452" s="403">
        <v>3</v>
      </c>
      <c r="AE452" s="403">
        <v>3</v>
      </c>
      <c r="AF452" s="403">
        <v>3</v>
      </c>
      <c r="AG452" s="403" t="s">
        <v>99</v>
      </c>
      <c r="AH452" s="403">
        <v>3</v>
      </c>
      <c r="AI452" s="403" t="s">
        <v>127</v>
      </c>
    </row>
    <row r="453" spans="1:35" x14ac:dyDescent="0.2">
      <c r="A453" s="434" t="str">
        <f>IF(B453&lt;&gt;"",HYPERLINK(CONCATENATE("http://reports.ofsted.gov.uk/inspection-reports/find-inspection-report/provider/ELS/",B453),"Ofsted Webpage"),"")</f>
        <v>Ofsted Webpage</v>
      </c>
      <c r="B453" s="403">
        <v>56201</v>
      </c>
      <c r="C453" s="403">
        <v>122889</v>
      </c>
      <c r="D453" s="403">
        <v>10036333</v>
      </c>
      <c r="E453" s="403" t="s">
        <v>4145</v>
      </c>
      <c r="F453" s="403" t="s">
        <v>92</v>
      </c>
      <c r="G453" s="403" t="s">
        <v>14</v>
      </c>
      <c r="H453" s="403" t="s">
        <v>761</v>
      </c>
      <c r="I453" s="403" t="s">
        <v>172</v>
      </c>
      <c r="J453" s="403" t="s">
        <v>172</v>
      </c>
      <c r="K453" s="404" t="s">
        <v>210</v>
      </c>
      <c r="L453" s="403" t="s">
        <v>210</v>
      </c>
      <c r="M453" s="403" t="s">
        <v>4427</v>
      </c>
      <c r="N453" s="403" t="s">
        <v>434</v>
      </c>
      <c r="O453" s="403" t="s">
        <v>109</v>
      </c>
      <c r="P453" s="404">
        <v>40567</v>
      </c>
      <c r="Q453" s="404">
        <v>40571</v>
      </c>
      <c r="R453" s="404">
        <v>40606</v>
      </c>
      <c r="S453" s="403">
        <v>1</v>
      </c>
      <c r="T453" s="403">
        <v>1</v>
      </c>
      <c r="U453" s="403">
        <v>1</v>
      </c>
      <c r="V453" s="403" t="s">
        <v>99</v>
      </c>
      <c r="W453" s="403">
        <v>1</v>
      </c>
      <c r="X453" s="403" t="s">
        <v>99</v>
      </c>
      <c r="Y453" s="403" t="s">
        <v>4428</v>
      </c>
      <c r="Z453" s="404">
        <v>38848</v>
      </c>
      <c r="AA453" s="404">
        <v>38848</v>
      </c>
      <c r="AB453" s="403" t="s">
        <v>4199</v>
      </c>
      <c r="AC453" s="403" t="s">
        <v>4900</v>
      </c>
      <c r="AD453" s="403">
        <v>2</v>
      </c>
      <c r="AE453" s="403">
        <v>1</v>
      </c>
      <c r="AF453" s="403" t="s">
        <v>99</v>
      </c>
      <c r="AG453" s="403" t="s">
        <v>99</v>
      </c>
      <c r="AH453" s="403" t="s">
        <v>99</v>
      </c>
      <c r="AI453" s="403" t="s">
        <v>127</v>
      </c>
    </row>
    <row r="454" spans="1:35" x14ac:dyDescent="0.2">
      <c r="A454" s="434" t="str">
        <f>IF(B454&lt;&gt;"",HYPERLINK(CONCATENATE("http://reports.ofsted.gov.uk/inspection-reports/find-inspection-report/provider/ELS/",B454),"Ofsted Webpage"),"")</f>
        <v>Ofsted Webpage</v>
      </c>
      <c r="B454" s="403">
        <v>57165</v>
      </c>
      <c r="C454" s="403">
        <v>105969</v>
      </c>
      <c r="D454" s="403">
        <v>10027655</v>
      </c>
      <c r="E454" s="403" t="s">
        <v>1147</v>
      </c>
      <c r="F454" s="403" t="s">
        <v>92</v>
      </c>
      <c r="G454" s="403" t="s">
        <v>14</v>
      </c>
      <c r="H454" s="403" t="s">
        <v>255</v>
      </c>
      <c r="I454" s="403" t="s">
        <v>161</v>
      </c>
      <c r="J454" s="403" t="s">
        <v>161</v>
      </c>
      <c r="K454" s="404">
        <v>42453</v>
      </c>
      <c r="L454" s="403">
        <v>1</v>
      </c>
      <c r="M454" s="403" t="s">
        <v>4429</v>
      </c>
      <c r="N454" s="403" t="s">
        <v>434</v>
      </c>
      <c r="O454" s="403" t="s">
        <v>109</v>
      </c>
      <c r="P454" s="404">
        <v>40463</v>
      </c>
      <c r="Q454" s="404">
        <v>40466</v>
      </c>
      <c r="R454" s="404">
        <v>40501</v>
      </c>
      <c r="S454" s="403">
        <v>2</v>
      </c>
      <c r="T454" s="403">
        <v>2</v>
      </c>
      <c r="U454" s="403">
        <v>2</v>
      </c>
      <c r="V454" s="403" t="s">
        <v>99</v>
      </c>
      <c r="W454" s="403">
        <v>1</v>
      </c>
      <c r="X454" s="403" t="s">
        <v>99</v>
      </c>
      <c r="Y454" s="403" t="s">
        <v>210</v>
      </c>
      <c r="Z454" s="404" t="s">
        <v>210</v>
      </c>
      <c r="AA454" s="404" t="s">
        <v>210</v>
      </c>
      <c r="AB454" s="403" t="s">
        <v>210</v>
      </c>
      <c r="AC454" s="403" t="s">
        <v>210</v>
      </c>
      <c r="AD454" s="403" t="s">
        <v>210</v>
      </c>
      <c r="AE454" s="403" t="s">
        <v>210</v>
      </c>
      <c r="AF454" s="403" t="s">
        <v>210</v>
      </c>
      <c r="AG454" s="403" t="s">
        <v>210</v>
      </c>
      <c r="AH454" s="403" t="s">
        <v>210</v>
      </c>
      <c r="AI454" s="403" t="s">
        <v>103</v>
      </c>
    </row>
    <row r="455" spans="1:35" x14ac:dyDescent="0.2">
      <c r="A455" s="434" t="str">
        <f>IF(B455&lt;&gt;"",HYPERLINK(CONCATENATE("http://reports.ofsted.gov.uk/inspection-reports/find-inspection-report/provider/ELS/",B455),"Ofsted Webpage"),"")</f>
        <v>Ofsted Webpage</v>
      </c>
      <c r="B455" s="403">
        <v>57598</v>
      </c>
      <c r="C455" s="403">
        <v>105852</v>
      </c>
      <c r="D455" s="403">
        <v>10007405</v>
      </c>
      <c r="E455" s="403" t="s">
        <v>315</v>
      </c>
      <c r="F455" s="403" t="s">
        <v>278</v>
      </c>
      <c r="G455" s="403" t="s">
        <v>15</v>
      </c>
      <c r="H455" s="403" t="s">
        <v>316</v>
      </c>
      <c r="I455" s="403" t="s">
        <v>199</v>
      </c>
      <c r="J455" s="403" t="s">
        <v>95</v>
      </c>
      <c r="K455" s="404" t="s">
        <v>210</v>
      </c>
      <c r="L455" s="403" t="s">
        <v>210</v>
      </c>
      <c r="M455" s="403">
        <v>10022623</v>
      </c>
      <c r="N455" s="403" t="s">
        <v>317</v>
      </c>
      <c r="O455" s="403" t="s">
        <v>109</v>
      </c>
      <c r="P455" s="404">
        <v>42752</v>
      </c>
      <c r="Q455" s="404">
        <v>42755</v>
      </c>
      <c r="R455" s="404">
        <v>42783</v>
      </c>
      <c r="S455" s="403">
        <v>2</v>
      </c>
      <c r="T455" s="403">
        <v>2</v>
      </c>
      <c r="U455" s="403">
        <v>2</v>
      </c>
      <c r="V455" s="403">
        <v>2</v>
      </c>
      <c r="W455" s="403">
        <v>2</v>
      </c>
      <c r="X455" s="403" t="s">
        <v>100</v>
      </c>
      <c r="Y455" s="403" t="s">
        <v>318</v>
      </c>
      <c r="Z455" s="404">
        <v>42086</v>
      </c>
      <c r="AA455" s="404">
        <v>42090</v>
      </c>
      <c r="AB455" s="403" t="s">
        <v>102</v>
      </c>
      <c r="AC455" s="403" t="s">
        <v>4900</v>
      </c>
      <c r="AD455" s="403">
        <v>3</v>
      </c>
      <c r="AE455" s="403">
        <v>3</v>
      </c>
      <c r="AF455" s="403">
        <v>3</v>
      </c>
      <c r="AG455" s="403" t="s">
        <v>99</v>
      </c>
      <c r="AH455" s="403">
        <v>3</v>
      </c>
      <c r="AI455" s="403" t="s">
        <v>127</v>
      </c>
    </row>
    <row r="456" spans="1:35" x14ac:dyDescent="0.2">
      <c r="A456" s="434" t="str">
        <f>IF(B456&lt;&gt;"",HYPERLINK(CONCATENATE("http://reports.ofsted.gov.uk/inspection-reports/find-inspection-report/provider/ELS/",B456),"Ofsted Webpage"),"")</f>
        <v>Ofsted Webpage</v>
      </c>
      <c r="B456" s="403">
        <v>57680</v>
      </c>
      <c r="C456" s="403">
        <v>116239</v>
      </c>
      <c r="D456" s="403">
        <v>10000421</v>
      </c>
      <c r="E456" s="403" t="s">
        <v>408</v>
      </c>
      <c r="F456" s="403" t="s">
        <v>92</v>
      </c>
      <c r="G456" s="403" t="s">
        <v>14</v>
      </c>
      <c r="H456" s="403" t="s">
        <v>409</v>
      </c>
      <c r="I456" s="403" t="s">
        <v>172</v>
      </c>
      <c r="J456" s="403" t="s">
        <v>172</v>
      </c>
      <c r="K456" s="404" t="s">
        <v>210</v>
      </c>
      <c r="L456" s="403" t="s">
        <v>210</v>
      </c>
      <c r="M456" s="403">
        <v>10005040</v>
      </c>
      <c r="N456" s="403" t="s">
        <v>410</v>
      </c>
      <c r="O456" s="403" t="s">
        <v>109</v>
      </c>
      <c r="P456" s="404">
        <v>42703</v>
      </c>
      <c r="Q456" s="404">
        <v>42706</v>
      </c>
      <c r="R456" s="404">
        <v>42748</v>
      </c>
      <c r="S456" s="403">
        <v>2</v>
      </c>
      <c r="T456" s="403">
        <v>2</v>
      </c>
      <c r="U456" s="403">
        <v>2</v>
      </c>
      <c r="V456" s="403">
        <v>2</v>
      </c>
      <c r="W456" s="403">
        <v>2</v>
      </c>
      <c r="X456" s="403" t="s">
        <v>100</v>
      </c>
      <c r="Y456" s="403" t="s">
        <v>411</v>
      </c>
      <c r="Z456" s="404">
        <v>42023</v>
      </c>
      <c r="AA456" s="404">
        <v>42027</v>
      </c>
      <c r="AB456" s="403" t="s">
        <v>147</v>
      </c>
      <c r="AC456" s="403" t="s">
        <v>4900</v>
      </c>
      <c r="AD456" s="403">
        <v>3</v>
      </c>
      <c r="AE456" s="403">
        <v>3</v>
      </c>
      <c r="AF456" s="403">
        <v>3</v>
      </c>
      <c r="AG456" s="403" t="s">
        <v>99</v>
      </c>
      <c r="AH456" s="403">
        <v>3</v>
      </c>
      <c r="AI456" s="403" t="s">
        <v>127</v>
      </c>
    </row>
    <row r="457" spans="1:35" x14ac:dyDescent="0.2">
      <c r="A457" s="434" t="str">
        <f>IF(B457&lt;&gt;"",HYPERLINK(CONCATENATE("http://reports.ofsted.gov.uk/inspection-reports/find-inspection-report/provider/ELS/",B457),"Ofsted Webpage"),"")</f>
        <v>Ofsted Webpage</v>
      </c>
      <c r="B457" s="403">
        <v>57752</v>
      </c>
      <c r="C457" s="403">
        <v>118860</v>
      </c>
      <c r="D457" s="403">
        <v>10027662</v>
      </c>
      <c r="E457" s="403" t="s">
        <v>387</v>
      </c>
      <c r="F457" s="403" t="s">
        <v>183</v>
      </c>
      <c r="G457" s="403" t="s">
        <v>14</v>
      </c>
      <c r="H457" s="403" t="s">
        <v>388</v>
      </c>
      <c r="I457" s="403" t="s">
        <v>122</v>
      </c>
      <c r="J457" s="403" t="s">
        <v>122</v>
      </c>
      <c r="K457" s="404" t="s">
        <v>210</v>
      </c>
      <c r="L457" s="403" t="s">
        <v>210</v>
      </c>
      <c r="M457" s="403">
        <v>10020117</v>
      </c>
      <c r="N457" s="403" t="s">
        <v>145</v>
      </c>
      <c r="O457" s="403" t="s">
        <v>109</v>
      </c>
      <c r="P457" s="404">
        <v>42710</v>
      </c>
      <c r="Q457" s="404">
        <v>42713</v>
      </c>
      <c r="R457" s="404">
        <v>42754</v>
      </c>
      <c r="S457" s="403">
        <v>2</v>
      </c>
      <c r="T457" s="403">
        <v>2</v>
      </c>
      <c r="U457" s="403">
        <v>2</v>
      </c>
      <c r="V457" s="403">
        <v>1</v>
      </c>
      <c r="W457" s="403">
        <v>2</v>
      </c>
      <c r="X457" s="403" t="s">
        <v>100</v>
      </c>
      <c r="Y457" s="403" t="s">
        <v>389</v>
      </c>
      <c r="Z457" s="404">
        <v>41043</v>
      </c>
      <c r="AA457" s="404">
        <v>41047</v>
      </c>
      <c r="AB457" s="403" t="s">
        <v>102</v>
      </c>
      <c r="AC457" s="403" t="s">
        <v>4900</v>
      </c>
      <c r="AD457" s="403">
        <v>1</v>
      </c>
      <c r="AE457" s="403">
        <v>1</v>
      </c>
      <c r="AF457" s="403">
        <v>2</v>
      </c>
      <c r="AG457" s="403" t="s">
        <v>99</v>
      </c>
      <c r="AH457" s="403">
        <v>1</v>
      </c>
      <c r="AI457" s="403" t="s">
        <v>148</v>
      </c>
    </row>
    <row r="458" spans="1:35" x14ac:dyDescent="0.2">
      <c r="A458" s="434" t="str">
        <f>IF(B458&lt;&gt;"",HYPERLINK(CONCATENATE("http://reports.ofsted.gov.uk/inspection-reports/find-inspection-report/provider/ELS/",B458),"Ofsted Webpage"),"")</f>
        <v>Ofsted Webpage</v>
      </c>
      <c r="B458" s="403">
        <v>57838</v>
      </c>
      <c r="C458" s="403">
        <v>118489</v>
      </c>
      <c r="D458" s="403">
        <v>10018344</v>
      </c>
      <c r="E458" s="403" t="s">
        <v>1149</v>
      </c>
      <c r="F458" s="403" t="s">
        <v>92</v>
      </c>
      <c r="G458" s="403" t="s">
        <v>14</v>
      </c>
      <c r="H458" s="403" t="s">
        <v>607</v>
      </c>
      <c r="I458" s="403" t="s">
        <v>122</v>
      </c>
      <c r="J458" s="403" t="s">
        <v>122</v>
      </c>
      <c r="K458" s="404" t="s">
        <v>210</v>
      </c>
      <c r="L458" s="403" t="s">
        <v>210</v>
      </c>
      <c r="M458" s="403">
        <v>10011521</v>
      </c>
      <c r="N458" s="403" t="s">
        <v>331</v>
      </c>
      <c r="O458" s="403" t="s">
        <v>109</v>
      </c>
      <c r="P458" s="404">
        <v>42577</v>
      </c>
      <c r="Q458" s="404">
        <v>42580</v>
      </c>
      <c r="R458" s="404">
        <v>42599</v>
      </c>
      <c r="S458" s="403">
        <v>2</v>
      </c>
      <c r="T458" s="403">
        <v>2</v>
      </c>
      <c r="U458" s="403">
        <v>2</v>
      </c>
      <c r="V458" s="403">
        <v>2</v>
      </c>
      <c r="W458" s="403">
        <v>2</v>
      </c>
      <c r="X458" s="403" t="s">
        <v>100</v>
      </c>
      <c r="Y458" s="403" t="s">
        <v>1850</v>
      </c>
      <c r="Z458" s="404">
        <v>41947</v>
      </c>
      <c r="AA458" s="404">
        <v>41950</v>
      </c>
      <c r="AB458" s="403" t="s">
        <v>132</v>
      </c>
      <c r="AC458" s="403" t="s">
        <v>4900</v>
      </c>
      <c r="AD458" s="403">
        <v>3</v>
      </c>
      <c r="AE458" s="403">
        <v>3</v>
      </c>
      <c r="AF458" s="403">
        <v>3</v>
      </c>
      <c r="AG458" s="403" t="s">
        <v>99</v>
      </c>
      <c r="AH458" s="403">
        <v>3</v>
      </c>
      <c r="AI458" s="403" t="s">
        <v>127</v>
      </c>
    </row>
    <row r="459" spans="1:35" x14ac:dyDescent="0.2">
      <c r="A459" s="434" t="str">
        <f>IF(B459&lt;&gt;"",HYPERLINK(CONCATENATE("http://reports.ofsted.gov.uk/inspection-reports/find-inspection-report/provider/ELS/",B459),"Ofsted Webpage"),"")</f>
        <v>Ofsted Webpage</v>
      </c>
      <c r="B459" s="403">
        <v>57839</v>
      </c>
      <c r="C459" s="403">
        <v>117623</v>
      </c>
      <c r="D459" s="403">
        <v>10009213</v>
      </c>
      <c r="E459" s="403" t="s">
        <v>606</v>
      </c>
      <c r="F459" s="403" t="s">
        <v>92</v>
      </c>
      <c r="G459" s="403" t="s">
        <v>14</v>
      </c>
      <c r="H459" s="403" t="s">
        <v>607</v>
      </c>
      <c r="I459" s="403" t="s">
        <v>122</v>
      </c>
      <c r="J459" s="403" t="s">
        <v>122</v>
      </c>
      <c r="K459" s="404" t="s">
        <v>210</v>
      </c>
      <c r="L459" s="403" t="s">
        <v>210</v>
      </c>
      <c r="M459" s="403">
        <v>10011522</v>
      </c>
      <c r="N459" s="403" t="s">
        <v>130</v>
      </c>
      <c r="O459" s="403" t="s">
        <v>109</v>
      </c>
      <c r="P459" s="404">
        <v>42633</v>
      </c>
      <c r="Q459" s="404">
        <v>42636</v>
      </c>
      <c r="R459" s="404">
        <v>42681</v>
      </c>
      <c r="S459" s="403">
        <v>1</v>
      </c>
      <c r="T459" s="403">
        <v>1</v>
      </c>
      <c r="U459" s="403">
        <v>1</v>
      </c>
      <c r="V459" s="403">
        <v>1</v>
      </c>
      <c r="W459" s="403">
        <v>1</v>
      </c>
      <c r="X459" s="403" t="s">
        <v>100</v>
      </c>
      <c r="Y459" s="403" t="s">
        <v>608</v>
      </c>
      <c r="Z459" s="404">
        <v>40155</v>
      </c>
      <c r="AA459" s="404">
        <v>40158</v>
      </c>
      <c r="AB459" s="403" t="s">
        <v>152</v>
      </c>
      <c r="AC459" s="403" t="s">
        <v>4900</v>
      </c>
      <c r="AD459" s="403">
        <v>2</v>
      </c>
      <c r="AE459" s="403">
        <v>3</v>
      </c>
      <c r="AF459" s="403">
        <v>2</v>
      </c>
      <c r="AG459" s="403" t="s">
        <v>99</v>
      </c>
      <c r="AH459" s="403">
        <v>2</v>
      </c>
      <c r="AI459" s="403" t="s">
        <v>127</v>
      </c>
    </row>
    <row r="460" spans="1:35" x14ac:dyDescent="0.2">
      <c r="A460" s="434" t="str">
        <f>IF(B460&lt;&gt;"",HYPERLINK(CONCATENATE("http://reports.ofsted.gov.uk/inspection-reports/find-inspection-report/provider/ELS/",B460),"Ofsted Webpage"),"")</f>
        <v>Ofsted Webpage</v>
      </c>
      <c r="B460" s="403">
        <v>57860</v>
      </c>
      <c r="C460" s="403">
        <v>117920</v>
      </c>
      <c r="D460" s="403">
        <v>10012467</v>
      </c>
      <c r="E460" s="403" t="s">
        <v>1852</v>
      </c>
      <c r="F460" s="403" t="s">
        <v>92</v>
      </c>
      <c r="G460" s="403" t="s">
        <v>14</v>
      </c>
      <c r="H460" s="403" t="s">
        <v>274</v>
      </c>
      <c r="I460" s="403" t="s">
        <v>190</v>
      </c>
      <c r="J460" s="403" t="s">
        <v>190</v>
      </c>
      <c r="K460" s="404" t="s">
        <v>210</v>
      </c>
      <c r="L460" s="403" t="s">
        <v>210</v>
      </c>
      <c r="M460" s="403">
        <v>10022514</v>
      </c>
      <c r="N460" s="403" t="s">
        <v>145</v>
      </c>
      <c r="O460" s="403" t="s">
        <v>109</v>
      </c>
      <c r="P460" s="404">
        <v>42801</v>
      </c>
      <c r="Q460" s="404">
        <v>42804</v>
      </c>
      <c r="R460" s="404">
        <v>42838</v>
      </c>
      <c r="S460" s="403">
        <v>2</v>
      </c>
      <c r="T460" s="403">
        <v>2</v>
      </c>
      <c r="U460" s="403">
        <v>2</v>
      </c>
      <c r="V460" s="403">
        <v>2</v>
      </c>
      <c r="W460" s="403">
        <v>2</v>
      </c>
      <c r="X460" s="403" t="s">
        <v>100</v>
      </c>
      <c r="Y460" s="403" t="s">
        <v>1853</v>
      </c>
      <c r="Z460" s="404">
        <v>42177</v>
      </c>
      <c r="AA460" s="404">
        <v>42181</v>
      </c>
      <c r="AB460" s="403" t="s">
        <v>102</v>
      </c>
      <c r="AC460" s="403" t="s">
        <v>4900</v>
      </c>
      <c r="AD460" s="403">
        <v>2</v>
      </c>
      <c r="AE460" s="403">
        <v>2</v>
      </c>
      <c r="AF460" s="403">
        <v>2</v>
      </c>
      <c r="AG460" s="403" t="s">
        <v>99</v>
      </c>
      <c r="AH460" s="403">
        <v>2</v>
      </c>
      <c r="AI460" s="403" t="s">
        <v>111</v>
      </c>
    </row>
    <row r="461" spans="1:35" x14ac:dyDescent="0.2">
      <c r="A461" s="434" t="str">
        <f>IF(B461&lt;&gt;"",HYPERLINK(CONCATENATE("http://reports.ofsted.gov.uk/inspection-reports/find-inspection-report/provider/ELS/",B461),"Ofsted Webpage"),"")</f>
        <v>Ofsted Webpage</v>
      </c>
      <c r="B461" s="403">
        <v>57881</v>
      </c>
      <c r="C461" s="403">
        <v>117615</v>
      </c>
      <c r="D461" s="403">
        <v>10008935</v>
      </c>
      <c r="E461" s="403" t="s">
        <v>2641</v>
      </c>
      <c r="F461" s="403" t="s">
        <v>92</v>
      </c>
      <c r="G461" s="403" t="s">
        <v>14</v>
      </c>
      <c r="H461" s="403" t="s">
        <v>475</v>
      </c>
      <c r="I461" s="403" t="s">
        <v>94</v>
      </c>
      <c r="J461" s="403" t="s">
        <v>95</v>
      </c>
      <c r="K461" s="404">
        <v>42929</v>
      </c>
      <c r="L461" s="403">
        <v>1</v>
      </c>
      <c r="M461" s="403" t="s">
        <v>2642</v>
      </c>
      <c r="N461" s="403" t="s">
        <v>102</v>
      </c>
      <c r="O461" s="403" t="s">
        <v>109</v>
      </c>
      <c r="P461" s="404">
        <v>41722</v>
      </c>
      <c r="Q461" s="404">
        <v>41726</v>
      </c>
      <c r="R461" s="404">
        <v>41759</v>
      </c>
      <c r="S461" s="403">
        <v>2</v>
      </c>
      <c r="T461" s="403">
        <v>2</v>
      </c>
      <c r="U461" s="403">
        <v>2</v>
      </c>
      <c r="V461" s="403" t="s">
        <v>99</v>
      </c>
      <c r="W461" s="403">
        <v>1</v>
      </c>
      <c r="X461" s="403" t="s">
        <v>99</v>
      </c>
      <c r="Y461" s="403" t="s">
        <v>4430</v>
      </c>
      <c r="Z461" s="404">
        <v>39833</v>
      </c>
      <c r="AA461" s="404">
        <v>39836</v>
      </c>
      <c r="AB461" s="403" t="s">
        <v>4134</v>
      </c>
      <c r="AC461" s="403" t="s">
        <v>4900</v>
      </c>
      <c r="AD461" s="403">
        <v>2</v>
      </c>
      <c r="AE461" s="403">
        <v>3</v>
      </c>
      <c r="AF461" s="403">
        <v>3</v>
      </c>
      <c r="AG461" s="403" t="s">
        <v>99</v>
      </c>
      <c r="AH461" s="403">
        <v>2</v>
      </c>
      <c r="AI461" s="403" t="s">
        <v>111</v>
      </c>
    </row>
    <row r="462" spans="1:35" x14ac:dyDescent="0.2">
      <c r="A462" s="434" t="str">
        <f>IF(B462&lt;&gt;"",HYPERLINK(CONCATENATE("http://reports.ofsted.gov.uk/inspection-reports/find-inspection-report/provider/ELS/",B462),"Ofsted Webpage"),"")</f>
        <v>Ofsted Webpage</v>
      </c>
      <c r="B462" s="403">
        <v>57907</v>
      </c>
      <c r="C462" s="403">
        <v>116885</v>
      </c>
      <c r="D462" s="403">
        <v>10003981</v>
      </c>
      <c r="E462" s="403" t="s">
        <v>5021</v>
      </c>
      <c r="F462" s="403" t="s">
        <v>92</v>
      </c>
      <c r="G462" s="403" t="s">
        <v>14</v>
      </c>
      <c r="H462" s="403" t="s">
        <v>1100</v>
      </c>
      <c r="I462" s="403" t="s">
        <v>94</v>
      </c>
      <c r="J462" s="403" t="s">
        <v>95</v>
      </c>
      <c r="K462" s="404" t="s">
        <v>210</v>
      </c>
      <c r="L462" s="403" t="s">
        <v>210</v>
      </c>
      <c r="M462" s="403" t="s">
        <v>5022</v>
      </c>
      <c r="N462" s="403" t="s">
        <v>4134</v>
      </c>
      <c r="O462" s="403" t="s">
        <v>109</v>
      </c>
      <c r="P462" s="404">
        <v>40029</v>
      </c>
      <c r="Q462" s="404">
        <v>40032</v>
      </c>
      <c r="R462" s="404">
        <v>40077</v>
      </c>
      <c r="S462" s="403">
        <v>3</v>
      </c>
      <c r="T462" s="403">
        <v>3</v>
      </c>
      <c r="U462" s="403">
        <v>3</v>
      </c>
      <c r="V462" s="403" t="s">
        <v>99</v>
      </c>
      <c r="W462" s="403">
        <v>2</v>
      </c>
      <c r="X462" s="403" t="s">
        <v>99</v>
      </c>
      <c r="Y462" s="403" t="s">
        <v>210</v>
      </c>
      <c r="Z462" s="404" t="s">
        <v>210</v>
      </c>
      <c r="AA462" s="404" t="s">
        <v>210</v>
      </c>
      <c r="AB462" s="403" t="s">
        <v>210</v>
      </c>
      <c r="AC462" s="403" t="s">
        <v>210</v>
      </c>
      <c r="AD462" s="403" t="s">
        <v>210</v>
      </c>
      <c r="AE462" s="403" t="s">
        <v>210</v>
      </c>
      <c r="AF462" s="403" t="s">
        <v>210</v>
      </c>
      <c r="AG462" s="403" t="s">
        <v>210</v>
      </c>
      <c r="AH462" s="403" t="s">
        <v>210</v>
      </c>
      <c r="AI462" s="403" t="s">
        <v>103</v>
      </c>
    </row>
    <row r="463" spans="1:35" x14ac:dyDescent="0.2">
      <c r="A463" s="434" t="str">
        <f>IF(B463&lt;&gt;"",HYPERLINK(CONCATENATE("http://reports.ofsted.gov.uk/inspection-reports/find-inspection-report/provider/ELS/",B463),"Ofsted Webpage"),"")</f>
        <v>Ofsted Webpage</v>
      </c>
      <c r="B463" s="403">
        <v>57942</v>
      </c>
      <c r="C463" s="403">
        <v>117943</v>
      </c>
      <c r="D463" s="403">
        <v>10013515</v>
      </c>
      <c r="E463" s="403" t="s">
        <v>2644</v>
      </c>
      <c r="F463" s="403" t="s">
        <v>92</v>
      </c>
      <c r="G463" s="403" t="s">
        <v>14</v>
      </c>
      <c r="H463" s="403" t="s">
        <v>475</v>
      </c>
      <c r="I463" s="403" t="s">
        <v>94</v>
      </c>
      <c r="J463" s="403" t="s">
        <v>95</v>
      </c>
      <c r="K463" s="404" t="s">
        <v>210</v>
      </c>
      <c r="L463" s="403" t="s">
        <v>210</v>
      </c>
      <c r="M463" s="403">
        <v>10022491</v>
      </c>
      <c r="N463" s="403" t="s">
        <v>145</v>
      </c>
      <c r="O463" s="403" t="s">
        <v>109</v>
      </c>
      <c r="P463" s="404">
        <v>42815</v>
      </c>
      <c r="Q463" s="404">
        <v>42818</v>
      </c>
      <c r="R463" s="404">
        <v>42859</v>
      </c>
      <c r="S463" s="403">
        <v>1</v>
      </c>
      <c r="T463" s="403">
        <v>1</v>
      </c>
      <c r="U463" s="403">
        <v>1</v>
      </c>
      <c r="V463" s="403">
        <v>1</v>
      </c>
      <c r="W463" s="403">
        <v>1</v>
      </c>
      <c r="X463" s="403" t="s">
        <v>100</v>
      </c>
      <c r="Y463" s="403" t="s">
        <v>2645</v>
      </c>
      <c r="Z463" s="404">
        <v>41555</v>
      </c>
      <c r="AA463" s="404">
        <v>41558</v>
      </c>
      <c r="AB463" s="403" t="s">
        <v>102</v>
      </c>
      <c r="AC463" s="403" t="s">
        <v>4900</v>
      </c>
      <c r="AD463" s="403">
        <v>2</v>
      </c>
      <c r="AE463" s="403">
        <v>2</v>
      </c>
      <c r="AF463" s="403">
        <v>2</v>
      </c>
      <c r="AG463" s="403" t="s">
        <v>99</v>
      </c>
      <c r="AH463" s="403">
        <v>2</v>
      </c>
      <c r="AI463" s="403" t="s">
        <v>127</v>
      </c>
    </row>
    <row r="464" spans="1:35" x14ac:dyDescent="0.2">
      <c r="A464" s="434" t="str">
        <f>IF(B464&lt;&gt;"",HYPERLINK(CONCATENATE("http://reports.ofsted.gov.uk/inspection-reports/find-inspection-report/provider/ELS/",B464),"Ofsted Webpage"),"")</f>
        <v>Ofsted Webpage</v>
      </c>
      <c r="B464" s="403">
        <v>57991</v>
      </c>
      <c r="C464" s="403">
        <v>117968</v>
      </c>
      <c r="D464" s="403">
        <v>10013658</v>
      </c>
      <c r="E464" s="403" t="s">
        <v>5144</v>
      </c>
      <c r="F464" s="403" t="s">
        <v>92</v>
      </c>
      <c r="G464" s="403" t="s">
        <v>14</v>
      </c>
      <c r="H464" s="403" t="s">
        <v>316</v>
      </c>
      <c r="I464" s="403" t="s">
        <v>199</v>
      </c>
      <c r="J464" s="403" t="s">
        <v>95</v>
      </c>
      <c r="K464" s="404" t="s">
        <v>210</v>
      </c>
      <c r="L464" s="403" t="s">
        <v>210</v>
      </c>
      <c r="M464" s="403" t="s">
        <v>210</v>
      </c>
      <c r="N464" s="403" t="s">
        <v>210</v>
      </c>
      <c r="O464" s="403" t="s">
        <v>210</v>
      </c>
      <c r="P464" s="404" t="s">
        <v>210</v>
      </c>
      <c r="Q464" s="404" t="s">
        <v>210</v>
      </c>
      <c r="R464" s="404" t="s">
        <v>210</v>
      </c>
      <c r="S464" s="403" t="s">
        <v>210</v>
      </c>
      <c r="T464" s="403" t="s">
        <v>210</v>
      </c>
      <c r="U464" s="403" t="s">
        <v>210</v>
      </c>
      <c r="V464" s="403" t="s">
        <v>210</v>
      </c>
      <c r="W464" s="403" t="s">
        <v>210</v>
      </c>
      <c r="X464" s="403" t="s">
        <v>210</v>
      </c>
      <c r="Y464" s="403" t="s">
        <v>210</v>
      </c>
      <c r="Z464" s="403" t="s">
        <v>210</v>
      </c>
      <c r="AA464" s="403" t="s">
        <v>210</v>
      </c>
      <c r="AB464" s="403" t="s">
        <v>210</v>
      </c>
      <c r="AC464" s="403" t="s">
        <v>210</v>
      </c>
      <c r="AD464" s="403" t="s">
        <v>210</v>
      </c>
      <c r="AE464" s="403" t="s">
        <v>210</v>
      </c>
      <c r="AF464" s="403" t="s">
        <v>210</v>
      </c>
      <c r="AG464" s="403" t="s">
        <v>210</v>
      </c>
      <c r="AH464" s="403" t="s">
        <v>210</v>
      </c>
      <c r="AI464" s="403" t="s">
        <v>210</v>
      </c>
    </row>
    <row r="465" spans="1:35" x14ac:dyDescent="0.2">
      <c r="A465" s="434" t="str">
        <f>IF(B465&lt;&gt;"",HYPERLINK(CONCATENATE("http://reports.ofsted.gov.uk/inspection-reports/find-inspection-report/provider/ELS/",B465),"Ofsted Webpage"),"")</f>
        <v>Ofsted Webpage</v>
      </c>
      <c r="B465" s="403">
        <v>58047</v>
      </c>
      <c r="C465" s="403">
        <v>117935</v>
      </c>
      <c r="D465" s="403">
        <v>10013042</v>
      </c>
      <c r="E465" s="403" t="s">
        <v>1152</v>
      </c>
      <c r="F465" s="403" t="s">
        <v>92</v>
      </c>
      <c r="G465" s="403" t="s">
        <v>14</v>
      </c>
      <c r="H465" s="403" t="s">
        <v>198</v>
      </c>
      <c r="I465" s="403" t="s">
        <v>199</v>
      </c>
      <c r="J465" s="403" t="s">
        <v>95</v>
      </c>
      <c r="K465" s="404" t="s">
        <v>210</v>
      </c>
      <c r="L465" s="403" t="s">
        <v>210</v>
      </c>
      <c r="M465" s="403">
        <v>10005045</v>
      </c>
      <c r="N465" s="403" t="s">
        <v>130</v>
      </c>
      <c r="O465" s="403" t="s">
        <v>109</v>
      </c>
      <c r="P465" s="404">
        <v>42444</v>
      </c>
      <c r="Q465" s="404">
        <v>42446</v>
      </c>
      <c r="R465" s="404">
        <v>42473</v>
      </c>
      <c r="S465" s="403">
        <v>2</v>
      </c>
      <c r="T465" s="403">
        <v>2</v>
      </c>
      <c r="U465" s="403">
        <v>2</v>
      </c>
      <c r="V465" s="403">
        <v>2</v>
      </c>
      <c r="W465" s="403">
        <v>2</v>
      </c>
      <c r="X465" s="403" t="s">
        <v>100</v>
      </c>
      <c r="Y465" s="403" t="s">
        <v>3578</v>
      </c>
      <c r="Z465" s="404">
        <v>41415</v>
      </c>
      <c r="AA465" s="404">
        <v>41417</v>
      </c>
      <c r="AB465" s="403" t="s">
        <v>132</v>
      </c>
      <c r="AC465" s="403" t="s">
        <v>4900</v>
      </c>
      <c r="AD465" s="403">
        <v>2</v>
      </c>
      <c r="AE465" s="403">
        <v>2</v>
      </c>
      <c r="AF465" s="403">
        <v>2</v>
      </c>
      <c r="AG465" s="403" t="s">
        <v>99</v>
      </c>
      <c r="AH465" s="403">
        <v>2</v>
      </c>
      <c r="AI465" s="403" t="s">
        <v>111</v>
      </c>
    </row>
    <row r="466" spans="1:35" x14ac:dyDescent="0.2">
      <c r="A466" s="434" t="str">
        <f>IF(B466&lt;&gt;"",HYPERLINK(CONCATENATE("http://reports.ofsted.gov.uk/inspection-reports/find-inspection-report/provider/ELS/",B466),"Ofsted Webpage"),"")</f>
        <v>Ofsted Webpage</v>
      </c>
      <c r="B466" s="403">
        <v>58054</v>
      </c>
      <c r="C466" s="403">
        <v>117077</v>
      </c>
      <c r="D466" s="403">
        <v>10005113</v>
      </c>
      <c r="E466" s="403" t="s">
        <v>1154</v>
      </c>
      <c r="F466" s="403" t="s">
        <v>278</v>
      </c>
      <c r="G466" s="403" t="s">
        <v>15</v>
      </c>
      <c r="H466" s="403" t="s">
        <v>416</v>
      </c>
      <c r="I466" s="403" t="s">
        <v>190</v>
      </c>
      <c r="J466" s="403" t="s">
        <v>190</v>
      </c>
      <c r="K466" s="404" t="s">
        <v>210</v>
      </c>
      <c r="L466" s="403" t="s">
        <v>210</v>
      </c>
      <c r="M466" s="403">
        <v>10041171</v>
      </c>
      <c r="N466" s="403" t="s">
        <v>317</v>
      </c>
      <c r="O466" s="403" t="s">
        <v>109</v>
      </c>
      <c r="P466" s="404">
        <v>43152</v>
      </c>
      <c r="Q466" s="404">
        <v>43154</v>
      </c>
      <c r="R466" s="404">
        <v>43181</v>
      </c>
      <c r="S466" s="403">
        <v>2</v>
      </c>
      <c r="T466" s="403">
        <v>2</v>
      </c>
      <c r="U466" s="403">
        <v>2</v>
      </c>
      <c r="V466" s="403">
        <v>2</v>
      </c>
      <c r="W466" s="403">
        <v>2</v>
      </c>
      <c r="X466" s="403" t="s">
        <v>100</v>
      </c>
      <c r="Y466" s="403">
        <v>10011560</v>
      </c>
      <c r="Z466" s="404">
        <v>42500</v>
      </c>
      <c r="AA466" s="404">
        <v>42503</v>
      </c>
      <c r="AB466" s="403" t="s">
        <v>130</v>
      </c>
      <c r="AC466" s="403" t="s">
        <v>4900</v>
      </c>
      <c r="AD466" s="403">
        <v>3</v>
      </c>
      <c r="AE466" s="403">
        <v>3</v>
      </c>
      <c r="AF466" s="403">
        <v>3</v>
      </c>
      <c r="AG466" s="403">
        <v>3</v>
      </c>
      <c r="AH466" s="403">
        <v>3</v>
      </c>
      <c r="AI466" s="403" t="s">
        <v>127</v>
      </c>
    </row>
    <row r="467" spans="1:35" x14ac:dyDescent="0.2">
      <c r="A467" s="434" t="str">
        <f>IF(B467&lt;&gt;"",HYPERLINK(CONCATENATE("http://reports.ofsted.gov.uk/inspection-reports/find-inspection-report/provider/ELS/",B467),"Ofsted Webpage"),"")</f>
        <v>Ofsted Webpage</v>
      </c>
      <c r="B467" s="403">
        <v>58118</v>
      </c>
      <c r="C467" s="403">
        <v>117585</v>
      </c>
      <c r="D467" s="403">
        <v>10008591</v>
      </c>
      <c r="E467" s="403" t="s">
        <v>2647</v>
      </c>
      <c r="F467" s="403" t="s">
        <v>278</v>
      </c>
      <c r="G467" s="403" t="s">
        <v>15</v>
      </c>
      <c r="H467" s="403" t="s">
        <v>380</v>
      </c>
      <c r="I467" s="403" t="s">
        <v>199</v>
      </c>
      <c r="J467" s="403" t="s">
        <v>95</v>
      </c>
      <c r="K467" s="404">
        <v>43020</v>
      </c>
      <c r="L467" s="403">
        <v>1</v>
      </c>
      <c r="M467" s="403" t="s">
        <v>2648</v>
      </c>
      <c r="N467" s="403" t="s">
        <v>147</v>
      </c>
      <c r="O467" s="403" t="s">
        <v>109</v>
      </c>
      <c r="P467" s="404">
        <v>41757</v>
      </c>
      <c r="Q467" s="404">
        <v>41761</v>
      </c>
      <c r="R467" s="404">
        <v>41797</v>
      </c>
      <c r="S467" s="403">
        <v>2</v>
      </c>
      <c r="T467" s="403">
        <v>2</v>
      </c>
      <c r="U467" s="403">
        <v>2</v>
      </c>
      <c r="V467" s="403" t="s">
        <v>99</v>
      </c>
      <c r="W467" s="403">
        <v>2</v>
      </c>
      <c r="X467" s="403" t="s">
        <v>99</v>
      </c>
      <c r="Y467" s="403" t="s">
        <v>3582</v>
      </c>
      <c r="Z467" s="404">
        <v>41246</v>
      </c>
      <c r="AA467" s="404">
        <v>41250</v>
      </c>
      <c r="AB467" s="403" t="s">
        <v>102</v>
      </c>
      <c r="AC467" s="403" t="s">
        <v>4900</v>
      </c>
      <c r="AD467" s="403">
        <v>3</v>
      </c>
      <c r="AE467" s="403">
        <v>3</v>
      </c>
      <c r="AF467" s="403">
        <v>3</v>
      </c>
      <c r="AG467" s="403" t="s">
        <v>99</v>
      </c>
      <c r="AH467" s="403">
        <v>3</v>
      </c>
      <c r="AI467" s="403" t="s">
        <v>127</v>
      </c>
    </row>
    <row r="468" spans="1:35" x14ac:dyDescent="0.2">
      <c r="A468" s="434" t="str">
        <f>IF(B468&lt;&gt;"",HYPERLINK(CONCATENATE("http://reports.ofsted.gov.uk/inspection-reports/find-inspection-report/provider/ELS/",B468),"Ofsted Webpage"),"")</f>
        <v>Ofsted Webpage</v>
      </c>
      <c r="B468" s="403">
        <v>58132</v>
      </c>
      <c r="C468" s="403">
        <v>115798</v>
      </c>
      <c r="D468" s="403">
        <v>10007722</v>
      </c>
      <c r="E468" s="403" t="s">
        <v>1858</v>
      </c>
      <c r="F468" s="403" t="s">
        <v>92</v>
      </c>
      <c r="G468" s="403" t="s">
        <v>14</v>
      </c>
      <c r="H468" s="403" t="s">
        <v>549</v>
      </c>
      <c r="I468" s="403" t="s">
        <v>199</v>
      </c>
      <c r="J468" s="403" t="s">
        <v>95</v>
      </c>
      <c r="K468" s="404" t="s">
        <v>210</v>
      </c>
      <c r="L468" s="403" t="s">
        <v>210</v>
      </c>
      <c r="M468" s="403" t="s">
        <v>1859</v>
      </c>
      <c r="N468" s="403" t="s">
        <v>147</v>
      </c>
      <c r="O468" s="403" t="s">
        <v>109</v>
      </c>
      <c r="P468" s="404">
        <v>42156</v>
      </c>
      <c r="Q468" s="404">
        <v>42160</v>
      </c>
      <c r="R468" s="404">
        <v>42193</v>
      </c>
      <c r="S468" s="403">
        <v>2</v>
      </c>
      <c r="T468" s="403">
        <v>2</v>
      </c>
      <c r="U468" s="403">
        <v>2</v>
      </c>
      <c r="V468" s="403" t="s">
        <v>99</v>
      </c>
      <c r="W468" s="403">
        <v>2</v>
      </c>
      <c r="X468" s="403" t="s">
        <v>99</v>
      </c>
      <c r="Y468" s="403" t="s">
        <v>2650</v>
      </c>
      <c r="Z468" s="404">
        <v>41617</v>
      </c>
      <c r="AA468" s="404">
        <v>41621</v>
      </c>
      <c r="AB468" s="403" t="s">
        <v>1895</v>
      </c>
      <c r="AC468" s="403" t="s">
        <v>4900</v>
      </c>
      <c r="AD468" s="403">
        <v>3</v>
      </c>
      <c r="AE468" s="403">
        <v>3</v>
      </c>
      <c r="AF468" s="403">
        <v>3</v>
      </c>
      <c r="AG468" s="403" t="s">
        <v>99</v>
      </c>
      <c r="AH468" s="403">
        <v>3</v>
      </c>
      <c r="AI468" s="403" t="s">
        <v>127</v>
      </c>
    </row>
    <row r="469" spans="1:35" x14ac:dyDescent="0.2">
      <c r="A469" s="434" t="str">
        <f>IF(B469&lt;&gt;"",HYPERLINK(CONCATENATE("http://reports.ofsted.gov.uk/inspection-reports/find-inspection-report/provider/ELS/",B469),"Ofsted Webpage"),"")</f>
        <v>Ofsted Webpage</v>
      </c>
      <c r="B469" s="403">
        <v>58137</v>
      </c>
      <c r="C469" s="403">
        <v>117919</v>
      </c>
      <c r="D469" s="403">
        <v>10010586</v>
      </c>
      <c r="E469" s="403" t="s">
        <v>4999</v>
      </c>
      <c r="F469" s="403" t="s">
        <v>92</v>
      </c>
      <c r="G469" s="403" t="s">
        <v>14</v>
      </c>
      <c r="H469" s="403" t="s">
        <v>279</v>
      </c>
      <c r="I469" s="403" t="s">
        <v>166</v>
      </c>
      <c r="J469" s="403" t="s">
        <v>166</v>
      </c>
      <c r="K469" s="404" t="s">
        <v>210</v>
      </c>
      <c r="L469" s="403" t="s">
        <v>210</v>
      </c>
      <c r="M469" s="403" t="s">
        <v>210</v>
      </c>
      <c r="N469" s="403" t="s">
        <v>210</v>
      </c>
      <c r="O469" s="403" t="s">
        <v>210</v>
      </c>
      <c r="P469" s="404" t="s">
        <v>210</v>
      </c>
      <c r="Q469" s="404" t="s">
        <v>210</v>
      </c>
      <c r="R469" s="404" t="s">
        <v>210</v>
      </c>
      <c r="S469" s="403" t="s">
        <v>210</v>
      </c>
      <c r="T469" s="403" t="s">
        <v>210</v>
      </c>
      <c r="U469" s="403" t="s">
        <v>210</v>
      </c>
      <c r="V469" s="403" t="s">
        <v>210</v>
      </c>
      <c r="W469" s="403" t="s">
        <v>210</v>
      </c>
      <c r="X469" s="403" t="s">
        <v>210</v>
      </c>
      <c r="Y469" s="403" t="s">
        <v>210</v>
      </c>
      <c r="Z469" s="404" t="s">
        <v>210</v>
      </c>
      <c r="AA469" s="404" t="s">
        <v>210</v>
      </c>
      <c r="AB469" s="403" t="s">
        <v>210</v>
      </c>
      <c r="AC469" s="403" t="s">
        <v>210</v>
      </c>
      <c r="AD469" s="403" t="s">
        <v>210</v>
      </c>
      <c r="AE469" s="403" t="s">
        <v>210</v>
      </c>
      <c r="AF469" s="403" t="s">
        <v>210</v>
      </c>
      <c r="AG469" s="403" t="s">
        <v>210</v>
      </c>
      <c r="AH469" s="403" t="s">
        <v>210</v>
      </c>
      <c r="AI469" s="403" t="s">
        <v>210</v>
      </c>
    </row>
    <row r="470" spans="1:35" x14ac:dyDescent="0.2">
      <c r="A470" s="434" t="str">
        <f>IF(B470&lt;&gt;"",HYPERLINK(CONCATENATE("http://reports.ofsted.gov.uk/inspection-reports/find-inspection-report/provider/ELS/",B470),"Ofsted Webpage"),"")</f>
        <v>Ofsted Webpage</v>
      </c>
      <c r="B470" s="403">
        <v>58159</v>
      </c>
      <c r="C470" s="403">
        <v>117269</v>
      </c>
      <c r="D470" s="403">
        <v>10006651</v>
      </c>
      <c r="E470" s="403" t="s">
        <v>1156</v>
      </c>
      <c r="F470" s="403" t="s">
        <v>92</v>
      </c>
      <c r="G470" s="403" t="s">
        <v>14</v>
      </c>
      <c r="H470" s="403" t="s">
        <v>731</v>
      </c>
      <c r="I470" s="403" t="s">
        <v>161</v>
      </c>
      <c r="J470" s="403" t="s">
        <v>161</v>
      </c>
      <c r="K470" s="404" t="s">
        <v>210</v>
      </c>
      <c r="L470" s="403" t="s">
        <v>210</v>
      </c>
      <c r="M470" s="403">
        <v>10005046</v>
      </c>
      <c r="N470" s="403" t="s">
        <v>141</v>
      </c>
      <c r="O470" s="403" t="s">
        <v>109</v>
      </c>
      <c r="P470" s="404">
        <v>42318</v>
      </c>
      <c r="Q470" s="404">
        <v>42321</v>
      </c>
      <c r="R470" s="404">
        <v>42340</v>
      </c>
      <c r="S470" s="403">
        <v>2</v>
      </c>
      <c r="T470" s="403">
        <v>2</v>
      </c>
      <c r="U470" s="403">
        <v>2</v>
      </c>
      <c r="V470" s="403">
        <v>2</v>
      </c>
      <c r="W470" s="403">
        <v>2</v>
      </c>
      <c r="X470" s="403" t="s">
        <v>100</v>
      </c>
      <c r="Y470" s="403" t="s">
        <v>2652</v>
      </c>
      <c r="Z470" s="404">
        <v>41582</v>
      </c>
      <c r="AA470" s="404">
        <v>41586</v>
      </c>
      <c r="AB470" s="403" t="s">
        <v>102</v>
      </c>
      <c r="AC470" s="403" t="s">
        <v>4900</v>
      </c>
      <c r="AD470" s="403">
        <v>3</v>
      </c>
      <c r="AE470" s="403">
        <v>3</v>
      </c>
      <c r="AF470" s="403">
        <v>3</v>
      </c>
      <c r="AG470" s="403" t="s">
        <v>99</v>
      </c>
      <c r="AH470" s="403">
        <v>3</v>
      </c>
      <c r="AI470" s="403" t="s">
        <v>127</v>
      </c>
    </row>
    <row r="471" spans="1:35" x14ac:dyDescent="0.2">
      <c r="A471" s="434" t="str">
        <f>IF(B471&lt;&gt;"",HYPERLINK(CONCATENATE("http://reports.ofsted.gov.uk/inspection-reports/find-inspection-report/provider/ELS/",B471),"Ofsted Webpage"),"")</f>
        <v>Ofsted Webpage</v>
      </c>
      <c r="B471" s="403">
        <v>58160</v>
      </c>
      <c r="C471" s="403">
        <v>117358</v>
      </c>
      <c r="D471" s="403">
        <v>10003231</v>
      </c>
      <c r="E471" s="403" t="s">
        <v>4431</v>
      </c>
      <c r="F471" s="403" t="s">
        <v>92</v>
      </c>
      <c r="G471" s="403" t="s">
        <v>14</v>
      </c>
      <c r="H471" s="403" t="s">
        <v>592</v>
      </c>
      <c r="I471" s="403" t="s">
        <v>122</v>
      </c>
      <c r="J471" s="403" t="s">
        <v>122</v>
      </c>
      <c r="K471" s="404" t="s">
        <v>210</v>
      </c>
      <c r="L471" s="403" t="s">
        <v>210</v>
      </c>
      <c r="M471" s="403" t="s">
        <v>4076</v>
      </c>
      <c r="N471" s="403" t="s">
        <v>102</v>
      </c>
      <c r="O471" s="403" t="s">
        <v>109</v>
      </c>
      <c r="P471" s="404">
        <v>40988</v>
      </c>
      <c r="Q471" s="404">
        <v>40991</v>
      </c>
      <c r="R471" s="404">
        <v>41030</v>
      </c>
      <c r="S471" s="403">
        <v>2</v>
      </c>
      <c r="T471" s="403">
        <v>2</v>
      </c>
      <c r="U471" s="403">
        <v>3</v>
      </c>
      <c r="V471" s="403" t="s">
        <v>99</v>
      </c>
      <c r="W471" s="403">
        <v>2</v>
      </c>
      <c r="X471" s="403" t="s">
        <v>99</v>
      </c>
      <c r="Y471" s="403" t="s">
        <v>4432</v>
      </c>
      <c r="Z471" s="404">
        <v>39790</v>
      </c>
      <c r="AA471" s="404">
        <v>39793</v>
      </c>
      <c r="AB471" s="403" t="s">
        <v>434</v>
      </c>
      <c r="AC471" s="403" t="s">
        <v>4900</v>
      </c>
      <c r="AD471" s="403">
        <v>2</v>
      </c>
      <c r="AE471" s="403">
        <v>2</v>
      </c>
      <c r="AF471" s="403">
        <v>3</v>
      </c>
      <c r="AG471" s="403" t="s">
        <v>99</v>
      </c>
      <c r="AH471" s="403">
        <v>2</v>
      </c>
      <c r="AI471" s="403" t="s">
        <v>111</v>
      </c>
    </row>
    <row r="472" spans="1:35" x14ac:dyDescent="0.2">
      <c r="A472" s="434" t="str">
        <f>IF(B472&lt;&gt;"",HYPERLINK(CONCATENATE("http://reports.ofsted.gov.uk/inspection-reports/find-inspection-report/provider/ELS/",B472),"Ofsted Webpage"),"")</f>
        <v>Ofsted Webpage</v>
      </c>
      <c r="B472" s="403">
        <v>58161</v>
      </c>
      <c r="C472" s="403">
        <v>117497</v>
      </c>
      <c r="D472" s="403">
        <v>10004807</v>
      </c>
      <c r="E472" s="403" t="s">
        <v>1158</v>
      </c>
      <c r="F472" s="403" t="s">
        <v>92</v>
      </c>
      <c r="G472" s="403" t="s">
        <v>14</v>
      </c>
      <c r="H472" s="403" t="s">
        <v>160</v>
      </c>
      <c r="I472" s="403" t="s">
        <v>161</v>
      </c>
      <c r="J472" s="403" t="s">
        <v>161</v>
      </c>
      <c r="K472" s="404" t="s">
        <v>210</v>
      </c>
      <c r="L472" s="403" t="s">
        <v>210</v>
      </c>
      <c r="M472" s="403">
        <v>10030709</v>
      </c>
      <c r="N472" s="403" t="s">
        <v>141</v>
      </c>
      <c r="O472" s="403" t="s">
        <v>109</v>
      </c>
      <c r="P472" s="404">
        <v>42864</v>
      </c>
      <c r="Q472" s="404">
        <v>42867</v>
      </c>
      <c r="R472" s="404">
        <v>42886</v>
      </c>
      <c r="S472" s="403">
        <v>3</v>
      </c>
      <c r="T472" s="403">
        <v>3</v>
      </c>
      <c r="U472" s="403">
        <v>3</v>
      </c>
      <c r="V472" s="403">
        <v>3</v>
      </c>
      <c r="W472" s="403">
        <v>3</v>
      </c>
      <c r="X472" s="403" t="s">
        <v>100</v>
      </c>
      <c r="Y472" s="403">
        <v>10005048</v>
      </c>
      <c r="Z472" s="404">
        <v>42283</v>
      </c>
      <c r="AA472" s="404">
        <v>42286</v>
      </c>
      <c r="AB472" s="403" t="s">
        <v>446</v>
      </c>
      <c r="AC472" s="403" t="s">
        <v>4900</v>
      </c>
      <c r="AD472" s="403">
        <v>3</v>
      </c>
      <c r="AE472" s="403">
        <v>3</v>
      </c>
      <c r="AF472" s="403">
        <v>3</v>
      </c>
      <c r="AG472" s="403">
        <v>3</v>
      </c>
      <c r="AH472" s="403">
        <v>3</v>
      </c>
      <c r="AI472" s="403" t="s">
        <v>111</v>
      </c>
    </row>
    <row r="473" spans="1:35" x14ac:dyDescent="0.2">
      <c r="A473" s="434" t="str">
        <f>IF(B473&lt;&gt;"",HYPERLINK(CONCATENATE("http://reports.ofsted.gov.uk/inspection-reports/find-inspection-report/provider/ELS/",B473),"Ofsted Webpage"),"")</f>
        <v>Ofsted Webpage</v>
      </c>
      <c r="B473" s="403">
        <v>58163</v>
      </c>
      <c r="C473" s="403">
        <v>117563</v>
      </c>
      <c r="D473" s="403">
        <v>10008135</v>
      </c>
      <c r="E473" s="403" t="s">
        <v>2656</v>
      </c>
      <c r="F473" s="403" t="s">
        <v>92</v>
      </c>
      <c r="G473" s="403" t="s">
        <v>14</v>
      </c>
      <c r="H473" s="403" t="s">
        <v>1246</v>
      </c>
      <c r="I473" s="403" t="s">
        <v>94</v>
      </c>
      <c r="J473" s="403" t="s">
        <v>95</v>
      </c>
      <c r="K473" s="404">
        <v>42922</v>
      </c>
      <c r="L473" s="403">
        <v>1</v>
      </c>
      <c r="M473" s="403" t="s">
        <v>2657</v>
      </c>
      <c r="N473" s="403" t="s">
        <v>132</v>
      </c>
      <c r="O473" s="403" t="s">
        <v>109</v>
      </c>
      <c r="P473" s="404">
        <v>41792</v>
      </c>
      <c r="Q473" s="404">
        <v>41795</v>
      </c>
      <c r="R473" s="404">
        <v>41828</v>
      </c>
      <c r="S473" s="403">
        <v>2</v>
      </c>
      <c r="T473" s="403">
        <v>2</v>
      </c>
      <c r="U473" s="403">
        <v>2</v>
      </c>
      <c r="V473" s="403" t="s">
        <v>99</v>
      </c>
      <c r="W473" s="403">
        <v>2</v>
      </c>
      <c r="X473" s="403" t="s">
        <v>99</v>
      </c>
      <c r="Y473" s="403" t="s">
        <v>4077</v>
      </c>
      <c r="Z473" s="404">
        <v>41106</v>
      </c>
      <c r="AA473" s="404">
        <v>41109</v>
      </c>
      <c r="AB473" s="403" t="s">
        <v>434</v>
      </c>
      <c r="AC473" s="403" t="s">
        <v>4900</v>
      </c>
      <c r="AD473" s="403">
        <v>3</v>
      </c>
      <c r="AE473" s="403">
        <v>3</v>
      </c>
      <c r="AF473" s="403">
        <v>3</v>
      </c>
      <c r="AG473" s="403" t="s">
        <v>99</v>
      </c>
      <c r="AH473" s="403">
        <v>3</v>
      </c>
      <c r="AI473" s="403" t="s">
        <v>127</v>
      </c>
    </row>
    <row r="474" spans="1:35" x14ac:dyDescent="0.2">
      <c r="A474" s="434" t="str">
        <f>IF(B474&lt;&gt;"",HYPERLINK(CONCATENATE("http://reports.ofsted.gov.uk/inspection-reports/find-inspection-report/provider/ELS/",B474),"Ofsted Webpage"),"")</f>
        <v>Ofsted Webpage</v>
      </c>
      <c r="B474" s="403">
        <v>58166</v>
      </c>
      <c r="C474" s="403">
        <v>117810</v>
      </c>
      <c r="D474" s="403">
        <v>10010672</v>
      </c>
      <c r="E474" s="403" t="s">
        <v>1160</v>
      </c>
      <c r="F474" s="403" t="s">
        <v>92</v>
      </c>
      <c r="G474" s="403" t="s">
        <v>14</v>
      </c>
      <c r="H474" s="403" t="s">
        <v>1161</v>
      </c>
      <c r="I474" s="403" t="s">
        <v>1162</v>
      </c>
      <c r="J474" s="403" t="s">
        <v>122</v>
      </c>
      <c r="K474" s="404" t="s">
        <v>210</v>
      </c>
      <c r="L474" s="403" t="s">
        <v>210</v>
      </c>
      <c r="M474" s="403">
        <v>10011524</v>
      </c>
      <c r="N474" s="403" t="s">
        <v>145</v>
      </c>
      <c r="O474" s="403" t="s">
        <v>109</v>
      </c>
      <c r="P474" s="404">
        <v>42465</v>
      </c>
      <c r="Q474" s="404">
        <v>42468</v>
      </c>
      <c r="R474" s="404">
        <v>42501</v>
      </c>
      <c r="S474" s="403">
        <v>2</v>
      </c>
      <c r="T474" s="403">
        <v>2</v>
      </c>
      <c r="U474" s="403">
        <v>2</v>
      </c>
      <c r="V474" s="403">
        <v>2</v>
      </c>
      <c r="W474" s="403">
        <v>2</v>
      </c>
      <c r="X474" s="403" t="s">
        <v>100</v>
      </c>
      <c r="Y474" s="403" t="s">
        <v>3594</v>
      </c>
      <c r="Z474" s="404">
        <v>41240</v>
      </c>
      <c r="AA474" s="404">
        <v>41243</v>
      </c>
      <c r="AB474" s="403" t="s">
        <v>102</v>
      </c>
      <c r="AC474" s="403" t="s">
        <v>4900</v>
      </c>
      <c r="AD474" s="403">
        <v>2</v>
      </c>
      <c r="AE474" s="403">
        <v>3</v>
      </c>
      <c r="AF474" s="403">
        <v>2</v>
      </c>
      <c r="AG474" s="403" t="s">
        <v>99</v>
      </c>
      <c r="AH474" s="403">
        <v>2</v>
      </c>
      <c r="AI474" s="403" t="s">
        <v>111</v>
      </c>
    </row>
    <row r="475" spans="1:35" x14ac:dyDescent="0.2">
      <c r="A475" s="434" t="str">
        <f>IF(B475&lt;&gt;"",HYPERLINK(CONCATENATE("http://reports.ofsted.gov.uk/inspection-reports/find-inspection-report/provider/ELS/",B475),"Ofsted Webpage"),"")</f>
        <v>Ofsted Webpage</v>
      </c>
      <c r="B475" s="403">
        <v>58176</v>
      </c>
      <c r="C475" s="403">
        <v>117986</v>
      </c>
      <c r="D475" s="403">
        <v>10011240</v>
      </c>
      <c r="E475" s="403" t="s">
        <v>3606</v>
      </c>
      <c r="F475" s="403" t="s">
        <v>183</v>
      </c>
      <c r="G475" s="403" t="s">
        <v>14</v>
      </c>
      <c r="H475" s="403" t="s">
        <v>186</v>
      </c>
      <c r="I475" s="403" t="s">
        <v>172</v>
      </c>
      <c r="J475" s="403" t="s">
        <v>172</v>
      </c>
      <c r="K475" s="404">
        <v>43110</v>
      </c>
      <c r="L475" s="403">
        <v>1</v>
      </c>
      <c r="M475" s="403" t="s">
        <v>3607</v>
      </c>
      <c r="N475" s="403" t="s">
        <v>102</v>
      </c>
      <c r="O475" s="403" t="s">
        <v>109</v>
      </c>
      <c r="P475" s="404">
        <v>41491</v>
      </c>
      <c r="Q475" s="404">
        <v>41495</v>
      </c>
      <c r="R475" s="404">
        <v>41523</v>
      </c>
      <c r="S475" s="403">
        <v>2</v>
      </c>
      <c r="T475" s="403">
        <v>2</v>
      </c>
      <c r="U475" s="403">
        <v>2</v>
      </c>
      <c r="V475" s="403" t="s">
        <v>99</v>
      </c>
      <c r="W475" s="403">
        <v>2</v>
      </c>
      <c r="X475" s="403" t="s">
        <v>99</v>
      </c>
      <c r="Y475" s="403" t="s">
        <v>4433</v>
      </c>
      <c r="Z475" s="404">
        <v>39686</v>
      </c>
      <c r="AA475" s="404">
        <v>39689</v>
      </c>
      <c r="AB475" s="403" t="s">
        <v>102</v>
      </c>
      <c r="AC475" s="403" t="s">
        <v>4900</v>
      </c>
      <c r="AD475" s="403">
        <v>2</v>
      </c>
      <c r="AE475" s="403">
        <v>2</v>
      </c>
      <c r="AF475" s="403">
        <v>2</v>
      </c>
      <c r="AG475" s="403" t="s">
        <v>99</v>
      </c>
      <c r="AH475" s="403">
        <v>2</v>
      </c>
      <c r="AI475" s="403" t="s">
        <v>111</v>
      </c>
    </row>
    <row r="476" spans="1:35" x14ac:dyDescent="0.2">
      <c r="A476" s="434" t="str">
        <f>IF(B476&lt;&gt;"",HYPERLINK(CONCATENATE("http://reports.ofsted.gov.uk/inspection-reports/find-inspection-report/provider/ELS/",B476),"Ofsted Webpage"),"")</f>
        <v>Ofsted Webpage</v>
      </c>
      <c r="B476" s="403">
        <v>58177</v>
      </c>
      <c r="C476" s="403">
        <v>117987</v>
      </c>
      <c r="D476" s="403">
        <v>10001149</v>
      </c>
      <c r="E476" s="403" t="s">
        <v>3609</v>
      </c>
      <c r="F476" s="403" t="s">
        <v>183</v>
      </c>
      <c r="G476" s="403" t="s">
        <v>14</v>
      </c>
      <c r="H476" s="403" t="s">
        <v>388</v>
      </c>
      <c r="I476" s="403" t="s">
        <v>122</v>
      </c>
      <c r="J476" s="403" t="s">
        <v>122</v>
      </c>
      <c r="K476" s="404" t="s">
        <v>210</v>
      </c>
      <c r="L476" s="403" t="s">
        <v>210</v>
      </c>
      <c r="M476" s="403">
        <v>10022581</v>
      </c>
      <c r="N476" s="403" t="s">
        <v>145</v>
      </c>
      <c r="O476" s="403" t="s">
        <v>5556</v>
      </c>
      <c r="P476" s="404">
        <v>42990</v>
      </c>
      <c r="Q476" s="404">
        <v>42993</v>
      </c>
      <c r="R476" s="404">
        <v>43028</v>
      </c>
      <c r="S476" s="403">
        <v>2</v>
      </c>
      <c r="T476" s="403">
        <v>2</v>
      </c>
      <c r="U476" s="403">
        <v>2</v>
      </c>
      <c r="V476" s="403">
        <v>1</v>
      </c>
      <c r="W476" s="403">
        <v>2</v>
      </c>
      <c r="X476" s="403" t="s">
        <v>100</v>
      </c>
      <c r="Y476" s="403" t="s">
        <v>3610</v>
      </c>
      <c r="Z476" s="404">
        <v>41204</v>
      </c>
      <c r="AA476" s="404">
        <v>41208</v>
      </c>
      <c r="AB476" s="435" t="s">
        <v>102</v>
      </c>
      <c r="AC476" s="435" t="s">
        <v>4900</v>
      </c>
      <c r="AD476" s="403">
        <v>2</v>
      </c>
      <c r="AE476" s="403">
        <v>2</v>
      </c>
      <c r="AF476" s="403">
        <v>2</v>
      </c>
      <c r="AG476" s="403" t="s">
        <v>99</v>
      </c>
      <c r="AH476" s="403">
        <v>2</v>
      </c>
      <c r="AI476" s="403" t="s">
        <v>111</v>
      </c>
    </row>
    <row r="477" spans="1:35" x14ac:dyDescent="0.2">
      <c r="A477" s="434" t="str">
        <f>IF(B477&lt;&gt;"",HYPERLINK(CONCATENATE("http://reports.ofsted.gov.uk/inspection-reports/find-inspection-report/provider/ELS/",B477),"Ofsted Webpage"),"")</f>
        <v>Ofsted Webpage</v>
      </c>
      <c r="B477" s="403">
        <v>58178</v>
      </c>
      <c r="C477" s="403">
        <v>117996</v>
      </c>
      <c r="D477" s="403">
        <v>10013548</v>
      </c>
      <c r="E477" s="403" t="s">
        <v>1164</v>
      </c>
      <c r="F477" s="403" t="s">
        <v>92</v>
      </c>
      <c r="G477" s="403" t="s">
        <v>14</v>
      </c>
      <c r="H477" s="403" t="s">
        <v>607</v>
      </c>
      <c r="I477" s="403" t="s">
        <v>122</v>
      </c>
      <c r="J477" s="403" t="s">
        <v>122</v>
      </c>
      <c r="K477" s="404">
        <v>42425</v>
      </c>
      <c r="L477" s="403">
        <v>1</v>
      </c>
      <c r="M477" s="403" t="s">
        <v>4434</v>
      </c>
      <c r="N477" s="403" t="s">
        <v>102</v>
      </c>
      <c r="O477" s="403" t="s">
        <v>109</v>
      </c>
      <c r="P477" s="404">
        <v>40505</v>
      </c>
      <c r="Q477" s="404">
        <v>40508</v>
      </c>
      <c r="R477" s="404">
        <v>40547</v>
      </c>
      <c r="S477" s="403">
        <v>2</v>
      </c>
      <c r="T477" s="403">
        <v>2</v>
      </c>
      <c r="U477" s="403">
        <v>3</v>
      </c>
      <c r="V477" s="403" t="s">
        <v>99</v>
      </c>
      <c r="W477" s="403">
        <v>2</v>
      </c>
      <c r="X477" s="403" t="s">
        <v>99</v>
      </c>
      <c r="Y477" s="403" t="s">
        <v>4435</v>
      </c>
      <c r="Z477" s="404">
        <v>39553</v>
      </c>
      <c r="AA477" s="404">
        <v>39556</v>
      </c>
      <c r="AB477" s="403" t="s">
        <v>434</v>
      </c>
      <c r="AC477" s="403" t="s">
        <v>4900</v>
      </c>
      <c r="AD477" s="403">
        <v>3</v>
      </c>
      <c r="AE477" s="403">
        <v>3</v>
      </c>
      <c r="AF477" s="403">
        <v>3</v>
      </c>
      <c r="AG477" s="403" t="s">
        <v>99</v>
      </c>
      <c r="AH477" s="403">
        <v>3</v>
      </c>
      <c r="AI477" s="403" t="s">
        <v>127</v>
      </c>
    </row>
    <row r="478" spans="1:35" x14ac:dyDescent="0.2">
      <c r="A478" s="434" t="str">
        <f>IF(B478&lt;&gt;"",HYPERLINK(CONCATENATE("http://reports.ofsted.gov.uk/inspection-reports/find-inspection-report/provider/ELS/",B478),"Ofsted Webpage"),"")</f>
        <v>Ofsted Webpage</v>
      </c>
      <c r="B478" s="403">
        <v>58179</v>
      </c>
      <c r="C478" s="403">
        <v>118006</v>
      </c>
      <c r="D478" s="403">
        <v>10014199</v>
      </c>
      <c r="E478" s="403" t="s">
        <v>1867</v>
      </c>
      <c r="F478" s="403" t="s">
        <v>183</v>
      </c>
      <c r="G478" s="403" t="s">
        <v>14</v>
      </c>
      <c r="H478" s="403" t="s">
        <v>150</v>
      </c>
      <c r="I478" s="403" t="s">
        <v>122</v>
      </c>
      <c r="J478" s="403" t="s">
        <v>122</v>
      </c>
      <c r="K478" s="404" t="s">
        <v>210</v>
      </c>
      <c r="L478" s="403" t="s">
        <v>210</v>
      </c>
      <c r="M478" s="403">
        <v>10022560</v>
      </c>
      <c r="N478" s="403" t="s">
        <v>446</v>
      </c>
      <c r="O478" s="403" t="s">
        <v>109</v>
      </c>
      <c r="P478" s="404">
        <v>42814</v>
      </c>
      <c r="Q478" s="404">
        <v>42817</v>
      </c>
      <c r="R478" s="404">
        <v>42846</v>
      </c>
      <c r="S478" s="403">
        <v>2</v>
      </c>
      <c r="T478" s="403">
        <v>2</v>
      </c>
      <c r="U478" s="403">
        <v>2</v>
      </c>
      <c r="V478" s="403">
        <v>2</v>
      </c>
      <c r="W478" s="403">
        <v>2</v>
      </c>
      <c r="X478" s="403" t="s">
        <v>100</v>
      </c>
      <c r="Y478" s="403" t="s">
        <v>1868</v>
      </c>
      <c r="Z478" s="404">
        <v>42114</v>
      </c>
      <c r="AA478" s="404">
        <v>42118</v>
      </c>
      <c r="AB478" s="403" t="s">
        <v>147</v>
      </c>
      <c r="AC478" s="403" t="s">
        <v>4900</v>
      </c>
      <c r="AD478" s="403">
        <v>3</v>
      </c>
      <c r="AE478" s="403">
        <v>3</v>
      </c>
      <c r="AF478" s="403">
        <v>3</v>
      </c>
      <c r="AG478" s="403" t="s">
        <v>99</v>
      </c>
      <c r="AH478" s="403">
        <v>3</v>
      </c>
      <c r="AI478" s="403" t="s">
        <v>127</v>
      </c>
    </row>
    <row r="479" spans="1:35" x14ac:dyDescent="0.2">
      <c r="A479" s="434" t="str">
        <f>IF(B479&lt;&gt;"",HYPERLINK(CONCATENATE("http://reports.ofsted.gov.uk/inspection-reports/find-inspection-report/provider/ELS/",B479),"Ofsted Webpage"),"")</f>
        <v>Ofsted Webpage</v>
      </c>
      <c r="B479" s="403">
        <v>58182</v>
      </c>
      <c r="C479" s="403">
        <v>118025</v>
      </c>
      <c r="D479" s="403">
        <v>10022654</v>
      </c>
      <c r="E479" s="403" t="s">
        <v>1870</v>
      </c>
      <c r="F479" s="403" t="s">
        <v>92</v>
      </c>
      <c r="G479" s="403" t="s">
        <v>14</v>
      </c>
      <c r="H479" s="403" t="s">
        <v>775</v>
      </c>
      <c r="I479" s="403" t="s">
        <v>122</v>
      </c>
      <c r="J479" s="403" t="s">
        <v>122</v>
      </c>
      <c r="K479" s="404" t="s">
        <v>210</v>
      </c>
      <c r="L479" s="403" t="s">
        <v>210</v>
      </c>
      <c r="M479" s="403" t="s">
        <v>1871</v>
      </c>
      <c r="N479" s="403" t="s">
        <v>102</v>
      </c>
      <c r="O479" s="403" t="s">
        <v>109</v>
      </c>
      <c r="P479" s="404">
        <v>41918</v>
      </c>
      <c r="Q479" s="404">
        <v>41922</v>
      </c>
      <c r="R479" s="404">
        <v>41960</v>
      </c>
      <c r="S479" s="403">
        <v>1</v>
      </c>
      <c r="T479" s="403">
        <v>1</v>
      </c>
      <c r="U479" s="403">
        <v>1</v>
      </c>
      <c r="V479" s="403" t="s">
        <v>99</v>
      </c>
      <c r="W479" s="403">
        <v>1</v>
      </c>
      <c r="X479" s="403" t="s">
        <v>99</v>
      </c>
      <c r="Y479" s="403" t="s">
        <v>4436</v>
      </c>
      <c r="Z479" s="404">
        <v>39762</v>
      </c>
      <c r="AA479" s="404">
        <v>39765</v>
      </c>
      <c r="AB479" s="403" t="s">
        <v>434</v>
      </c>
      <c r="AC479" s="403" t="s">
        <v>4900</v>
      </c>
      <c r="AD479" s="403">
        <v>2</v>
      </c>
      <c r="AE479" s="403">
        <v>2</v>
      </c>
      <c r="AF479" s="403">
        <v>2</v>
      </c>
      <c r="AG479" s="403" t="s">
        <v>99</v>
      </c>
      <c r="AH479" s="403">
        <v>2</v>
      </c>
      <c r="AI479" s="403" t="s">
        <v>127</v>
      </c>
    </row>
    <row r="480" spans="1:35" x14ac:dyDescent="0.2">
      <c r="A480" s="434" t="str">
        <f>IF(B480&lt;&gt;"",HYPERLINK(CONCATENATE("http://reports.ofsted.gov.uk/inspection-reports/find-inspection-report/provider/ELS/",B480),"Ofsted Webpage"),"")</f>
        <v>Ofsted Webpage</v>
      </c>
      <c r="B480" s="403">
        <v>58184</v>
      </c>
      <c r="C480" s="403">
        <v>119388</v>
      </c>
      <c r="D480" s="403">
        <v>10032145</v>
      </c>
      <c r="E480" s="403" t="s">
        <v>1873</v>
      </c>
      <c r="F480" s="403" t="s">
        <v>183</v>
      </c>
      <c r="G480" s="403" t="s">
        <v>14</v>
      </c>
      <c r="H480" s="403" t="s">
        <v>135</v>
      </c>
      <c r="I480" s="403" t="s">
        <v>107</v>
      </c>
      <c r="J480" s="403" t="s">
        <v>107</v>
      </c>
      <c r="K480" s="404" t="s">
        <v>210</v>
      </c>
      <c r="L480" s="403" t="s">
        <v>210</v>
      </c>
      <c r="M480" s="403" t="s">
        <v>1874</v>
      </c>
      <c r="N480" s="403" t="s">
        <v>102</v>
      </c>
      <c r="O480" s="403" t="s">
        <v>109</v>
      </c>
      <c r="P480" s="404">
        <v>42086</v>
      </c>
      <c r="Q480" s="404">
        <v>42090</v>
      </c>
      <c r="R480" s="404">
        <v>42124</v>
      </c>
      <c r="S480" s="403">
        <v>1</v>
      </c>
      <c r="T480" s="403">
        <v>1</v>
      </c>
      <c r="U480" s="403">
        <v>1</v>
      </c>
      <c r="V480" s="403" t="s">
        <v>99</v>
      </c>
      <c r="W480" s="403">
        <v>1</v>
      </c>
      <c r="X480" s="403" t="s">
        <v>99</v>
      </c>
      <c r="Y480" s="403" t="s">
        <v>4437</v>
      </c>
      <c r="Z480" s="404">
        <v>39980</v>
      </c>
      <c r="AA480" s="404">
        <v>39983</v>
      </c>
      <c r="AB480" s="403" t="s">
        <v>102</v>
      </c>
      <c r="AC480" s="403" t="s">
        <v>4900</v>
      </c>
      <c r="AD480" s="403">
        <v>2</v>
      </c>
      <c r="AE480" s="403">
        <v>2</v>
      </c>
      <c r="AF480" s="403">
        <v>2</v>
      </c>
      <c r="AG480" s="403" t="s">
        <v>99</v>
      </c>
      <c r="AH480" s="403">
        <v>3</v>
      </c>
      <c r="AI480" s="403" t="s">
        <v>127</v>
      </c>
    </row>
    <row r="481" spans="1:35" x14ac:dyDescent="0.2">
      <c r="A481" s="434" t="str">
        <f>IF(B481&lt;&gt;"",HYPERLINK(CONCATENATE("http://reports.ofsted.gov.uk/inspection-reports/find-inspection-report/provider/ELS/",B481),"Ofsted Webpage"),"")</f>
        <v>Ofsted Webpage</v>
      </c>
      <c r="B481" s="403">
        <v>58186</v>
      </c>
      <c r="C481" s="403">
        <v>118089</v>
      </c>
      <c r="D481" s="403">
        <v>10020022</v>
      </c>
      <c r="E481" s="403" t="s">
        <v>4438</v>
      </c>
      <c r="F481" s="403" t="s">
        <v>183</v>
      </c>
      <c r="G481" s="403" t="s">
        <v>14</v>
      </c>
      <c r="H481" s="403" t="s">
        <v>469</v>
      </c>
      <c r="I481" s="403" t="s">
        <v>166</v>
      </c>
      <c r="J481" s="403" t="s">
        <v>166</v>
      </c>
      <c r="K481" s="404" t="s">
        <v>210</v>
      </c>
      <c r="L481" s="403" t="s">
        <v>210</v>
      </c>
      <c r="M481" s="403" t="s">
        <v>4439</v>
      </c>
      <c r="N481" s="403" t="s">
        <v>102</v>
      </c>
      <c r="O481" s="403" t="s">
        <v>109</v>
      </c>
      <c r="P481" s="404">
        <v>40000</v>
      </c>
      <c r="Q481" s="404">
        <v>40003</v>
      </c>
      <c r="R481" s="404">
        <v>40029</v>
      </c>
      <c r="S481" s="403">
        <v>1</v>
      </c>
      <c r="T481" s="403">
        <v>2</v>
      </c>
      <c r="U481" s="403">
        <v>2</v>
      </c>
      <c r="V481" s="403" t="s">
        <v>99</v>
      </c>
      <c r="W481" s="403">
        <v>1</v>
      </c>
      <c r="X481" s="403" t="s">
        <v>99</v>
      </c>
      <c r="Y481" s="403" t="s">
        <v>210</v>
      </c>
      <c r="Z481" s="404" t="s">
        <v>210</v>
      </c>
      <c r="AA481" s="404" t="s">
        <v>210</v>
      </c>
      <c r="AB481" s="403" t="s">
        <v>210</v>
      </c>
      <c r="AC481" s="403" t="s">
        <v>210</v>
      </c>
      <c r="AD481" s="403" t="s">
        <v>210</v>
      </c>
      <c r="AE481" s="403" t="s">
        <v>210</v>
      </c>
      <c r="AF481" s="403" t="s">
        <v>210</v>
      </c>
      <c r="AG481" s="403" t="s">
        <v>210</v>
      </c>
      <c r="AH481" s="403" t="s">
        <v>210</v>
      </c>
      <c r="AI481" s="403" t="s">
        <v>103</v>
      </c>
    </row>
    <row r="482" spans="1:35" x14ac:dyDescent="0.2">
      <c r="A482" s="434" t="str">
        <f>IF(B482&lt;&gt;"",HYPERLINK(CONCATENATE("http://reports.ofsted.gov.uk/inspection-reports/find-inspection-report/provider/ELS/",B482),"Ofsted Webpage"),"")</f>
        <v>Ofsted Webpage</v>
      </c>
      <c r="B482" s="403">
        <v>58187</v>
      </c>
      <c r="C482" s="403">
        <v>118094</v>
      </c>
      <c r="D482" s="403">
        <v>10019839</v>
      </c>
      <c r="E482" s="403" t="s">
        <v>3612</v>
      </c>
      <c r="F482" s="403" t="s">
        <v>92</v>
      </c>
      <c r="G482" s="403" t="s">
        <v>14</v>
      </c>
      <c r="H482" s="403" t="s">
        <v>1339</v>
      </c>
      <c r="I482" s="403" t="s">
        <v>140</v>
      </c>
      <c r="J482" s="403" t="s">
        <v>140</v>
      </c>
      <c r="K482" s="404" t="s">
        <v>210</v>
      </c>
      <c r="L482" s="403" t="s">
        <v>210</v>
      </c>
      <c r="M482" s="403">
        <v>10030736</v>
      </c>
      <c r="N482" s="403" t="s">
        <v>130</v>
      </c>
      <c r="O482" s="403" t="s">
        <v>124</v>
      </c>
      <c r="P482" s="404">
        <v>43068</v>
      </c>
      <c r="Q482" s="404">
        <v>43070</v>
      </c>
      <c r="R482" s="404">
        <v>43111</v>
      </c>
      <c r="S482" s="403">
        <v>4</v>
      </c>
      <c r="T482" s="403">
        <v>4</v>
      </c>
      <c r="U482" s="403">
        <v>4</v>
      </c>
      <c r="V482" s="403">
        <v>4</v>
      </c>
      <c r="W482" s="403">
        <v>4</v>
      </c>
      <c r="X482" s="403" t="s">
        <v>100</v>
      </c>
      <c r="Y482" s="403" t="s">
        <v>3613</v>
      </c>
      <c r="Z482" s="404">
        <v>41477</v>
      </c>
      <c r="AA482" s="404">
        <v>41481</v>
      </c>
      <c r="AB482" s="403" t="s">
        <v>102</v>
      </c>
      <c r="AC482" s="403" t="s">
        <v>4900</v>
      </c>
      <c r="AD482" s="403">
        <v>2</v>
      </c>
      <c r="AE482" s="403">
        <v>2</v>
      </c>
      <c r="AF482" s="403">
        <v>2</v>
      </c>
      <c r="AG482" s="403" t="s">
        <v>99</v>
      </c>
      <c r="AH482" s="403">
        <v>2</v>
      </c>
      <c r="AI482" s="403" t="s">
        <v>148</v>
      </c>
    </row>
    <row r="483" spans="1:35" x14ac:dyDescent="0.2">
      <c r="A483" s="434" t="str">
        <f>IF(B483&lt;&gt;"",HYPERLINK(CONCATENATE("http://reports.ofsted.gov.uk/inspection-reports/find-inspection-report/provider/ELS/",B483),"Ofsted Webpage"),"")</f>
        <v>Ofsted Webpage</v>
      </c>
      <c r="B483" s="403">
        <v>58192</v>
      </c>
      <c r="C483" s="403">
        <v>119189</v>
      </c>
      <c r="D483" s="403">
        <v>10030462</v>
      </c>
      <c r="E483" s="403" t="s">
        <v>2664</v>
      </c>
      <c r="F483" s="403" t="s">
        <v>183</v>
      </c>
      <c r="G483" s="403" t="s">
        <v>14</v>
      </c>
      <c r="H483" s="403" t="s">
        <v>171</v>
      </c>
      <c r="I483" s="403" t="s">
        <v>172</v>
      </c>
      <c r="J483" s="403" t="s">
        <v>172</v>
      </c>
      <c r="K483" s="404">
        <v>42852</v>
      </c>
      <c r="L483" s="403">
        <v>1</v>
      </c>
      <c r="M483" s="403" t="s">
        <v>2665</v>
      </c>
      <c r="N483" s="403" t="s">
        <v>147</v>
      </c>
      <c r="O483" s="403" t="s">
        <v>109</v>
      </c>
      <c r="P483" s="404">
        <v>41674</v>
      </c>
      <c r="Q483" s="404">
        <v>41677</v>
      </c>
      <c r="R483" s="404">
        <v>41717</v>
      </c>
      <c r="S483" s="403">
        <v>2</v>
      </c>
      <c r="T483" s="403">
        <v>2</v>
      </c>
      <c r="U483" s="403">
        <v>2</v>
      </c>
      <c r="V483" s="403" t="s">
        <v>99</v>
      </c>
      <c r="W483" s="403">
        <v>2</v>
      </c>
      <c r="X483" s="403" t="s">
        <v>99</v>
      </c>
      <c r="Y483" s="403" t="s">
        <v>3615</v>
      </c>
      <c r="Z483" s="404">
        <v>41205</v>
      </c>
      <c r="AA483" s="404">
        <v>41208</v>
      </c>
      <c r="AB483" s="403" t="s">
        <v>102</v>
      </c>
      <c r="AC483" s="403" t="s">
        <v>4900</v>
      </c>
      <c r="AD483" s="403">
        <v>3</v>
      </c>
      <c r="AE483" s="403">
        <v>3</v>
      </c>
      <c r="AF483" s="403">
        <v>3</v>
      </c>
      <c r="AG483" s="403" t="s">
        <v>99</v>
      </c>
      <c r="AH483" s="403">
        <v>3</v>
      </c>
      <c r="AI483" s="403" t="s">
        <v>127</v>
      </c>
    </row>
    <row r="484" spans="1:35" x14ac:dyDescent="0.2">
      <c r="A484" s="434" t="str">
        <f>IF(B484&lt;&gt;"",HYPERLINK(CONCATENATE("http://reports.ofsted.gov.uk/inspection-reports/find-inspection-report/provider/ELS/",B484),"Ofsted Webpage"),"")</f>
        <v>Ofsted Webpage</v>
      </c>
      <c r="B484" s="403">
        <v>58194</v>
      </c>
      <c r="C484" s="403">
        <v>118142</v>
      </c>
      <c r="D484" s="403">
        <v>10019380</v>
      </c>
      <c r="E484" s="403" t="s">
        <v>4440</v>
      </c>
      <c r="F484" s="403" t="s">
        <v>92</v>
      </c>
      <c r="G484" s="403" t="s">
        <v>14</v>
      </c>
      <c r="H484" s="403" t="s">
        <v>607</v>
      </c>
      <c r="I484" s="403" t="s">
        <v>122</v>
      </c>
      <c r="J484" s="403" t="s">
        <v>122</v>
      </c>
      <c r="K484" s="404" t="s">
        <v>210</v>
      </c>
      <c r="L484" s="403" t="s">
        <v>210</v>
      </c>
      <c r="M484" s="403" t="s">
        <v>210</v>
      </c>
      <c r="N484" s="403" t="s">
        <v>210</v>
      </c>
      <c r="O484" s="403" t="s">
        <v>210</v>
      </c>
      <c r="P484" s="404" t="s">
        <v>210</v>
      </c>
      <c r="Q484" s="404" t="s">
        <v>210</v>
      </c>
      <c r="R484" s="404" t="s">
        <v>210</v>
      </c>
      <c r="S484" s="403" t="s">
        <v>210</v>
      </c>
      <c r="T484" s="403" t="s">
        <v>210</v>
      </c>
      <c r="U484" s="403" t="s">
        <v>210</v>
      </c>
      <c r="V484" s="403" t="s">
        <v>210</v>
      </c>
      <c r="W484" s="403" t="s">
        <v>210</v>
      </c>
      <c r="X484" s="403" t="s">
        <v>210</v>
      </c>
      <c r="Y484" s="403" t="s">
        <v>210</v>
      </c>
      <c r="Z484" s="404" t="s">
        <v>210</v>
      </c>
      <c r="AA484" s="404" t="s">
        <v>210</v>
      </c>
      <c r="AB484" s="403" t="s">
        <v>210</v>
      </c>
      <c r="AC484" s="403" t="s">
        <v>210</v>
      </c>
      <c r="AD484" s="403" t="s">
        <v>210</v>
      </c>
      <c r="AE484" s="403" t="s">
        <v>210</v>
      </c>
      <c r="AF484" s="403" t="s">
        <v>210</v>
      </c>
      <c r="AG484" s="403" t="s">
        <v>210</v>
      </c>
      <c r="AH484" s="403" t="s">
        <v>210</v>
      </c>
      <c r="AI484" s="403" t="s">
        <v>210</v>
      </c>
    </row>
    <row r="485" spans="1:35" x14ac:dyDescent="0.2">
      <c r="A485" s="434" t="str">
        <f>IF(B485&lt;&gt;"",HYPERLINK(CONCATENATE("http://reports.ofsted.gov.uk/inspection-reports/find-inspection-report/provider/ELS/",B485),"Ofsted Webpage"),"")</f>
        <v>Ofsted Webpage</v>
      </c>
      <c r="B485" s="403">
        <v>58199</v>
      </c>
      <c r="C485" s="403">
        <v>118186</v>
      </c>
      <c r="D485" s="403">
        <v>10020811</v>
      </c>
      <c r="E485" s="403" t="s">
        <v>2670</v>
      </c>
      <c r="F485" s="403" t="s">
        <v>183</v>
      </c>
      <c r="G485" s="403" t="s">
        <v>14</v>
      </c>
      <c r="H485" s="403" t="s">
        <v>311</v>
      </c>
      <c r="I485" s="403" t="s">
        <v>199</v>
      </c>
      <c r="J485" s="403" t="s">
        <v>95</v>
      </c>
      <c r="K485" s="404">
        <v>43145</v>
      </c>
      <c r="L485" s="403">
        <v>1</v>
      </c>
      <c r="M485" s="403" t="s">
        <v>2671</v>
      </c>
      <c r="N485" s="403" t="s">
        <v>1895</v>
      </c>
      <c r="O485" s="403" t="s">
        <v>109</v>
      </c>
      <c r="P485" s="404">
        <v>41604</v>
      </c>
      <c r="Q485" s="404">
        <v>41607</v>
      </c>
      <c r="R485" s="404">
        <v>41647</v>
      </c>
      <c r="S485" s="403">
        <v>2</v>
      </c>
      <c r="T485" s="403">
        <v>2</v>
      </c>
      <c r="U485" s="403">
        <v>2</v>
      </c>
      <c r="V485" s="403" t="s">
        <v>99</v>
      </c>
      <c r="W485" s="403">
        <v>2</v>
      </c>
      <c r="X485" s="403" t="s">
        <v>99</v>
      </c>
      <c r="Y485" s="403" t="s">
        <v>3619</v>
      </c>
      <c r="Z485" s="404">
        <v>41198</v>
      </c>
      <c r="AA485" s="404">
        <v>41201</v>
      </c>
      <c r="AB485" s="403" t="s">
        <v>102</v>
      </c>
      <c r="AC485" s="403" t="s">
        <v>4900</v>
      </c>
      <c r="AD485" s="403">
        <v>4</v>
      </c>
      <c r="AE485" s="403">
        <v>4</v>
      </c>
      <c r="AF485" s="403">
        <v>3</v>
      </c>
      <c r="AG485" s="403" t="s">
        <v>99</v>
      </c>
      <c r="AH485" s="403">
        <v>4</v>
      </c>
      <c r="AI485" s="403" t="s">
        <v>127</v>
      </c>
    </row>
    <row r="486" spans="1:35" x14ac:dyDescent="0.2">
      <c r="A486" s="434" t="str">
        <f>IF(B486&lt;&gt;"",HYPERLINK(CONCATENATE("http://reports.ofsted.gov.uk/inspection-reports/find-inspection-report/provider/ELS/",B486),"Ofsted Webpage"),"")</f>
        <v>Ofsted Webpage</v>
      </c>
      <c r="B486" s="403">
        <v>58219</v>
      </c>
      <c r="C486" s="403">
        <v>118204</v>
      </c>
      <c r="D486" s="403">
        <v>10021665</v>
      </c>
      <c r="E486" s="403" t="s">
        <v>3621</v>
      </c>
      <c r="F486" s="403" t="s">
        <v>92</v>
      </c>
      <c r="G486" s="403" t="s">
        <v>14</v>
      </c>
      <c r="H486" s="403" t="s">
        <v>1100</v>
      </c>
      <c r="I486" s="403" t="s">
        <v>94</v>
      </c>
      <c r="J486" s="403" t="s">
        <v>95</v>
      </c>
      <c r="K486" s="404">
        <v>42908</v>
      </c>
      <c r="L486" s="403">
        <v>1</v>
      </c>
      <c r="M486" s="403" t="s">
        <v>3622</v>
      </c>
      <c r="N486" s="403" t="s">
        <v>132</v>
      </c>
      <c r="O486" s="403" t="s">
        <v>109</v>
      </c>
      <c r="P486" s="404">
        <v>41450</v>
      </c>
      <c r="Q486" s="404">
        <v>41453</v>
      </c>
      <c r="R486" s="404">
        <v>41478</v>
      </c>
      <c r="S486" s="403">
        <v>2</v>
      </c>
      <c r="T486" s="403">
        <v>2</v>
      </c>
      <c r="U486" s="403">
        <v>2</v>
      </c>
      <c r="V486" s="403" t="s">
        <v>99</v>
      </c>
      <c r="W486" s="403">
        <v>2</v>
      </c>
      <c r="X486" s="403" t="s">
        <v>99</v>
      </c>
      <c r="Y486" s="403" t="s">
        <v>4441</v>
      </c>
      <c r="Z486" s="404">
        <v>39868</v>
      </c>
      <c r="AA486" s="404">
        <v>39871</v>
      </c>
      <c r="AB486" s="403" t="s">
        <v>4134</v>
      </c>
      <c r="AC486" s="403" t="s">
        <v>4900</v>
      </c>
      <c r="AD486" s="403">
        <v>3</v>
      </c>
      <c r="AE486" s="403">
        <v>3</v>
      </c>
      <c r="AF486" s="403">
        <v>2</v>
      </c>
      <c r="AG486" s="403" t="s">
        <v>99</v>
      </c>
      <c r="AH486" s="403">
        <v>2</v>
      </c>
      <c r="AI486" s="403" t="s">
        <v>127</v>
      </c>
    </row>
    <row r="487" spans="1:35" x14ac:dyDescent="0.2">
      <c r="A487" s="434" t="str">
        <f>IF(B487&lt;&gt;"",HYPERLINK(CONCATENATE("http://reports.ofsted.gov.uk/inspection-reports/find-inspection-report/provider/ELS/",B487),"Ofsted Webpage"),"")</f>
        <v>Ofsted Webpage</v>
      </c>
      <c r="B487" s="403">
        <v>58229</v>
      </c>
      <c r="C487" s="403">
        <v>118047</v>
      </c>
      <c r="D487" s="403">
        <v>10019026</v>
      </c>
      <c r="E487" s="403" t="s">
        <v>1876</v>
      </c>
      <c r="F487" s="403" t="s">
        <v>92</v>
      </c>
      <c r="G487" s="403" t="s">
        <v>14</v>
      </c>
      <c r="H487" s="403" t="s">
        <v>475</v>
      </c>
      <c r="I487" s="403" t="s">
        <v>94</v>
      </c>
      <c r="J487" s="403" t="s">
        <v>95</v>
      </c>
      <c r="K487" s="404">
        <v>43048</v>
      </c>
      <c r="L487" s="403">
        <v>1</v>
      </c>
      <c r="M487" s="403" t="s">
        <v>1877</v>
      </c>
      <c r="N487" s="403" t="s">
        <v>102</v>
      </c>
      <c r="O487" s="403" t="s">
        <v>109</v>
      </c>
      <c r="P487" s="404">
        <v>42023</v>
      </c>
      <c r="Q487" s="404">
        <v>42027</v>
      </c>
      <c r="R487" s="404">
        <v>42065</v>
      </c>
      <c r="S487" s="403">
        <v>2</v>
      </c>
      <c r="T487" s="403">
        <v>2</v>
      </c>
      <c r="U487" s="403">
        <v>2</v>
      </c>
      <c r="V487" s="403" t="s">
        <v>99</v>
      </c>
      <c r="W487" s="403">
        <v>2</v>
      </c>
      <c r="X487" s="403" t="s">
        <v>99</v>
      </c>
      <c r="Y487" s="403" t="s">
        <v>4442</v>
      </c>
      <c r="Z487" s="404">
        <v>40043</v>
      </c>
      <c r="AA487" s="404">
        <v>40046</v>
      </c>
      <c r="AB487" s="403" t="s">
        <v>4134</v>
      </c>
      <c r="AC487" s="403" t="s">
        <v>4900</v>
      </c>
      <c r="AD487" s="403">
        <v>2</v>
      </c>
      <c r="AE487" s="403">
        <v>2</v>
      </c>
      <c r="AF487" s="403">
        <v>2</v>
      </c>
      <c r="AG487" s="403" t="s">
        <v>99</v>
      </c>
      <c r="AH487" s="403">
        <v>1</v>
      </c>
      <c r="AI487" s="403" t="s">
        <v>111</v>
      </c>
    </row>
    <row r="488" spans="1:35" x14ac:dyDescent="0.2">
      <c r="A488" s="434" t="str">
        <f>IF(B488&lt;&gt;"",HYPERLINK(CONCATENATE("http://reports.ofsted.gov.uk/inspection-reports/find-inspection-report/provider/ELS/",B488),"Ofsted Webpage"),"")</f>
        <v>Ofsted Webpage</v>
      </c>
      <c r="B488" s="403">
        <v>58237</v>
      </c>
      <c r="C488" s="403">
        <v>116116</v>
      </c>
      <c r="D488" s="403">
        <v>10007698</v>
      </c>
      <c r="E488" s="403" t="s">
        <v>324</v>
      </c>
      <c r="F488" s="403" t="s">
        <v>278</v>
      </c>
      <c r="G488" s="403" t="s">
        <v>15</v>
      </c>
      <c r="H488" s="403" t="s">
        <v>325</v>
      </c>
      <c r="I488" s="403" t="s">
        <v>161</v>
      </c>
      <c r="J488" s="403" t="s">
        <v>161</v>
      </c>
      <c r="K488" s="404" t="s">
        <v>210</v>
      </c>
      <c r="L488" s="403" t="s">
        <v>210</v>
      </c>
      <c r="M488" s="403">
        <v>10022567</v>
      </c>
      <c r="N488" s="403" t="s">
        <v>280</v>
      </c>
      <c r="O488" s="403" t="s">
        <v>109</v>
      </c>
      <c r="P488" s="404">
        <v>42751</v>
      </c>
      <c r="Q488" s="404">
        <v>42754</v>
      </c>
      <c r="R488" s="404">
        <v>42782</v>
      </c>
      <c r="S488" s="403">
        <v>2</v>
      </c>
      <c r="T488" s="403">
        <v>2</v>
      </c>
      <c r="U488" s="403">
        <v>2</v>
      </c>
      <c r="V488" s="403">
        <v>2</v>
      </c>
      <c r="W488" s="403">
        <v>2</v>
      </c>
      <c r="X488" s="403" t="s">
        <v>100</v>
      </c>
      <c r="Y488" s="403" t="s">
        <v>326</v>
      </c>
      <c r="Z488" s="404">
        <v>41723</v>
      </c>
      <c r="AA488" s="404">
        <v>41725</v>
      </c>
      <c r="AB488" s="403" t="s">
        <v>132</v>
      </c>
      <c r="AC488" s="403" t="s">
        <v>4900</v>
      </c>
      <c r="AD488" s="403">
        <v>2</v>
      </c>
      <c r="AE488" s="403">
        <v>2</v>
      </c>
      <c r="AF488" s="403">
        <v>2</v>
      </c>
      <c r="AG488" s="403" t="s">
        <v>99</v>
      </c>
      <c r="AH488" s="403">
        <v>3</v>
      </c>
      <c r="AI488" s="403" t="s">
        <v>111</v>
      </c>
    </row>
    <row r="489" spans="1:35" x14ac:dyDescent="0.2">
      <c r="A489" s="434" t="str">
        <f>IF(B489&lt;&gt;"",HYPERLINK(CONCATENATE("http://reports.ofsted.gov.uk/inspection-reports/find-inspection-report/provider/ELS/",B489),"Ofsted Webpage"),"")</f>
        <v>Ofsted Webpage</v>
      </c>
      <c r="B489" s="403">
        <v>58248</v>
      </c>
      <c r="C489" s="403">
        <v>117499</v>
      </c>
      <c r="D489" s="403">
        <v>10000267</v>
      </c>
      <c r="E489" s="403" t="s">
        <v>4443</v>
      </c>
      <c r="F489" s="403" t="s">
        <v>92</v>
      </c>
      <c r="G489" s="403" t="s">
        <v>14</v>
      </c>
      <c r="H489" s="403" t="s">
        <v>237</v>
      </c>
      <c r="I489" s="403" t="s">
        <v>190</v>
      </c>
      <c r="J489" s="403" t="s">
        <v>190</v>
      </c>
      <c r="K489" s="404" t="s">
        <v>210</v>
      </c>
      <c r="L489" s="403" t="s">
        <v>210</v>
      </c>
      <c r="M489" s="403" t="s">
        <v>4444</v>
      </c>
      <c r="N489" s="403" t="s">
        <v>4134</v>
      </c>
      <c r="O489" s="403" t="s">
        <v>109</v>
      </c>
      <c r="P489" s="404">
        <v>39749</v>
      </c>
      <c r="Q489" s="404">
        <v>39752</v>
      </c>
      <c r="R489" s="404">
        <v>39777</v>
      </c>
      <c r="S489" s="403">
        <v>3</v>
      </c>
      <c r="T489" s="403">
        <v>3</v>
      </c>
      <c r="U489" s="403">
        <v>3</v>
      </c>
      <c r="V489" s="403" t="s">
        <v>99</v>
      </c>
      <c r="W489" s="403">
        <v>2</v>
      </c>
      <c r="X489" s="403" t="s">
        <v>99</v>
      </c>
      <c r="Y489" s="403" t="s">
        <v>210</v>
      </c>
      <c r="Z489" s="404" t="s">
        <v>210</v>
      </c>
      <c r="AA489" s="404" t="s">
        <v>210</v>
      </c>
      <c r="AB489" s="403" t="s">
        <v>210</v>
      </c>
      <c r="AC489" s="403" t="s">
        <v>210</v>
      </c>
      <c r="AD489" s="403" t="s">
        <v>210</v>
      </c>
      <c r="AE489" s="403" t="s">
        <v>210</v>
      </c>
      <c r="AF489" s="403" t="s">
        <v>210</v>
      </c>
      <c r="AG489" s="403" t="s">
        <v>210</v>
      </c>
      <c r="AH489" s="403" t="s">
        <v>210</v>
      </c>
      <c r="AI489" s="403" t="s">
        <v>103</v>
      </c>
    </row>
    <row r="490" spans="1:35" x14ac:dyDescent="0.2">
      <c r="A490" s="434" t="str">
        <f>IF(B490&lt;&gt;"",HYPERLINK(CONCATENATE("http://reports.ofsted.gov.uk/inspection-reports/find-inspection-report/provider/ELS/",B490),"Ofsted Webpage"),"")</f>
        <v>Ofsted Webpage</v>
      </c>
      <c r="B490" s="403">
        <v>58250</v>
      </c>
      <c r="C490" s="403">
        <v>118097</v>
      </c>
      <c r="D490" s="403">
        <v>10000452</v>
      </c>
      <c r="E490" s="403" t="s">
        <v>1168</v>
      </c>
      <c r="F490" s="403" t="s">
        <v>92</v>
      </c>
      <c r="G490" s="403" t="s">
        <v>14</v>
      </c>
      <c r="H490" s="403" t="s">
        <v>291</v>
      </c>
      <c r="I490" s="403" t="s">
        <v>172</v>
      </c>
      <c r="J490" s="403" t="s">
        <v>172</v>
      </c>
      <c r="K490" s="404">
        <v>42452</v>
      </c>
      <c r="L490" s="403">
        <v>1</v>
      </c>
      <c r="M490" s="403" t="s">
        <v>4078</v>
      </c>
      <c r="N490" s="403" t="s">
        <v>102</v>
      </c>
      <c r="O490" s="403" t="s">
        <v>109</v>
      </c>
      <c r="P490" s="404">
        <v>41113</v>
      </c>
      <c r="Q490" s="404">
        <v>41117</v>
      </c>
      <c r="R490" s="404">
        <v>41155</v>
      </c>
      <c r="S490" s="403">
        <v>2</v>
      </c>
      <c r="T490" s="403">
        <v>2</v>
      </c>
      <c r="U490" s="403">
        <v>2</v>
      </c>
      <c r="V490" s="403" t="s">
        <v>99</v>
      </c>
      <c r="W490" s="403">
        <v>2</v>
      </c>
      <c r="X490" s="403" t="s">
        <v>99</v>
      </c>
      <c r="Y490" s="403" t="s">
        <v>4445</v>
      </c>
      <c r="Z490" s="404">
        <v>39749</v>
      </c>
      <c r="AA490" s="404">
        <v>39752</v>
      </c>
      <c r="AB490" s="403" t="s">
        <v>4134</v>
      </c>
      <c r="AC490" s="403" t="s">
        <v>4900</v>
      </c>
      <c r="AD490" s="403">
        <v>2</v>
      </c>
      <c r="AE490" s="403">
        <v>2</v>
      </c>
      <c r="AF490" s="403">
        <v>2</v>
      </c>
      <c r="AG490" s="403" t="s">
        <v>99</v>
      </c>
      <c r="AH490" s="403">
        <v>2</v>
      </c>
      <c r="AI490" s="403" t="s">
        <v>111</v>
      </c>
    </row>
    <row r="491" spans="1:35" x14ac:dyDescent="0.2">
      <c r="A491" s="434" t="str">
        <f>IF(B491&lt;&gt;"",HYPERLINK(CONCATENATE("http://reports.ofsted.gov.uk/inspection-reports/find-inspection-report/provider/ELS/",B491),"Ofsted Webpage"),"")</f>
        <v>Ofsted Webpage</v>
      </c>
      <c r="B491" s="403">
        <v>58260</v>
      </c>
      <c r="C491" s="403">
        <v>117462</v>
      </c>
      <c r="D491" s="403">
        <v>10004823</v>
      </c>
      <c r="E491" s="403" t="s">
        <v>1170</v>
      </c>
      <c r="F491" s="403" t="s">
        <v>92</v>
      </c>
      <c r="G491" s="403" t="s">
        <v>14</v>
      </c>
      <c r="H491" s="403" t="s">
        <v>357</v>
      </c>
      <c r="I491" s="403" t="s">
        <v>140</v>
      </c>
      <c r="J491" s="403" t="s">
        <v>140</v>
      </c>
      <c r="K491" s="404" t="s">
        <v>210</v>
      </c>
      <c r="L491" s="403" t="s">
        <v>210</v>
      </c>
      <c r="M491" s="403">
        <v>10005055</v>
      </c>
      <c r="N491" s="403" t="s">
        <v>141</v>
      </c>
      <c r="O491" s="403" t="s">
        <v>109</v>
      </c>
      <c r="P491" s="404">
        <v>42318</v>
      </c>
      <c r="Q491" s="404">
        <v>42321</v>
      </c>
      <c r="R491" s="404">
        <v>42338</v>
      </c>
      <c r="S491" s="403">
        <v>2</v>
      </c>
      <c r="T491" s="403">
        <v>2</v>
      </c>
      <c r="U491" s="403">
        <v>2</v>
      </c>
      <c r="V491" s="403">
        <v>2</v>
      </c>
      <c r="W491" s="403">
        <v>2</v>
      </c>
      <c r="X491" s="403" t="s">
        <v>100</v>
      </c>
      <c r="Y491" s="403" t="s">
        <v>2674</v>
      </c>
      <c r="Z491" s="404">
        <v>41589</v>
      </c>
      <c r="AA491" s="404">
        <v>41593</v>
      </c>
      <c r="AB491" s="403" t="s">
        <v>102</v>
      </c>
      <c r="AC491" s="403" t="s">
        <v>4900</v>
      </c>
      <c r="AD491" s="403">
        <v>3</v>
      </c>
      <c r="AE491" s="403">
        <v>3</v>
      </c>
      <c r="AF491" s="403">
        <v>3</v>
      </c>
      <c r="AG491" s="403" t="s">
        <v>99</v>
      </c>
      <c r="AH491" s="403">
        <v>3</v>
      </c>
      <c r="AI491" s="403" t="s">
        <v>127</v>
      </c>
    </row>
    <row r="492" spans="1:35" x14ac:dyDescent="0.2">
      <c r="A492" s="434" t="str">
        <f>IF(B492&lt;&gt;"",HYPERLINK(CONCATENATE("http://reports.ofsted.gov.uk/inspection-reports/find-inspection-report/provider/ELS/",B492),"Ofsted Webpage"),"")</f>
        <v>Ofsted Webpage</v>
      </c>
      <c r="B492" s="403">
        <v>58262</v>
      </c>
      <c r="C492" s="403">
        <v>117858</v>
      </c>
      <c r="D492" s="403">
        <v>10011880</v>
      </c>
      <c r="E492" s="403" t="s">
        <v>1172</v>
      </c>
      <c r="F492" s="403" t="s">
        <v>92</v>
      </c>
      <c r="G492" s="403" t="s">
        <v>14</v>
      </c>
      <c r="H492" s="403" t="s">
        <v>171</v>
      </c>
      <c r="I492" s="403" t="s">
        <v>172</v>
      </c>
      <c r="J492" s="403" t="s">
        <v>172</v>
      </c>
      <c r="K492" s="404">
        <v>42530</v>
      </c>
      <c r="L492" s="403">
        <v>1</v>
      </c>
      <c r="M492" s="403" t="s">
        <v>4079</v>
      </c>
      <c r="N492" s="403" t="s">
        <v>102</v>
      </c>
      <c r="O492" s="403" t="s">
        <v>109</v>
      </c>
      <c r="P492" s="404">
        <v>41029</v>
      </c>
      <c r="Q492" s="404">
        <v>41033</v>
      </c>
      <c r="R492" s="404">
        <v>41073</v>
      </c>
      <c r="S492" s="403">
        <v>2</v>
      </c>
      <c r="T492" s="403">
        <v>2</v>
      </c>
      <c r="U492" s="403">
        <v>2</v>
      </c>
      <c r="V492" s="403" t="s">
        <v>99</v>
      </c>
      <c r="W492" s="403">
        <v>2</v>
      </c>
      <c r="X492" s="403" t="s">
        <v>99</v>
      </c>
      <c r="Y492" s="403" t="s">
        <v>210</v>
      </c>
      <c r="Z492" s="404" t="s">
        <v>210</v>
      </c>
      <c r="AA492" s="404" t="s">
        <v>210</v>
      </c>
      <c r="AB492" s="403" t="s">
        <v>210</v>
      </c>
      <c r="AC492" s="403" t="s">
        <v>210</v>
      </c>
      <c r="AD492" s="403" t="s">
        <v>210</v>
      </c>
      <c r="AE492" s="403" t="s">
        <v>210</v>
      </c>
      <c r="AF492" s="403" t="s">
        <v>210</v>
      </c>
      <c r="AG492" s="403" t="s">
        <v>210</v>
      </c>
      <c r="AH492" s="403" t="s">
        <v>210</v>
      </c>
      <c r="AI492" s="403" t="s">
        <v>103</v>
      </c>
    </row>
    <row r="493" spans="1:35" x14ac:dyDescent="0.2">
      <c r="A493" s="434" t="str">
        <f>IF(B493&lt;&gt;"",HYPERLINK(CONCATENATE("http://reports.ofsted.gov.uk/inspection-reports/find-inspection-report/provider/ELS/",B493),"Ofsted Webpage"),"")</f>
        <v>Ofsted Webpage</v>
      </c>
      <c r="B493" s="403">
        <v>58273</v>
      </c>
      <c r="C493" s="403">
        <v>117081</v>
      </c>
      <c r="D493" s="403">
        <v>10005150</v>
      </c>
      <c r="E493" s="403" t="s">
        <v>340</v>
      </c>
      <c r="F493" s="403" t="s">
        <v>92</v>
      </c>
      <c r="G493" s="403" t="s">
        <v>14</v>
      </c>
      <c r="H493" s="403" t="s">
        <v>320</v>
      </c>
      <c r="I493" s="403" t="s">
        <v>140</v>
      </c>
      <c r="J493" s="403" t="s">
        <v>140</v>
      </c>
      <c r="K493" s="404" t="s">
        <v>210</v>
      </c>
      <c r="L493" s="403" t="s">
        <v>210</v>
      </c>
      <c r="M493" s="403">
        <v>10023008</v>
      </c>
      <c r="N493" s="403" t="s">
        <v>145</v>
      </c>
      <c r="O493" s="403" t="s">
        <v>124</v>
      </c>
      <c r="P493" s="404">
        <v>42745</v>
      </c>
      <c r="Q493" s="404">
        <v>42747</v>
      </c>
      <c r="R493" s="404">
        <v>42775</v>
      </c>
      <c r="S493" s="403">
        <v>3</v>
      </c>
      <c r="T493" s="403">
        <v>3</v>
      </c>
      <c r="U493" s="403">
        <v>3</v>
      </c>
      <c r="V493" s="403">
        <v>3</v>
      </c>
      <c r="W493" s="403">
        <v>3</v>
      </c>
      <c r="X493" s="403" t="s">
        <v>100</v>
      </c>
      <c r="Y493" s="403" t="s">
        <v>341</v>
      </c>
      <c r="Z493" s="404">
        <v>41660</v>
      </c>
      <c r="AA493" s="404">
        <v>41663</v>
      </c>
      <c r="AB493" s="403" t="s">
        <v>147</v>
      </c>
      <c r="AC493" s="403" t="s">
        <v>4900</v>
      </c>
      <c r="AD493" s="403">
        <v>2</v>
      </c>
      <c r="AE493" s="403">
        <v>2</v>
      </c>
      <c r="AF493" s="403">
        <v>2</v>
      </c>
      <c r="AG493" s="403" t="s">
        <v>99</v>
      </c>
      <c r="AH493" s="403">
        <v>2</v>
      </c>
      <c r="AI493" s="403" t="s">
        <v>148</v>
      </c>
    </row>
    <row r="494" spans="1:35" x14ac:dyDescent="0.2">
      <c r="A494" s="434" t="str">
        <f>IF(B494&lt;&gt;"",HYPERLINK(CONCATENATE("http://reports.ofsted.gov.uk/inspection-reports/find-inspection-report/provider/ELS/",B494),"Ofsted Webpage"),"")</f>
        <v>Ofsted Webpage</v>
      </c>
      <c r="B494" s="403">
        <v>58277</v>
      </c>
      <c r="C494" s="403">
        <v>118148</v>
      </c>
      <c r="D494" s="403">
        <v>10018942</v>
      </c>
      <c r="E494" s="403" t="s">
        <v>2677</v>
      </c>
      <c r="F494" s="403" t="s">
        <v>92</v>
      </c>
      <c r="G494" s="403" t="s">
        <v>14</v>
      </c>
      <c r="H494" s="403" t="s">
        <v>239</v>
      </c>
      <c r="I494" s="403" t="s">
        <v>161</v>
      </c>
      <c r="J494" s="403" t="s">
        <v>161</v>
      </c>
      <c r="K494" s="404">
        <v>43006</v>
      </c>
      <c r="L494" s="403">
        <v>1</v>
      </c>
      <c r="M494" s="403" t="s">
        <v>2678</v>
      </c>
      <c r="N494" s="403" t="s">
        <v>102</v>
      </c>
      <c r="O494" s="403" t="s">
        <v>109</v>
      </c>
      <c r="P494" s="404">
        <v>41820</v>
      </c>
      <c r="Q494" s="404">
        <v>41824</v>
      </c>
      <c r="R494" s="404">
        <v>41856</v>
      </c>
      <c r="S494" s="403">
        <v>2</v>
      </c>
      <c r="T494" s="403">
        <v>2</v>
      </c>
      <c r="U494" s="403">
        <v>2</v>
      </c>
      <c r="V494" s="403" t="s">
        <v>99</v>
      </c>
      <c r="W494" s="403">
        <v>2</v>
      </c>
      <c r="X494" s="403" t="s">
        <v>99</v>
      </c>
      <c r="Y494" s="403" t="s">
        <v>4080</v>
      </c>
      <c r="Z494" s="404">
        <v>41141</v>
      </c>
      <c r="AA494" s="404">
        <v>41145</v>
      </c>
      <c r="AB494" s="403" t="s">
        <v>102</v>
      </c>
      <c r="AC494" s="403" t="s">
        <v>4900</v>
      </c>
      <c r="AD494" s="403">
        <v>3</v>
      </c>
      <c r="AE494" s="403">
        <v>3</v>
      </c>
      <c r="AF494" s="403">
        <v>3</v>
      </c>
      <c r="AG494" s="403" t="s">
        <v>99</v>
      </c>
      <c r="AH494" s="403">
        <v>2</v>
      </c>
      <c r="AI494" s="403" t="s">
        <v>127</v>
      </c>
    </row>
    <row r="495" spans="1:35" x14ac:dyDescent="0.2">
      <c r="A495" s="434" t="str">
        <f>IF(B495&lt;&gt;"",HYPERLINK(CONCATENATE("http://reports.ofsted.gov.uk/inspection-reports/find-inspection-report/provider/ELS/",B495),"Ofsted Webpage"),"")</f>
        <v>Ofsted Webpage</v>
      </c>
      <c r="B495" s="403">
        <v>58315</v>
      </c>
      <c r="C495" s="403">
        <v>118120</v>
      </c>
      <c r="D495" s="403">
        <v>10019300</v>
      </c>
      <c r="E495" s="403" t="s">
        <v>4146</v>
      </c>
      <c r="F495" s="403" t="s">
        <v>92</v>
      </c>
      <c r="G495" s="403" t="s">
        <v>14</v>
      </c>
      <c r="H495" s="403" t="s">
        <v>870</v>
      </c>
      <c r="I495" s="403" t="s">
        <v>166</v>
      </c>
      <c r="J495" s="403" t="s">
        <v>166</v>
      </c>
      <c r="K495" s="404" t="s">
        <v>210</v>
      </c>
      <c r="L495" s="403" t="s">
        <v>210</v>
      </c>
      <c r="M495" s="403" t="s">
        <v>4446</v>
      </c>
      <c r="N495" s="403" t="s">
        <v>4134</v>
      </c>
      <c r="O495" s="403" t="s">
        <v>109</v>
      </c>
      <c r="P495" s="404">
        <v>40561</v>
      </c>
      <c r="Q495" s="404">
        <v>40564</v>
      </c>
      <c r="R495" s="404">
        <v>40599</v>
      </c>
      <c r="S495" s="403">
        <v>1</v>
      </c>
      <c r="T495" s="403">
        <v>2</v>
      </c>
      <c r="U495" s="403">
        <v>1</v>
      </c>
      <c r="V495" s="403" t="s">
        <v>99</v>
      </c>
      <c r="W495" s="403">
        <v>1</v>
      </c>
      <c r="X495" s="403" t="s">
        <v>99</v>
      </c>
      <c r="Y495" s="403" t="s">
        <v>210</v>
      </c>
      <c r="Z495" s="404" t="s">
        <v>210</v>
      </c>
      <c r="AA495" s="404" t="s">
        <v>210</v>
      </c>
      <c r="AB495" s="403" t="s">
        <v>210</v>
      </c>
      <c r="AC495" s="403" t="s">
        <v>210</v>
      </c>
      <c r="AD495" s="403" t="s">
        <v>210</v>
      </c>
      <c r="AE495" s="403" t="s">
        <v>210</v>
      </c>
      <c r="AF495" s="403" t="s">
        <v>210</v>
      </c>
      <c r="AG495" s="403" t="s">
        <v>210</v>
      </c>
      <c r="AH495" s="403" t="s">
        <v>210</v>
      </c>
      <c r="AI495" s="403" t="s">
        <v>103</v>
      </c>
    </row>
    <row r="496" spans="1:35" x14ac:dyDescent="0.2">
      <c r="A496" s="434" t="str">
        <f>IF(B496&lt;&gt;"",HYPERLINK(CONCATENATE("http://reports.ofsted.gov.uk/inspection-reports/find-inspection-report/provider/ELS/",B496),"Ofsted Webpage"),"")</f>
        <v>Ofsted Webpage</v>
      </c>
      <c r="B496" s="403">
        <v>58318</v>
      </c>
      <c r="C496" s="403">
        <v>117279</v>
      </c>
      <c r="D496" s="403">
        <v>10004464</v>
      </c>
      <c r="E496" s="403" t="s">
        <v>4997</v>
      </c>
      <c r="F496" s="403" t="s">
        <v>170</v>
      </c>
      <c r="G496" s="403" t="s">
        <v>15</v>
      </c>
      <c r="H496" s="403" t="s">
        <v>186</v>
      </c>
      <c r="I496" s="403" t="s">
        <v>172</v>
      </c>
      <c r="J496" s="403" t="s">
        <v>172</v>
      </c>
      <c r="K496" s="404" t="s">
        <v>210</v>
      </c>
      <c r="L496" s="403" t="s">
        <v>210</v>
      </c>
      <c r="M496" s="403" t="s">
        <v>210</v>
      </c>
      <c r="N496" s="403" t="s">
        <v>210</v>
      </c>
      <c r="O496" s="403" t="s">
        <v>210</v>
      </c>
      <c r="P496" s="404" t="s">
        <v>210</v>
      </c>
      <c r="Q496" s="404" t="s">
        <v>210</v>
      </c>
      <c r="R496" s="404" t="s">
        <v>210</v>
      </c>
      <c r="S496" s="403" t="s">
        <v>210</v>
      </c>
      <c r="T496" s="403" t="s">
        <v>210</v>
      </c>
      <c r="U496" s="403" t="s">
        <v>210</v>
      </c>
      <c r="V496" s="403" t="s">
        <v>210</v>
      </c>
      <c r="W496" s="403" t="s">
        <v>210</v>
      </c>
      <c r="X496" s="403" t="s">
        <v>210</v>
      </c>
      <c r="Y496" s="403" t="s">
        <v>210</v>
      </c>
      <c r="Z496" s="404" t="s">
        <v>210</v>
      </c>
      <c r="AA496" s="404" t="s">
        <v>210</v>
      </c>
      <c r="AB496" s="403" t="s">
        <v>210</v>
      </c>
      <c r="AC496" s="403" t="s">
        <v>210</v>
      </c>
      <c r="AD496" s="403" t="s">
        <v>210</v>
      </c>
      <c r="AE496" s="403" t="s">
        <v>210</v>
      </c>
      <c r="AF496" s="403" t="s">
        <v>210</v>
      </c>
      <c r="AG496" s="403" t="s">
        <v>210</v>
      </c>
      <c r="AH496" s="403" t="s">
        <v>210</v>
      </c>
      <c r="AI496" s="403" t="s">
        <v>210</v>
      </c>
    </row>
    <row r="497" spans="1:35" x14ac:dyDescent="0.2">
      <c r="A497" s="434" t="str">
        <f>IF(B497&lt;&gt;"",HYPERLINK(CONCATENATE("http://reports.ofsted.gov.uk/inspection-reports/find-inspection-report/provider/ELS/",B497),"Ofsted Webpage"),"")</f>
        <v>Ofsted Webpage</v>
      </c>
      <c r="B497" s="403">
        <v>58340</v>
      </c>
      <c r="C497" s="403">
        <v>118131</v>
      </c>
      <c r="D497" s="403">
        <v>10012834</v>
      </c>
      <c r="E497" s="403" t="s">
        <v>628</v>
      </c>
      <c r="F497" s="403" t="s">
        <v>92</v>
      </c>
      <c r="G497" s="403" t="s">
        <v>14</v>
      </c>
      <c r="H497" s="403" t="s">
        <v>388</v>
      </c>
      <c r="I497" s="403" t="s">
        <v>122</v>
      </c>
      <c r="J497" s="403" t="s">
        <v>122</v>
      </c>
      <c r="K497" s="404" t="s">
        <v>210</v>
      </c>
      <c r="L497" s="403" t="s">
        <v>210</v>
      </c>
      <c r="M497" s="403">
        <v>10005058</v>
      </c>
      <c r="N497" s="403" t="s">
        <v>410</v>
      </c>
      <c r="O497" s="403" t="s">
        <v>109</v>
      </c>
      <c r="P497" s="404">
        <v>42640</v>
      </c>
      <c r="Q497" s="404">
        <v>42642</v>
      </c>
      <c r="R497" s="404">
        <v>42663</v>
      </c>
      <c r="S497" s="403">
        <v>2</v>
      </c>
      <c r="T497" s="403">
        <v>2</v>
      </c>
      <c r="U497" s="403">
        <v>2</v>
      </c>
      <c r="V497" s="403">
        <v>2</v>
      </c>
      <c r="W497" s="403">
        <v>2</v>
      </c>
      <c r="X497" s="403" t="s">
        <v>100</v>
      </c>
      <c r="Y497" s="403" t="s">
        <v>629</v>
      </c>
      <c r="Z497" s="404">
        <v>41925</v>
      </c>
      <c r="AA497" s="404">
        <v>41929</v>
      </c>
      <c r="AB497" s="403" t="s">
        <v>147</v>
      </c>
      <c r="AC497" s="403" t="s">
        <v>4900</v>
      </c>
      <c r="AD497" s="403">
        <v>3</v>
      </c>
      <c r="AE497" s="403">
        <v>3</v>
      </c>
      <c r="AF497" s="403">
        <v>3</v>
      </c>
      <c r="AG497" s="403" t="s">
        <v>99</v>
      </c>
      <c r="AH497" s="403">
        <v>3</v>
      </c>
      <c r="AI497" s="403" t="s">
        <v>127</v>
      </c>
    </row>
    <row r="498" spans="1:35" x14ac:dyDescent="0.2">
      <c r="A498" s="434" t="str">
        <f>IF(B498&lt;&gt;"",HYPERLINK(CONCATENATE("http://reports.ofsted.gov.uk/inspection-reports/find-inspection-report/provider/ELS/",B498),"Ofsted Webpage"),"")</f>
        <v>Ofsted Webpage</v>
      </c>
      <c r="B498" s="403">
        <v>58362</v>
      </c>
      <c r="C498" s="403">
        <v>117665</v>
      </c>
      <c r="D498" s="403">
        <v>10009491</v>
      </c>
      <c r="E498" s="403" t="s">
        <v>1886</v>
      </c>
      <c r="F498" s="403" t="s">
        <v>92</v>
      </c>
      <c r="G498" s="403" t="s">
        <v>14</v>
      </c>
      <c r="H498" s="403" t="s">
        <v>237</v>
      </c>
      <c r="I498" s="403" t="s">
        <v>190</v>
      </c>
      <c r="J498" s="403" t="s">
        <v>190</v>
      </c>
      <c r="K498" s="404">
        <v>42998</v>
      </c>
      <c r="L498" s="403">
        <v>1</v>
      </c>
      <c r="M498" s="403" t="s">
        <v>1887</v>
      </c>
      <c r="N498" s="403" t="s">
        <v>102</v>
      </c>
      <c r="O498" s="403" t="s">
        <v>109</v>
      </c>
      <c r="P498" s="404">
        <v>41974</v>
      </c>
      <c r="Q498" s="404">
        <v>41978</v>
      </c>
      <c r="R498" s="404">
        <v>42019</v>
      </c>
      <c r="S498" s="403">
        <v>2</v>
      </c>
      <c r="T498" s="403">
        <v>2</v>
      </c>
      <c r="U498" s="403">
        <v>2</v>
      </c>
      <c r="V498" s="403" t="s">
        <v>99</v>
      </c>
      <c r="W498" s="403">
        <v>2</v>
      </c>
      <c r="X498" s="403" t="s">
        <v>99</v>
      </c>
      <c r="Y498" s="403" t="s">
        <v>4447</v>
      </c>
      <c r="Z498" s="404">
        <v>39790</v>
      </c>
      <c r="AA498" s="404">
        <v>39793</v>
      </c>
      <c r="AB498" s="403" t="s">
        <v>4134</v>
      </c>
      <c r="AC498" s="403" t="s">
        <v>4900</v>
      </c>
      <c r="AD498" s="403">
        <v>2</v>
      </c>
      <c r="AE498" s="403">
        <v>2</v>
      </c>
      <c r="AF498" s="403">
        <v>2</v>
      </c>
      <c r="AG498" s="403" t="s">
        <v>99</v>
      </c>
      <c r="AH498" s="403">
        <v>2</v>
      </c>
      <c r="AI498" s="403" t="s">
        <v>111</v>
      </c>
    </row>
    <row r="499" spans="1:35" x14ac:dyDescent="0.2">
      <c r="A499" s="434" t="str">
        <f>IF(B499&lt;&gt;"",HYPERLINK(CONCATENATE("http://reports.ofsted.gov.uk/inspection-reports/find-inspection-report/provider/ELS/",B499),"Ofsted Webpage"),"")</f>
        <v>Ofsted Webpage</v>
      </c>
      <c r="B499" s="403">
        <v>58367</v>
      </c>
      <c r="C499" s="403">
        <v>118112</v>
      </c>
      <c r="D499" s="403">
        <v>10020123</v>
      </c>
      <c r="E499" s="403" t="s">
        <v>1174</v>
      </c>
      <c r="F499" s="403" t="s">
        <v>92</v>
      </c>
      <c r="G499" s="403" t="s">
        <v>14</v>
      </c>
      <c r="H499" s="403" t="s">
        <v>520</v>
      </c>
      <c r="I499" s="403" t="s">
        <v>122</v>
      </c>
      <c r="J499" s="403" t="s">
        <v>122</v>
      </c>
      <c r="K499" s="404">
        <v>42467</v>
      </c>
      <c r="L499" s="403">
        <v>1</v>
      </c>
      <c r="M499" s="403" t="s">
        <v>4082</v>
      </c>
      <c r="N499" s="403" t="s">
        <v>434</v>
      </c>
      <c r="O499" s="403" t="s">
        <v>109</v>
      </c>
      <c r="P499" s="404">
        <v>41051</v>
      </c>
      <c r="Q499" s="404">
        <v>41053</v>
      </c>
      <c r="R499" s="404">
        <v>41092</v>
      </c>
      <c r="S499" s="403">
        <v>2</v>
      </c>
      <c r="T499" s="403">
        <v>2</v>
      </c>
      <c r="U499" s="403">
        <v>3</v>
      </c>
      <c r="V499" s="403" t="s">
        <v>99</v>
      </c>
      <c r="W499" s="403">
        <v>2</v>
      </c>
      <c r="X499" s="403" t="s">
        <v>99</v>
      </c>
      <c r="Y499" s="403" t="s">
        <v>4448</v>
      </c>
      <c r="Z499" s="404">
        <v>39749</v>
      </c>
      <c r="AA499" s="404">
        <v>39752</v>
      </c>
      <c r="AB499" s="403" t="s">
        <v>4134</v>
      </c>
      <c r="AC499" s="403" t="s">
        <v>4900</v>
      </c>
      <c r="AD499" s="403">
        <v>2</v>
      </c>
      <c r="AE499" s="403">
        <v>2</v>
      </c>
      <c r="AF499" s="403">
        <v>2</v>
      </c>
      <c r="AG499" s="403" t="s">
        <v>99</v>
      </c>
      <c r="AH499" s="403">
        <v>2</v>
      </c>
      <c r="AI499" s="403" t="s">
        <v>111</v>
      </c>
    </row>
    <row r="500" spans="1:35" x14ac:dyDescent="0.2">
      <c r="A500" s="434" t="str">
        <f>IF(B500&lt;&gt;"",HYPERLINK(CONCATENATE("http://reports.ofsted.gov.uk/inspection-reports/find-inspection-report/provider/ELS/",B500),"Ofsted Webpage"),"")</f>
        <v>Ofsted Webpage</v>
      </c>
      <c r="B500" s="403">
        <v>58370</v>
      </c>
      <c r="C500" s="403">
        <v>118169</v>
      </c>
      <c r="D500" s="403">
        <v>10018328</v>
      </c>
      <c r="E500" s="403" t="s">
        <v>1889</v>
      </c>
      <c r="F500" s="403" t="s">
        <v>92</v>
      </c>
      <c r="G500" s="403" t="s">
        <v>14</v>
      </c>
      <c r="H500" s="403" t="s">
        <v>493</v>
      </c>
      <c r="I500" s="403" t="s">
        <v>122</v>
      </c>
      <c r="J500" s="403" t="s">
        <v>122</v>
      </c>
      <c r="K500" s="404" t="s">
        <v>210</v>
      </c>
      <c r="L500" s="403" t="s">
        <v>210</v>
      </c>
      <c r="M500" s="403">
        <v>10041122</v>
      </c>
      <c r="N500" s="403" t="s">
        <v>130</v>
      </c>
      <c r="O500" s="403" t="s">
        <v>109</v>
      </c>
      <c r="P500" s="404">
        <v>43130</v>
      </c>
      <c r="Q500" s="404">
        <v>43133</v>
      </c>
      <c r="R500" s="404">
        <v>43168</v>
      </c>
      <c r="S500" s="403">
        <v>3</v>
      </c>
      <c r="T500" s="403">
        <v>3</v>
      </c>
      <c r="U500" s="403">
        <v>2</v>
      </c>
      <c r="V500" s="403">
        <v>2</v>
      </c>
      <c r="W500" s="403">
        <v>3</v>
      </c>
      <c r="X500" s="403" t="s">
        <v>100</v>
      </c>
      <c r="Y500" s="403" t="s">
        <v>1890</v>
      </c>
      <c r="Z500" s="404">
        <v>41939</v>
      </c>
      <c r="AA500" s="404">
        <v>41943</v>
      </c>
      <c r="AB500" s="403" t="s">
        <v>132</v>
      </c>
      <c r="AC500" s="403" t="s">
        <v>4900</v>
      </c>
      <c r="AD500" s="403">
        <v>2</v>
      </c>
      <c r="AE500" s="403">
        <v>2</v>
      </c>
      <c r="AF500" s="403">
        <v>2</v>
      </c>
      <c r="AG500" s="403" t="s">
        <v>99</v>
      </c>
      <c r="AH500" s="403">
        <v>2</v>
      </c>
      <c r="AI500" s="403" t="s">
        <v>148</v>
      </c>
    </row>
    <row r="501" spans="1:35" x14ac:dyDescent="0.2">
      <c r="A501" s="434" t="str">
        <f>IF(B501&lt;&gt;"",HYPERLINK(CONCATENATE("http://reports.ofsted.gov.uk/inspection-reports/find-inspection-report/provider/ELS/",B501),"Ofsted Webpage"),"")</f>
        <v>Ofsted Webpage</v>
      </c>
      <c r="B501" s="403">
        <v>58380</v>
      </c>
      <c r="C501" s="403">
        <v>116135</v>
      </c>
      <c r="D501" s="403">
        <v>10004788</v>
      </c>
      <c r="E501" s="403" t="s">
        <v>453</v>
      </c>
      <c r="F501" s="403" t="s">
        <v>278</v>
      </c>
      <c r="G501" s="403" t="s">
        <v>15</v>
      </c>
      <c r="H501" s="403" t="s">
        <v>217</v>
      </c>
      <c r="I501" s="403" t="s">
        <v>161</v>
      </c>
      <c r="J501" s="403" t="s">
        <v>161</v>
      </c>
      <c r="K501" s="404" t="s">
        <v>210</v>
      </c>
      <c r="L501" s="403" t="s">
        <v>210</v>
      </c>
      <c r="M501" s="403">
        <v>10020099</v>
      </c>
      <c r="N501" s="403" t="s">
        <v>280</v>
      </c>
      <c r="O501" s="403" t="s">
        <v>109</v>
      </c>
      <c r="P501" s="404">
        <v>42689</v>
      </c>
      <c r="Q501" s="404">
        <v>42692</v>
      </c>
      <c r="R501" s="404">
        <v>42740</v>
      </c>
      <c r="S501" s="403">
        <v>3</v>
      </c>
      <c r="T501" s="403">
        <v>3</v>
      </c>
      <c r="U501" s="403">
        <v>3</v>
      </c>
      <c r="V501" s="403">
        <v>2</v>
      </c>
      <c r="W501" s="403">
        <v>3</v>
      </c>
      <c r="X501" s="403" t="s">
        <v>100</v>
      </c>
      <c r="Y501" s="403" t="s">
        <v>454</v>
      </c>
      <c r="Z501" s="404">
        <v>41618</v>
      </c>
      <c r="AA501" s="404">
        <v>41621</v>
      </c>
      <c r="AB501" s="403" t="s">
        <v>152</v>
      </c>
      <c r="AC501" s="403" t="s">
        <v>4900</v>
      </c>
      <c r="AD501" s="403">
        <v>2</v>
      </c>
      <c r="AE501" s="403">
        <v>2</v>
      </c>
      <c r="AF501" s="403">
        <v>2</v>
      </c>
      <c r="AG501" s="403" t="s">
        <v>99</v>
      </c>
      <c r="AH501" s="403">
        <v>2</v>
      </c>
      <c r="AI501" s="403" t="s">
        <v>148</v>
      </c>
    </row>
    <row r="502" spans="1:35" x14ac:dyDescent="0.2">
      <c r="A502" s="434" t="str">
        <f>IF(B502&lt;&gt;"",HYPERLINK(CONCATENATE("http://reports.ofsted.gov.uk/inspection-reports/find-inspection-report/provider/ELS/",B502),"Ofsted Webpage"),"")</f>
        <v>Ofsted Webpage</v>
      </c>
      <c r="B502" s="403">
        <v>58383</v>
      </c>
      <c r="C502" s="403">
        <v>115411</v>
      </c>
      <c r="D502" s="403">
        <v>10005521</v>
      </c>
      <c r="E502" s="403" t="s">
        <v>564</v>
      </c>
      <c r="F502" s="403" t="s">
        <v>278</v>
      </c>
      <c r="G502" s="403" t="s">
        <v>15</v>
      </c>
      <c r="H502" s="403" t="s">
        <v>237</v>
      </c>
      <c r="I502" s="403" t="s">
        <v>190</v>
      </c>
      <c r="J502" s="403" t="s">
        <v>190</v>
      </c>
      <c r="K502" s="404" t="s">
        <v>210</v>
      </c>
      <c r="L502" s="403" t="s">
        <v>210</v>
      </c>
      <c r="M502" s="403">
        <v>10022015</v>
      </c>
      <c r="N502" s="403" t="s">
        <v>300</v>
      </c>
      <c r="O502" s="403" t="s">
        <v>109</v>
      </c>
      <c r="P502" s="404">
        <v>42654</v>
      </c>
      <c r="Q502" s="404">
        <v>42656</v>
      </c>
      <c r="R502" s="404">
        <v>42697</v>
      </c>
      <c r="S502" s="403">
        <v>2</v>
      </c>
      <c r="T502" s="403">
        <v>2</v>
      </c>
      <c r="U502" s="403">
        <v>2</v>
      </c>
      <c r="V502" s="403">
        <v>2</v>
      </c>
      <c r="W502" s="403">
        <v>2</v>
      </c>
      <c r="X502" s="403" t="s">
        <v>100</v>
      </c>
      <c r="Y502" s="403" t="s">
        <v>565</v>
      </c>
      <c r="Z502" s="404">
        <v>42066</v>
      </c>
      <c r="AA502" s="404">
        <v>42069</v>
      </c>
      <c r="AB502" s="403" t="s">
        <v>147</v>
      </c>
      <c r="AC502" s="403" t="s">
        <v>4900</v>
      </c>
      <c r="AD502" s="403">
        <v>3</v>
      </c>
      <c r="AE502" s="403">
        <v>3</v>
      </c>
      <c r="AF502" s="403">
        <v>3</v>
      </c>
      <c r="AG502" s="403" t="s">
        <v>99</v>
      </c>
      <c r="AH502" s="403">
        <v>3</v>
      </c>
      <c r="AI502" s="403" t="s">
        <v>127</v>
      </c>
    </row>
    <row r="503" spans="1:35" x14ac:dyDescent="0.2">
      <c r="A503" s="434" t="str">
        <f>IF(B503&lt;&gt;"",HYPERLINK(CONCATENATE("http://reports.ofsted.gov.uk/inspection-reports/find-inspection-report/provider/ELS/",B503),"Ofsted Webpage"),"")</f>
        <v>Ofsted Webpage</v>
      </c>
      <c r="B503" s="403">
        <v>58385</v>
      </c>
      <c r="C503" s="403">
        <v>118233</v>
      </c>
      <c r="D503" s="403">
        <v>10019293</v>
      </c>
      <c r="E503" s="403" t="s">
        <v>1176</v>
      </c>
      <c r="F503" s="403" t="s">
        <v>92</v>
      </c>
      <c r="G503" s="403" t="s">
        <v>14</v>
      </c>
      <c r="H503" s="403" t="s">
        <v>274</v>
      </c>
      <c r="I503" s="403" t="s">
        <v>190</v>
      </c>
      <c r="J503" s="403" t="s">
        <v>190</v>
      </c>
      <c r="K503" s="404" t="s">
        <v>210</v>
      </c>
      <c r="L503" s="403" t="s">
        <v>210</v>
      </c>
      <c r="M503" s="403">
        <v>10030690</v>
      </c>
      <c r="N503" s="403" t="s">
        <v>331</v>
      </c>
      <c r="O503" s="403" t="s">
        <v>109</v>
      </c>
      <c r="P503" s="404">
        <v>43060</v>
      </c>
      <c r="Q503" s="404">
        <v>43062</v>
      </c>
      <c r="R503" s="404">
        <v>43090</v>
      </c>
      <c r="S503" s="403">
        <v>2</v>
      </c>
      <c r="T503" s="403">
        <v>2</v>
      </c>
      <c r="U503" s="403">
        <v>2</v>
      </c>
      <c r="V503" s="403">
        <v>2</v>
      </c>
      <c r="W503" s="403">
        <v>2</v>
      </c>
      <c r="X503" s="403" t="s">
        <v>100</v>
      </c>
      <c r="Y503" s="403">
        <v>10005060</v>
      </c>
      <c r="Z503" s="404">
        <v>42346</v>
      </c>
      <c r="AA503" s="404">
        <v>42349</v>
      </c>
      <c r="AB503" s="403" t="s">
        <v>130</v>
      </c>
      <c r="AC503" s="403" t="s">
        <v>4900</v>
      </c>
      <c r="AD503" s="403">
        <v>3</v>
      </c>
      <c r="AE503" s="403">
        <v>3</v>
      </c>
      <c r="AF503" s="403">
        <v>3</v>
      </c>
      <c r="AG503" s="403">
        <v>3</v>
      </c>
      <c r="AH503" s="403">
        <v>3</v>
      </c>
      <c r="AI503" s="403" t="s">
        <v>127</v>
      </c>
    </row>
    <row r="504" spans="1:35" x14ac:dyDescent="0.2">
      <c r="A504" s="434" t="str">
        <f>IF(B504&lt;&gt;"",HYPERLINK(CONCATENATE("http://reports.ofsted.gov.uk/inspection-reports/find-inspection-report/provider/ELS/",B504),"Ofsted Webpage"),"")</f>
        <v>Ofsted Webpage</v>
      </c>
      <c r="B504" s="403">
        <v>58397</v>
      </c>
      <c r="C504" s="403">
        <v>118211</v>
      </c>
      <c r="D504" s="403">
        <v>10021018</v>
      </c>
      <c r="E504" s="403" t="s">
        <v>1893</v>
      </c>
      <c r="F504" s="403" t="s">
        <v>92</v>
      </c>
      <c r="G504" s="403" t="s">
        <v>14</v>
      </c>
      <c r="H504" s="403" t="s">
        <v>160</v>
      </c>
      <c r="I504" s="403" t="s">
        <v>161</v>
      </c>
      <c r="J504" s="403" t="s">
        <v>161</v>
      </c>
      <c r="K504" s="404">
        <v>43147</v>
      </c>
      <c r="L504" s="403">
        <v>1</v>
      </c>
      <c r="M504" s="403" t="s">
        <v>1894</v>
      </c>
      <c r="N504" s="403" t="s">
        <v>1895</v>
      </c>
      <c r="O504" s="403" t="s">
        <v>109</v>
      </c>
      <c r="P504" s="404">
        <v>42213</v>
      </c>
      <c r="Q504" s="404">
        <v>42216</v>
      </c>
      <c r="R504" s="404">
        <v>42242</v>
      </c>
      <c r="S504" s="403">
        <v>2</v>
      </c>
      <c r="T504" s="403">
        <v>2</v>
      </c>
      <c r="U504" s="403">
        <v>2</v>
      </c>
      <c r="V504" s="403" t="s">
        <v>99</v>
      </c>
      <c r="W504" s="403">
        <v>2</v>
      </c>
      <c r="X504" s="403" t="s">
        <v>99</v>
      </c>
      <c r="Y504" s="403" t="s">
        <v>1896</v>
      </c>
      <c r="Z504" s="404">
        <v>42045</v>
      </c>
      <c r="AA504" s="404">
        <v>42048</v>
      </c>
      <c r="AB504" s="403" t="s">
        <v>132</v>
      </c>
      <c r="AC504" s="403" t="s">
        <v>4900</v>
      </c>
      <c r="AD504" s="403">
        <v>4</v>
      </c>
      <c r="AE504" s="403">
        <v>4</v>
      </c>
      <c r="AF504" s="403">
        <v>3</v>
      </c>
      <c r="AG504" s="403" t="s">
        <v>99</v>
      </c>
      <c r="AH504" s="403">
        <v>2</v>
      </c>
      <c r="AI504" s="403" t="s">
        <v>127</v>
      </c>
    </row>
    <row r="505" spans="1:35" x14ac:dyDescent="0.2">
      <c r="A505" s="434" t="str">
        <f>IF(B505&lt;&gt;"",HYPERLINK(CONCATENATE("http://reports.ofsted.gov.uk/inspection-reports/find-inspection-report/provider/ELS/",B505),"Ofsted Webpage"),"")</f>
        <v>Ofsted Webpage</v>
      </c>
      <c r="B505" s="403">
        <v>58403</v>
      </c>
      <c r="C505" s="403">
        <v>112415</v>
      </c>
      <c r="D505" s="403">
        <v>10033438</v>
      </c>
      <c r="E505" s="403" t="s">
        <v>1898</v>
      </c>
      <c r="F505" s="403" t="s">
        <v>183</v>
      </c>
      <c r="G505" s="403" t="s">
        <v>14</v>
      </c>
      <c r="H505" s="403" t="s">
        <v>234</v>
      </c>
      <c r="I505" s="403" t="s">
        <v>190</v>
      </c>
      <c r="J505" s="403" t="s">
        <v>190</v>
      </c>
      <c r="K505" s="404" t="s">
        <v>210</v>
      </c>
      <c r="L505" s="403" t="s">
        <v>210</v>
      </c>
      <c r="M505" s="403" t="s">
        <v>1899</v>
      </c>
      <c r="N505" s="403" t="s">
        <v>132</v>
      </c>
      <c r="O505" s="403" t="s">
        <v>109</v>
      </c>
      <c r="P505" s="404">
        <v>42072</v>
      </c>
      <c r="Q505" s="404">
        <v>42076</v>
      </c>
      <c r="R505" s="404">
        <v>42115</v>
      </c>
      <c r="S505" s="403">
        <v>2</v>
      </c>
      <c r="T505" s="403">
        <v>2</v>
      </c>
      <c r="U505" s="403">
        <v>2</v>
      </c>
      <c r="V505" s="403" t="s">
        <v>99</v>
      </c>
      <c r="W505" s="403">
        <v>2</v>
      </c>
      <c r="X505" s="403" t="s">
        <v>99</v>
      </c>
      <c r="Y505" s="403" t="s">
        <v>4449</v>
      </c>
      <c r="Z505" s="404">
        <v>39846</v>
      </c>
      <c r="AA505" s="404">
        <v>39850</v>
      </c>
      <c r="AB505" s="403" t="s">
        <v>102</v>
      </c>
      <c r="AC505" s="403" t="s">
        <v>4900</v>
      </c>
      <c r="AD505" s="403">
        <v>2</v>
      </c>
      <c r="AE505" s="403">
        <v>2</v>
      </c>
      <c r="AF505" s="403">
        <v>2</v>
      </c>
      <c r="AG505" s="403" t="s">
        <v>99</v>
      </c>
      <c r="AH505" s="403">
        <v>2</v>
      </c>
      <c r="AI505" s="403" t="s">
        <v>111</v>
      </c>
    </row>
    <row r="506" spans="1:35" x14ac:dyDescent="0.2">
      <c r="A506" s="434" t="str">
        <f>IF(B506&lt;&gt;"",HYPERLINK(CONCATENATE("http://reports.ofsted.gov.uk/inspection-reports/find-inspection-report/provider/ELS/",B506),"Ofsted Webpage"),"")</f>
        <v>Ofsted Webpage</v>
      </c>
      <c r="B506" s="403">
        <v>58444</v>
      </c>
      <c r="C506" s="403">
        <v>118356</v>
      </c>
      <c r="D506" s="403">
        <v>10022237</v>
      </c>
      <c r="E506" s="403" t="s">
        <v>412</v>
      </c>
      <c r="F506" s="403" t="s">
        <v>92</v>
      </c>
      <c r="G506" s="403" t="s">
        <v>14</v>
      </c>
      <c r="H506" s="403" t="s">
        <v>413</v>
      </c>
      <c r="I506" s="403" t="s">
        <v>161</v>
      </c>
      <c r="J506" s="403" t="s">
        <v>161</v>
      </c>
      <c r="K506" s="404" t="s">
        <v>210</v>
      </c>
      <c r="L506" s="403" t="s">
        <v>210</v>
      </c>
      <c r="M506" s="403">
        <v>10020084</v>
      </c>
      <c r="N506" s="403" t="s">
        <v>145</v>
      </c>
      <c r="O506" s="403" t="s">
        <v>109</v>
      </c>
      <c r="P506" s="404">
        <v>42703</v>
      </c>
      <c r="Q506" s="404">
        <v>42706</v>
      </c>
      <c r="R506" s="404">
        <v>42748</v>
      </c>
      <c r="S506" s="403">
        <v>3</v>
      </c>
      <c r="T506" s="403">
        <v>3</v>
      </c>
      <c r="U506" s="403">
        <v>3</v>
      </c>
      <c r="V506" s="403">
        <v>3</v>
      </c>
      <c r="W506" s="403">
        <v>4</v>
      </c>
      <c r="X506" s="403" t="s">
        <v>100</v>
      </c>
      <c r="Y506" s="403" t="s">
        <v>414</v>
      </c>
      <c r="Z506" s="404">
        <v>41610</v>
      </c>
      <c r="AA506" s="404">
        <v>41614</v>
      </c>
      <c r="AB506" s="403" t="s">
        <v>102</v>
      </c>
      <c r="AC506" s="403" t="s">
        <v>4900</v>
      </c>
      <c r="AD506" s="403">
        <v>2</v>
      </c>
      <c r="AE506" s="403">
        <v>2</v>
      </c>
      <c r="AF506" s="403">
        <v>2</v>
      </c>
      <c r="AG506" s="403" t="s">
        <v>99</v>
      </c>
      <c r="AH506" s="403">
        <v>2</v>
      </c>
      <c r="AI506" s="403" t="s">
        <v>148</v>
      </c>
    </row>
    <row r="507" spans="1:35" x14ac:dyDescent="0.2">
      <c r="A507" s="434" t="str">
        <f>IF(B507&lt;&gt;"",HYPERLINK(CONCATENATE("http://reports.ofsted.gov.uk/inspection-reports/find-inspection-report/provider/ELS/",B507),"Ofsted Webpage"),"")</f>
        <v>Ofsted Webpage</v>
      </c>
      <c r="B507" s="403">
        <v>58456</v>
      </c>
      <c r="C507" s="403">
        <v>118381</v>
      </c>
      <c r="D507" s="403">
        <v>10022856</v>
      </c>
      <c r="E507" s="403" t="s">
        <v>3642</v>
      </c>
      <c r="F507" s="403" t="s">
        <v>183</v>
      </c>
      <c r="G507" s="403" t="s">
        <v>14</v>
      </c>
      <c r="H507" s="403" t="s">
        <v>644</v>
      </c>
      <c r="I507" s="403" t="s">
        <v>190</v>
      </c>
      <c r="J507" s="403" t="s">
        <v>190</v>
      </c>
      <c r="K507" s="404">
        <v>42852</v>
      </c>
      <c r="L507" s="403">
        <v>1</v>
      </c>
      <c r="M507" s="403" t="s">
        <v>3643</v>
      </c>
      <c r="N507" s="403" t="s">
        <v>102</v>
      </c>
      <c r="O507" s="403" t="s">
        <v>109</v>
      </c>
      <c r="P507" s="404">
        <v>41226</v>
      </c>
      <c r="Q507" s="404">
        <v>41229</v>
      </c>
      <c r="R507" s="404">
        <v>41264</v>
      </c>
      <c r="S507" s="403">
        <v>2</v>
      </c>
      <c r="T507" s="403">
        <v>2</v>
      </c>
      <c r="U507" s="403">
        <v>2</v>
      </c>
      <c r="V507" s="403" t="s">
        <v>99</v>
      </c>
      <c r="W507" s="403">
        <v>1</v>
      </c>
      <c r="X507" s="403" t="s">
        <v>99</v>
      </c>
      <c r="Y507" s="403" t="s">
        <v>4450</v>
      </c>
      <c r="Z507" s="404">
        <v>40365</v>
      </c>
      <c r="AA507" s="404">
        <v>40368</v>
      </c>
      <c r="AB507" s="403" t="s">
        <v>434</v>
      </c>
      <c r="AC507" s="403" t="s">
        <v>4900</v>
      </c>
      <c r="AD507" s="403">
        <v>3</v>
      </c>
      <c r="AE507" s="403">
        <v>3</v>
      </c>
      <c r="AF507" s="403">
        <v>3</v>
      </c>
      <c r="AG507" s="403" t="s">
        <v>99</v>
      </c>
      <c r="AH507" s="403">
        <v>2</v>
      </c>
      <c r="AI507" s="403" t="s">
        <v>127</v>
      </c>
    </row>
    <row r="508" spans="1:35" x14ac:dyDescent="0.2">
      <c r="A508" s="434" t="str">
        <f>IF(B508&lt;&gt;"",HYPERLINK(CONCATENATE("http://reports.ofsted.gov.uk/inspection-reports/find-inspection-report/provider/ELS/",B508),"Ofsted Webpage"),"")</f>
        <v>Ofsted Webpage</v>
      </c>
      <c r="B508" s="403">
        <v>58464</v>
      </c>
      <c r="C508" s="403">
        <v>118288</v>
      </c>
      <c r="D508" s="403">
        <v>10022358</v>
      </c>
      <c r="E508" s="403" t="s">
        <v>1178</v>
      </c>
      <c r="F508" s="403" t="s">
        <v>92</v>
      </c>
      <c r="G508" s="403" t="s">
        <v>14</v>
      </c>
      <c r="H508" s="403" t="s">
        <v>475</v>
      </c>
      <c r="I508" s="403" t="s">
        <v>94</v>
      </c>
      <c r="J508" s="403" t="s">
        <v>95</v>
      </c>
      <c r="K508" s="404">
        <v>42467</v>
      </c>
      <c r="L508" s="403">
        <v>1</v>
      </c>
      <c r="M508" s="403" t="s">
        <v>4451</v>
      </c>
      <c r="N508" s="403" t="s">
        <v>4134</v>
      </c>
      <c r="O508" s="403" t="s">
        <v>109</v>
      </c>
      <c r="P508" s="404">
        <v>40287</v>
      </c>
      <c r="Q508" s="404">
        <v>40291</v>
      </c>
      <c r="R508" s="404">
        <v>40327</v>
      </c>
      <c r="S508" s="403">
        <v>2</v>
      </c>
      <c r="T508" s="403">
        <v>2</v>
      </c>
      <c r="U508" s="403">
        <v>2</v>
      </c>
      <c r="V508" s="403" t="s">
        <v>99</v>
      </c>
      <c r="W508" s="403">
        <v>2</v>
      </c>
      <c r="X508" s="403" t="s">
        <v>99</v>
      </c>
      <c r="Y508" s="403" t="s">
        <v>210</v>
      </c>
      <c r="Z508" s="404" t="s">
        <v>210</v>
      </c>
      <c r="AA508" s="404" t="s">
        <v>210</v>
      </c>
      <c r="AB508" s="403" t="s">
        <v>210</v>
      </c>
      <c r="AC508" s="403" t="s">
        <v>210</v>
      </c>
      <c r="AD508" s="403" t="s">
        <v>210</v>
      </c>
      <c r="AE508" s="403" t="s">
        <v>210</v>
      </c>
      <c r="AF508" s="403" t="s">
        <v>210</v>
      </c>
      <c r="AG508" s="403" t="s">
        <v>210</v>
      </c>
      <c r="AH508" s="403" t="s">
        <v>210</v>
      </c>
      <c r="AI508" s="403" t="s">
        <v>103</v>
      </c>
    </row>
    <row r="509" spans="1:35" x14ac:dyDescent="0.2">
      <c r="A509" s="434" t="str">
        <f>IF(B509&lt;&gt;"",HYPERLINK(CONCATENATE("http://reports.ofsted.gov.uk/inspection-reports/find-inspection-report/provider/ELS/",B509),"Ofsted Webpage"),"")</f>
        <v>Ofsted Webpage</v>
      </c>
      <c r="B509" s="403">
        <v>58467</v>
      </c>
      <c r="C509" s="403">
        <v>118364</v>
      </c>
      <c r="D509" s="403">
        <v>10022788</v>
      </c>
      <c r="E509" s="403" t="s">
        <v>1902</v>
      </c>
      <c r="F509" s="403" t="s">
        <v>92</v>
      </c>
      <c r="G509" s="403" t="s">
        <v>14</v>
      </c>
      <c r="H509" s="403" t="s">
        <v>416</v>
      </c>
      <c r="I509" s="403" t="s">
        <v>190</v>
      </c>
      <c r="J509" s="403" t="s">
        <v>190</v>
      </c>
      <c r="K509" s="404">
        <v>43125</v>
      </c>
      <c r="L509" s="403">
        <v>1</v>
      </c>
      <c r="M509" s="403" t="s">
        <v>1903</v>
      </c>
      <c r="N509" s="403" t="s">
        <v>132</v>
      </c>
      <c r="O509" s="403" t="s">
        <v>109</v>
      </c>
      <c r="P509" s="404">
        <v>42023</v>
      </c>
      <c r="Q509" s="404">
        <v>42026</v>
      </c>
      <c r="R509" s="404">
        <v>42061</v>
      </c>
      <c r="S509" s="403">
        <v>2</v>
      </c>
      <c r="T509" s="403">
        <v>2</v>
      </c>
      <c r="U509" s="403">
        <v>2</v>
      </c>
      <c r="V509" s="403" t="s">
        <v>99</v>
      </c>
      <c r="W509" s="403">
        <v>2</v>
      </c>
      <c r="X509" s="403" t="s">
        <v>99</v>
      </c>
      <c r="Y509" s="403" t="s">
        <v>210</v>
      </c>
      <c r="Z509" s="403" t="s">
        <v>210</v>
      </c>
      <c r="AA509" s="403" t="s">
        <v>210</v>
      </c>
      <c r="AB509" s="403" t="s">
        <v>210</v>
      </c>
      <c r="AC509" s="403" t="s">
        <v>210</v>
      </c>
      <c r="AD509" s="403" t="s">
        <v>210</v>
      </c>
      <c r="AE509" s="403" t="s">
        <v>210</v>
      </c>
      <c r="AF509" s="403" t="s">
        <v>210</v>
      </c>
      <c r="AG509" s="403" t="s">
        <v>210</v>
      </c>
      <c r="AH509" s="403" t="s">
        <v>210</v>
      </c>
      <c r="AI509" s="403" t="s">
        <v>103</v>
      </c>
    </row>
    <row r="510" spans="1:35" x14ac:dyDescent="0.2">
      <c r="A510" s="434" t="str">
        <f>IF(B510&lt;&gt;"",HYPERLINK(CONCATENATE("http://reports.ofsted.gov.uk/inspection-reports/find-inspection-report/provider/ELS/",B510),"Ofsted Webpage"),"")</f>
        <v>Ofsted Webpage</v>
      </c>
      <c r="B510" s="403">
        <v>58472</v>
      </c>
      <c r="C510" s="403">
        <v>117799</v>
      </c>
      <c r="D510" s="403">
        <v>10010940</v>
      </c>
      <c r="E510" s="403" t="s">
        <v>2697</v>
      </c>
      <c r="F510" s="403" t="s">
        <v>92</v>
      </c>
      <c r="G510" s="403" t="s">
        <v>14</v>
      </c>
      <c r="H510" s="403" t="s">
        <v>1141</v>
      </c>
      <c r="I510" s="403" t="s">
        <v>199</v>
      </c>
      <c r="J510" s="403" t="s">
        <v>95</v>
      </c>
      <c r="K510" s="404" t="s">
        <v>210</v>
      </c>
      <c r="L510" s="403" t="s">
        <v>210</v>
      </c>
      <c r="M510" s="403">
        <v>10037380</v>
      </c>
      <c r="N510" s="403" t="s">
        <v>145</v>
      </c>
      <c r="O510" s="403" t="s">
        <v>124</v>
      </c>
      <c r="P510" s="404">
        <v>42990</v>
      </c>
      <c r="Q510" s="404">
        <v>42993</v>
      </c>
      <c r="R510" s="404">
        <v>43031</v>
      </c>
      <c r="S510" s="403">
        <v>3</v>
      </c>
      <c r="T510" s="403">
        <v>3</v>
      </c>
      <c r="U510" s="403">
        <v>3</v>
      </c>
      <c r="V510" s="403">
        <v>2</v>
      </c>
      <c r="W510" s="403">
        <v>3</v>
      </c>
      <c r="X510" s="403" t="s">
        <v>100</v>
      </c>
      <c r="Y510" s="403" t="s">
        <v>2698</v>
      </c>
      <c r="Z510" s="404">
        <v>41820</v>
      </c>
      <c r="AA510" s="404">
        <v>41824</v>
      </c>
      <c r="AB510" s="403" t="s">
        <v>147</v>
      </c>
      <c r="AC510" s="403" t="s">
        <v>4900</v>
      </c>
      <c r="AD510" s="403">
        <v>2</v>
      </c>
      <c r="AE510" s="403">
        <v>2</v>
      </c>
      <c r="AF510" s="403">
        <v>2</v>
      </c>
      <c r="AG510" s="403" t="s">
        <v>99</v>
      </c>
      <c r="AH510" s="403">
        <v>3</v>
      </c>
      <c r="AI510" s="403" t="s">
        <v>148</v>
      </c>
    </row>
    <row r="511" spans="1:35" x14ac:dyDescent="0.2">
      <c r="A511" s="434" t="str">
        <f>IF(B511&lt;&gt;"",HYPERLINK(CONCATENATE("http://reports.ofsted.gov.uk/inspection-reports/find-inspection-report/provider/ELS/",B511),"Ofsted Webpage"),"")</f>
        <v>Ofsted Webpage</v>
      </c>
      <c r="B511" s="403">
        <v>58505</v>
      </c>
      <c r="C511" s="403">
        <v>115122</v>
      </c>
      <c r="D511" s="403">
        <v>10001041</v>
      </c>
      <c r="E511" s="403" t="s">
        <v>5000</v>
      </c>
      <c r="F511" s="403" t="s">
        <v>278</v>
      </c>
      <c r="G511" s="403" t="s">
        <v>15</v>
      </c>
      <c r="H511" s="403" t="s">
        <v>362</v>
      </c>
      <c r="I511" s="403" t="s">
        <v>166</v>
      </c>
      <c r="J511" s="403" t="s">
        <v>166</v>
      </c>
      <c r="K511" s="404" t="s">
        <v>210</v>
      </c>
      <c r="L511" s="403" t="s">
        <v>210</v>
      </c>
      <c r="M511" s="403" t="s">
        <v>5001</v>
      </c>
      <c r="N511" s="403" t="s">
        <v>4134</v>
      </c>
      <c r="O511" s="403" t="s">
        <v>109</v>
      </c>
      <c r="P511" s="404">
        <v>40456</v>
      </c>
      <c r="Q511" s="404">
        <v>40459</v>
      </c>
      <c r="R511" s="404">
        <v>40494</v>
      </c>
      <c r="S511" s="403">
        <v>2</v>
      </c>
      <c r="T511" s="403">
        <v>2</v>
      </c>
      <c r="U511" s="403">
        <v>2</v>
      </c>
      <c r="V511" s="403" t="s">
        <v>99</v>
      </c>
      <c r="W511" s="403">
        <v>2</v>
      </c>
      <c r="X511" s="403" t="s">
        <v>99</v>
      </c>
      <c r="Y511" s="403" t="s">
        <v>210</v>
      </c>
      <c r="Z511" s="404" t="s">
        <v>210</v>
      </c>
      <c r="AA511" s="404" t="s">
        <v>210</v>
      </c>
      <c r="AB511" s="403" t="s">
        <v>210</v>
      </c>
      <c r="AC511" s="403" t="s">
        <v>210</v>
      </c>
      <c r="AD511" s="403" t="s">
        <v>210</v>
      </c>
      <c r="AE511" s="403" t="s">
        <v>210</v>
      </c>
      <c r="AF511" s="403" t="s">
        <v>210</v>
      </c>
      <c r="AG511" s="403" t="s">
        <v>210</v>
      </c>
      <c r="AH511" s="403" t="s">
        <v>210</v>
      </c>
      <c r="AI511" s="403" t="s">
        <v>103</v>
      </c>
    </row>
    <row r="512" spans="1:35" x14ac:dyDescent="0.2">
      <c r="A512" s="434" t="str">
        <f>IF(B512&lt;&gt;"",HYPERLINK(CONCATENATE("http://reports.ofsted.gov.uk/inspection-reports/find-inspection-report/provider/ELS/",B512),"Ofsted Webpage"),"")</f>
        <v>Ofsted Webpage</v>
      </c>
      <c r="B512" s="403">
        <v>58507</v>
      </c>
      <c r="C512" s="403">
        <v>115564</v>
      </c>
      <c r="D512" s="403">
        <v>10004665</v>
      </c>
      <c r="E512" s="403" t="s">
        <v>256</v>
      </c>
      <c r="F512" s="403" t="s">
        <v>92</v>
      </c>
      <c r="G512" s="403" t="s">
        <v>14</v>
      </c>
      <c r="H512" s="403" t="s">
        <v>154</v>
      </c>
      <c r="I512" s="403" t="s">
        <v>140</v>
      </c>
      <c r="J512" s="403" t="s">
        <v>140</v>
      </c>
      <c r="K512" s="404" t="s">
        <v>210</v>
      </c>
      <c r="L512" s="403" t="s">
        <v>210</v>
      </c>
      <c r="M512" s="403">
        <v>10037393</v>
      </c>
      <c r="N512" s="403" t="s">
        <v>4950</v>
      </c>
      <c r="O512" s="403" t="s">
        <v>109</v>
      </c>
      <c r="P512" s="404">
        <v>43067</v>
      </c>
      <c r="Q512" s="404">
        <v>43069</v>
      </c>
      <c r="R512" s="404">
        <v>43109</v>
      </c>
      <c r="S512" s="403">
        <v>3</v>
      </c>
      <c r="T512" s="403">
        <v>3</v>
      </c>
      <c r="U512" s="403">
        <v>3</v>
      </c>
      <c r="V512" s="403">
        <v>2</v>
      </c>
      <c r="W512" s="403">
        <v>3</v>
      </c>
      <c r="X512" s="403" t="s">
        <v>100</v>
      </c>
      <c r="Y512" s="403">
        <v>10022614</v>
      </c>
      <c r="Z512" s="404">
        <v>42633</v>
      </c>
      <c r="AA512" s="404">
        <v>42635</v>
      </c>
      <c r="AB512" s="403" t="s">
        <v>130</v>
      </c>
      <c r="AC512" s="403" t="s">
        <v>4900</v>
      </c>
      <c r="AD512" s="403">
        <v>4</v>
      </c>
      <c r="AE512" s="403">
        <v>4</v>
      </c>
      <c r="AF512" s="403">
        <v>4</v>
      </c>
      <c r="AG512" s="403">
        <v>4</v>
      </c>
      <c r="AH512" s="403">
        <v>4</v>
      </c>
      <c r="AI512" s="403" t="s">
        <v>127</v>
      </c>
    </row>
    <row r="513" spans="1:35" x14ac:dyDescent="0.2">
      <c r="A513" s="434" t="str">
        <f>IF(B513&lt;&gt;"",HYPERLINK(CONCATENATE("http://reports.ofsted.gov.uk/inspection-reports/find-inspection-report/provider/ELS/",B513),"Ofsted Webpage"),"")</f>
        <v>Ofsted Webpage</v>
      </c>
      <c r="B513" s="403">
        <v>58513</v>
      </c>
      <c r="C513" s="403">
        <v>116413</v>
      </c>
      <c r="D513" s="403">
        <v>10005204</v>
      </c>
      <c r="E513" s="403" t="s">
        <v>2702</v>
      </c>
      <c r="F513" s="403" t="s">
        <v>92</v>
      </c>
      <c r="G513" s="403" t="s">
        <v>14</v>
      </c>
      <c r="H513" s="403" t="s">
        <v>150</v>
      </c>
      <c r="I513" s="403" t="s">
        <v>122</v>
      </c>
      <c r="J513" s="403" t="s">
        <v>122</v>
      </c>
      <c r="K513" s="404" t="s">
        <v>210</v>
      </c>
      <c r="L513" s="403" t="s">
        <v>210</v>
      </c>
      <c r="M513" s="403" t="s">
        <v>2703</v>
      </c>
      <c r="N513" s="403" t="s">
        <v>1895</v>
      </c>
      <c r="O513" s="403" t="s">
        <v>109</v>
      </c>
      <c r="P513" s="404">
        <v>41855</v>
      </c>
      <c r="Q513" s="404">
        <v>41859</v>
      </c>
      <c r="R513" s="404">
        <v>41899</v>
      </c>
      <c r="S513" s="403">
        <v>2</v>
      </c>
      <c r="T513" s="403">
        <v>2</v>
      </c>
      <c r="U513" s="403">
        <v>2</v>
      </c>
      <c r="V513" s="403" t="s">
        <v>99</v>
      </c>
      <c r="W513" s="403">
        <v>2</v>
      </c>
      <c r="X513" s="403" t="s">
        <v>99</v>
      </c>
      <c r="Y513" s="403" t="s">
        <v>3647</v>
      </c>
      <c r="Z513" s="404">
        <v>41442</v>
      </c>
      <c r="AA513" s="404">
        <v>41446</v>
      </c>
      <c r="AB513" s="403" t="s">
        <v>102</v>
      </c>
      <c r="AC513" s="403" t="s">
        <v>4900</v>
      </c>
      <c r="AD513" s="403">
        <v>4</v>
      </c>
      <c r="AE513" s="403">
        <v>4</v>
      </c>
      <c r="AF513" s="403">
        <v>4</v>
      </c>
      <c r="AG513" s="403" t="s">
        <v>99</v>
      </c>
      <c r="AH513" s="403">
        <v>4</v>
      </c>
      <c r="AI513" s="403" t="s">
        <v>127</v>
      </c>
    </row>
    <row r="514" spans="1:35" x14ac:dyDescent="0.2">
      <c r="A514" s="434" t="str">
        <f>IF(B514&lt;&gt;"",HYPERLINK(CONCATENATE("http://reports.ofsted.gov.uk/inspection-reports/find-inspection-report/provider/ELS/",B514),"Ofsted Webpage"),"")</f>
        <v>Ofsted Webpage</v>
      </c>
      <c r="B514" s="403">
        <v>58515</v>
      </c>
      <c r="C514" s="403">
        <v>116433</v>
      </c>
      <c r="D514" s="403">
        <v>10006519</v>
      </c>
      <c r="E514" s="403" t="s">
        <v>1184</v>
      </c>
      <c r="F514" s="403" t="s">
        <v>92</v>
      </c>
      <c r="G514" s="403" t="s">
        <v>14</v>
      </c>
      <c r="H514" s="403" t="s">
        <v>1087</v>
      </c>
      <c r="I514" s="403" t="s">
        <v>140</v>
      </c>
      <c r="J514" s="403" t="s">
        <v>140</v>
      </c>
      <c r="K514" s="404" t="s">
        <v>210</v>
      </c>
      <c r="L514" s="403" t="s">
        <v>210</v>
      </c>
      <c r="M514" s="403">
        <v>10041172</v>
      </c>
      <c r="N514" s="403" t="s">
        <v>331</v>
      </c>
      <c r="O514" s="403" t="s">
        <v>109</v>
      </c>
      <c r="P514" s="404">
        <v>43130</v>
      </c>
      <c r="Q514" s="404">
        <v>43132</v>
      </c>
      <c r="R514" s="404">
        <v>43172</v>
      </c>
      <c r="S514" s="403">
        <v>4</v>
      </c>
      <c r="T514" s="403">
        <v>4</v>
      </c>
      <c r="U514" s="403">
        <v>4</v>
      </c>
      <c r="V514" s="403">
        <v>4</v>
      </c>
      <c r="W514" s="403">
        <v>4</v>
      </c>
      <c r="X514" s="403" t="s">
        <v>100</v>
      </c>
      <c r="Y514" s="403">
        <v>10005065</v>
      </c>
      <c r="Z514" s="404">
        <v>42430</v>
      </c>
      <c r="AA514" s="404">
        <v>42433</v>
      </c>
      <c r="AB514" s="403" t="s">
        <v>331</v>
      </c>
      <c r="AC514" s="403" t="s">
        <v>4900</v>
      </c>
      <c r="AD514" s="403">
        <v>3</v>
      </c>
      <c r="AE514" s="403">
        <v>3</v>
      </c>
      <c r="AF514" s="403">
        <v>3</v>
      </c>
      <c r="AG514" s="403">
        <v>3</v>
      </c>
      <c r="AH514" s="403">
        <v>3</v>
      </c>
      <c r="AI514" s="403" t="s">
        <v>148</v>
      </c>
    </row>
    <row r="515" spans="1:35" x14ac:dyDescent="0.2">
      <c r="A515" s="434" t="str">
        <f>IF(B515&lt;&gt;"",HYPERLINK(CONCATENATE("http://reports.ofsted.gov.uk/inspection-reports/find-inspection-report/provider/ELS/",B515),"Ofsted Webpage"),"")</f>
        <v>Ofsted Webpage</v>
      </c>
      <c r="B515" s="403">
        <v>58520</v>
      </c>
      <c r="C515" s="403">
        <v>117735</v>
      </c>
      <c r="D515" s="403">
        <v>10010134</v>
      </c>
      <c r="E515" s="403" t="s">
        <v>4150</v>
      </c>
      <c r="F515" s="403" t="s">
        <v>92</v>
      </c>
      <c r="G515" s="403" t="s">
        <v>14</v>
      </c>
      <c r="H515" s="403" t="s">
        <v>285</v>
      </c>
      <c r="I515" s="403" t="s">
        <v>140</v>
      </c>
      <c r="J515" s="403" t="s">
        <v>140</v>
      </c>
      <c r="K515" s="404" t="s">
        <v>210</v>
      </c>
      <c r="L515" s="403" t="s">
        <v>210</v>
      </c>
      <c r="M515" s="403" t="s">
        <v>5026</v>
      </c>
      <c r="N515" s="403" t="s">
        <v>434</v>
      </c>
      <c r="O515" s="403" t="s">
        <v>109</v>
      </c>
      <c r="P515" s="404">
        <v>40610</v>
      </c>
      <c r="Q515" s="404">
        <v>40613</v>
      </c>
      <c r="R515" s="404">
        <v>40648</v>
      </c>
      <c r="S515" s="403">
        <v>4</v>
      </c>
      <c r="T515" s="403">
        <v>4</v>
      </c>
      <c r="U515" s="403">
        <v>4</v>
      </c>
      <c r="V515" s="403" t="s">
        <v>99</v>
      </c>
      <c r="W515" s="403">
        <v>4</v>
      </c>
      <c r="X515" s="403" t="s">
        <v>99</v>
      </c>
      <c r="Y515" s="403" t="s">
        <v>210</v>
      </c>
      <c r="Z515" s="404" t="s">
        <v>210</v>
      </c>
      <c r="AA515" s="404" t="s">
        <v>210</v>
      </c>
      <c r="AB515" s="403" t="s">
        <v>210</v>
      </c>
      <c r="AC515" s="403" t="s">
        <v>210</v>
      </c>
      <c r="AD515" s="403" t="s">
        <v>210</v>
      </c>
      <c r="AE515" s="403" t="s">
        <v>210</v>
      </c>
      <c r="AF515" s="403" t="s">
        <v>210</v>
      </c>
      <c r="AG515" s="403" t="s">
        <v>210</v>
      </c>
      <c r="AH515" s="403" t="s">
        <v>210</v>
      </c>
      <c r="AI515" s="403" t="s">
        <v>103</v>
      </c>
    </row>
    <row r="516" spans="1:35" x14ac:dyDescent="0.2">
      <c r="A516" s="434" t="str">
        <f>IF(B516&lt;&gt;"",HYPERLINK(CONCATENATE("http://reports.ofsted.gov.uk/inspection-reports/find-inspection-report/provider/ELS/",B516),"Ofsted Webpage"),"")</f>
        <v>Ofsted Webpage</v>
      </c>
      <c r="B516" s="403">
        <v>58521</v>
      </c>
      <c r="C516" s="403">
        <v>119756</v>
      </c>
      <c r="D516" s="403">
        <v>10033758</v>
      </c>
      <c r="E516" s="403" t="s">
        <v>1186</v>
      </c>
      <c r="F516" s="403" t="s">
        <v>92</v>
      </c>
      <c r="G516" s="403" t="s">
        <v>14</v>
      </c>
      <c r="H516" s="403" t="s">
        <v>178</v>
      </c>
      <c r="I516" s="403" t="s">
        <v>107</v>
      </c>
      <c r="J516" s="403" t="s">
        <v>107</v>
      </c>
      <c r="K516" s="404" t="s">
        <v>210</v>
      </c>
      <c r="L516" s="403" t="s">
        <v>210</v>
      </c>
      <c r="M516" s="403">
        <v>10040613</v>
      </c>
      <c r="N516" s="403" t="s">
        <v>145</v>
      </c>
      <c r="O516" s="403" t="s">
        <v>109</v>
      </c>
      <c r="P516" s="404">
        <v>43060</v>
      </c>
      <c r="Q516" s="404">
        <v>43063</v>
      </c>
      <c r="R516" s="404">
        <v>43130</v>
      </c>
      <c r="S516" s="403">
        <v>1</v>
      </c>
      <c r="T516" s="403">
        <v>1</v>
      </c>
      <c r="U516" s="403">
        <v>1</v>
      </c>
      <c r="V516" s="403">
        <v>1</v>
      </c>
      <c r="W516" s="403">
        <v>1</v>
      </c>
      <c r="X516" s="403" t="s">
        <v>100</v>
      </c>
      <c r="Y516" s="403">
        <v>10005066</v>
      </c>
      <c r="Z516" s="404">
        <v>42290</v>
      </c>
      <c r="AA516" s="404">
        <v>42293</v>
      </c>
      <c r="AB516" s="403" t="s">
        <v>145</v>
      </c>
      <c r="AC516" s="403" t="s">
        <v>4900</v>
      </c>
      <c r="AD516" s="403">
        <v>2</v>
      </c>
      <c r="AE516" s="403">
        <v>2</v>
      </c>
      <c r="AF516" s="403">
        <v>2</v>
      </c>
      <c r="AG516" s="403">
        <v>2</v>
      </c>
      <c r="AH516" s="403">
        <v>2</v>
      </c>
      <c r="AI516" s="403" t="s">
        <v>127</v>
      </c>
    </row>
    <row r="517" spans="1:35" x14ac:dyDescent="0.2">
      <c r="A517" s="434" t="str">
        <f>IF(B517&lt;&gt;"",HYPERLINK(CONCATENATE("http://reports.ofsted.gov.uk/inspection-reports/find-inspection-report/provider/ELS/",B517),"Ofsted Webpage"),"")</f>
        <v>Ofsted Webpage</v>
      </c>
      <c r="B517" s="403">
        <v>58534</v>
      </c>
      <c r="C517" s="403">
        <v>118435</v>
      </c>
      <c r="D517" s="403">
        <v>10022117</v>
      </c>
      <c r="E517" s="403" t="s">
        <v>1188</v>
      </c>
      <c r="F517" s="403" t="s">
        <v>92</v>
      </c>
      <c r="G517" s="403" t="s">
        <v>14</v>
      </c>
      <c r="H517" s="403" t="s">
        <v>334</v>
      </c>
      <c r="I517" s="403" t="s">
        <v>140</v>
      </c>
      <c r="J517" s="403" t="s">
        <v>140</v>
      </c>
      <c r="K517" s="404" t="s">
        <v>210</v>
      </c>
      <c r="L517" s="403" t="s">
        <v>210</v>
      </c>
      <c r="M517" s="403">
        <v>10011563</v>
      </c>
      <c r="N517" s="403" t="s">
        <v>130</v>
      </c>
      <c r="O517" s="403" t="s">
        <v>109</v>
      </c>
      <c r="P517" s="404">
        <v>42422</v>
      </c>
      <c r="Q517" s="404">
        <v>42425</v>
      </c>
      <c r="R517" s="404">
        <v>42447</v>
      </c>
      <c r="S517" s="403">
        <v>1</v>
      </c>
      <c r="T517" s="403">
        <v>1</v>
      </c>
      <c r="U517" s="403">
        <v>1</v>
      </c>
      <c r="V517" s="403">
        <v>1</v>
      </c>
      <c r="W517" s="403">
        <v>1</v>
      </c>
      <c r="X517" s="403" t="s">
        <v>100</v>
      </c>
      <c r="Y517" s="403" t="s">
        <v>4452</v>
      </c>
      <c r="Z517" s="404">
        <v>40477</v>
      </c>
      <c r="AA517" s="404">
        <v>40480</v>
      </c>
      <c r="AB517" s="403" t="s">
        <v>4134</v>
      </c>
      <c r="AC517" s="403" t="s">
        <v>4900</v>
      </c>
      <c r="AD517" s="403">
        <v>1</v>
      </c>
      <c r="AE517" s="403">
        <v>1</v>
      </c>
      <c r="AF517" s="403">
        <v>1</v>
      </c>
      <c r="AG517" s="403" t="s">
        <v>99</v>
      </c>
      <c r="AH517" s="403">
        <v>1</v>
      </c>
      <c r="AI517" s="403" t="s">
        <v>111</v>
      </c>
    </row>
    <row r="518" spans="1:35" x14ac:dyDescent="0.2">
      <c r="A518" s="434" t="str">
        <f>IF(B518&lt;&gt;"",HYPERLINK(CONCATENATE("http://reports.ofsted.gov.uk/inspection-reports/find-inspection-report/provider/ELS/",B518),"Ofsted Webpage"),"")</f>
        <v>Ofsted Webpage</v>
      </c>
      <c r="B518" s="403">
        <v>58538</v>
      </c>
      <c r="C518" s="403">
        <v>118449</v>
      </c>
      <c r="D518" s="403">
        <v>10022070</v>
      </c>
      <c r="E518" s="403" t="s">
        <v>4135</v>
      </c>
      <c r="F518" s="403" t="s">
        <v>92</v>
      </c>
      <c r="G518" s="403" t="s">
        <v>14</v>
      </c>
      <c r="H518" s="403" t="s">
        <v>430</v>
      </c>
      <c r="I518" s="403" t="s">
        <v>122</v>
      </c>
      <c r="J518" s="403" t="s">
        <v>122</v>
      </c>
      <c r="K518" s="404" t="s">
        <v>210</v>
      </c>
      <c r="L518" s="403" t="s">
        <v>210</v>
      </c>
      <c r="M518" s="403" t="s">
        <v>4453</v>
      </c>
      <c r="N518" s="403" t="s">
        <v>4134</v>
      </c>
      <c r="O518" s="403" t="s">
        <v>109</v>
      </c>
      <c r="P518" s="404">
        <v>40442</v>
      </c>
      <c r="Q518" s="404">
        <v>40445</v>
      </c>
      <c r="R518" s="404">
        <v>40480</v>
      </c>
      <c r="S518" s="403">
        <v>4</v>
      </c>
      <c r="T518" s="403">
        <v>4</v>
      </c>
      <c r="U518" s="403">
        <v>3</v>
      </c>
      <c r="V518" s="403" t="s">
        <v>99</v>
      </c>
      <c r="W518" s="403">
        <v>3</v>
      </c>
      <c r="X518" s="403" t="s">
        <v>99</v>
      </c>
      <c r="Y518" s="403" t="s">
        <v>210</v>
      </c>
      <c r="Z518" s="404" t="s">
        <v>210</v>
      </c>
      <c r="AA518" s="404" t="s">
        <v>210</v>
      </c>
      <c r="AB518" s="403" t="s">
        <v>210</v>
      </c>
      <c r="AC518" s="403" t="s">
        <v>210</v>
      </c>
      <c r="AD518" s="403" t="s">
        <v>210</v>
      </c>
      <c r="AE518" s="403" t="s">
        <v>210</v>
      </c>
      <c r="AF518" s="403" t="s">
        <v>210</v>
      </c>
      <c r="AG518" s="403" t="s">
        <v>210</v>
      </c>
      <c r="AH518" s="403" t="s">
        <v>210</v>
      </c>
      <c r="AI518" s="403" t="s">
        <v>103</v>
      </c>
    </row>
    <row r="519" spans="1:35" x14ac:dyDescent="0.2">
      <c r="A519" s="434" t="str">
        <f>IF(B519&lt;&gt;"",HYPERLINK(CONCATENATE("http://reports.ofsted.gov.uk/inspection-reports/find-inspection-report/provider/ELS/",B519),"Ofsted Webpage"),"")</f>
        <v>Ofsted Webpage</v>
      </c>
      <c r="B519" s="403">
        <v>58539</v>
      </c>
      <c r="C519" s="403">
        <v>118450</v>
      </c>
      <c r="D519" s="403">
        <v>10010549</v>
      </c>
      <c r="E519" s="403" t="s">
        <v>4138</v>
      </c>
      <c r="F519" s="403" t="s">
        <v>92</v>
      </c>
      <c r="G519" s="403" t="s">
        <v>14</v>
      </c>
      <c r="H519" s="403" t="s">
        <v>198</v>
      </c>
      <c r="I519" s="403" t="s">
        <v>199</v>
      </c>
      <c r="J519" s="403" t="s">
        <v>95</v>
      </c>
      <c r="K519" s="404" t="s">
        <v>210</v>
      </c>
      <c r="L519" s="403" t="s">
        <v>210</v>
      </c>
      <c r="M519" s="403" t="s">
        <v>5012</v>
      </c>
      <c r="N519" s="403" t="s">
        <v>4134</v>
      </c>
      <c r="O519" s="403" t="s">
        <v>109</v>
      </c>
      <c r="P519" s="404">
        <v>40505</v>
      </c>
      <c r="Q519" s="404">
        <v>40508</v>
      </c>
      <c r="R519" s="404">
        <v>40547</v>
      </c>
      <c r="S519" s="403">
        <v>3</v>
      </c>
      <c r="T519" s="403">
        <v>3</v>
      </c>
      <c r="U519" s="403">
        <v>3</v>
      </c>
      <c r="V519" s="403" t="s">
        <v>99</v>
      </c>
      <c r="W519" s="403">
        <v>2</v>
      </c>
      <c r="X519" s="403" t="s">
        <v>99</v>
      </c>
      <c r="Y519" s="403" t="s">
        <v>210</v>
      </c>
      <c r="Z519" s="404" t="s">
        <v>210</v>
      </c>
      <c r="AA519" s="404" t="s">
        <v>210</v>
      </c>
      <c r="AB519" s="403" t="s">
        <v>210</v>
      </c>
      <c r="AC519" s="403" t="s">
        <v>210</v>
      </c>
      <c r="AD519" s="403" t="s">
        <v>210</v>
      </c>
      <c r="AE519" s="403" t="s">
        <v>210</v>
      </c>
      <c r="AF519" s="403" t="s">
        <v>210</v>
      </c>
      <c r="AG519" s="403" t="s">
        <v>210</v>
      </c>
      <c r="AH519" s="403" t="s">
        <v>210</v>
      </c>
      <c r="AI519" s="403" t="s">
        <v>103</v>
      </c>
    </row>
    <row r="520" spans="1:35" x14ac:dyDescent="0.2">
      <c r="A520" s="434" t="str">
        <f>IF(B520&lt;&gt;"",HYPERLINK(CONCATENATE("http://reports.ofsted.gov.uk/inspection-reports/find-inspection-report/provider/ELS/",B520),"Ofsted Webpage"),"")</f>
        <v>Ofsted Webpage</v>
      </c>
      <c r="B520" s="403">
        <v>58550</v>
      </c>
      <c r="C520" s="403">
        <v>118472</v>
      </c>
      <c r="D520" s="403">
        <v>10022513</v>
      </c>
      <c r="E520" s="403" t="s">
        <v>1190</v>
      </c>
      <c r="F520" s="403" t="s">
        <v>92</v>
      </c>
      <c r="G520" s="403" t="s">
        <v>14</v>
      </c>
      <c r="H520" s="403" t="s">
        <v>294</v>
      </c>
      <c r="I520" s="403" t="s">
        <v>199</v>
      </c>
      <c r="J520" s="403" t="s">
        <v>95</v>
      </c>
      <c r="K520" s="404">
        <v>42487</v>
      </c>
      <c r="L520" s="403">
        <v>1</v>
      </c>
      <c r="M520" s="403" t="s">
        <v>4083</v>
      </c>
      <c r="N520" s="403" t="s">
        <v>102</v>
      </c>
      <c r="O520" s="403" t="s">
        <v>109</v>
      </c>
      <c r="P520" s="404">
        <v>41120</v>
      </c>
      <c r="Q520" s="404">
        <v>41124</v>
      </c>
      <c r="R520" s="404">
        <v>41155</v>
      </c>
      <c r="S520" s="403">
        <v>2</v>
      </c>
      <c r="T520" s="403">
        <v>2</v>
      </c>
      <c r="U520" s="403">
        <v>2</v>
      </c>
      <c r="V520" s="403" t="s">
        <v>99</v>
      </c>
      <c r="W520" s="403">
        <v>2</v>
      </c>
      <c r="X520" s="403" t="s">
        <v>99</v>
      </c>
      <c r="Y520" s="403" t="s">
        <v>4454</v>
      </c>
      <c r="Z520" s="404">
        <v>39706</v>
      </c>
      <c r="AA520" s="404">
        <v>39709</v>
      </c>
      <c r="AB520" s="403" t="s">
        <v>4134</v>
      </c>
      <c r="AC520" s="403" t="s">
        <v>4900</v>
      </c>
      <c r="AD520" s="403">
        <v>2</v>
      </c>
      <c r="AE520" s="403">
        <v>2</v>
      </c>
      <c r="AF520" s="403">
        <v>2</v>
      </c>
      <c r="AG520" s="403" t="s">
        <v>99</v>
      </c>
      <c r="AH520" s="403">
        <v>2</v>
      </c>
      <c r="AI520" s="403" t="s">
        <v>111</v>
      </c>
    </row>
    <row r="521" spans="1:35" x14ac:dyDescent="0.2">
      <c r="A521" s="434" t="str">
        <f>IF(B521&lt;&gt;"",HYPERLINK(CONCATENATE("http://reports.ofsted.gov.uk/inspection-reports/find-inspection-report/provider/ELS/",B521),"Ofsted Webpage"),"")</f>
        <v>Ofsted Webpage</v>
      </c>
      <c r="B521" s="403">
        <v>58551</v>
      </c>
      <c r="C521" s="403">
        <v>118473</v>
      </c>
      <c r="D521" s="403">
        <v>10020867</v>
      </c>
      <c r="E521" s="403" t="s">
        <v>1192</v>
      </c>
      <c r="F521" s="403" t="s">
        <v>92</v>
      </c>
      <c r="G521" s="403" t="s">
        <v>14</v>
      </c>
      <c r="H521" s="403" t="s">
        <v>158</v>
      </c>
      <c r="I521" s="403" t="s">
        <v>140</v>
      </c>
      <c r="J521" s="403" t="s">
        <v>140</v>
      </c>
      <c r="K521" s="404" t="s">
        <v>210</v>
      </c>
      <c r="L521" s="403" t="s">
        <v>210</v>
      </c>
      <c r="M521" s="403">
        <v>10005068</v>
      </c>
      <c r="N521" s="403" t="s">
        <v>130</v>
      </c>
      <c r="O521" s="403" t="s">
        <v>124</v>
      </c>
      <c r="P521" s="404">
        <v>42325</v>
      </c>
      <c r="Q521" s="404">
        <v>42327</v>
      </c>
      <c r="R521" s="404">
        <v>42402</v>
      </c>
      <c r="S521" s="403">
        <v>2</v>
      </c>
      <c r="T521" s="403">
        <v>2</v>
      </c>
      <c r="U521" s="403">
        <v>2</v>
      </c>
      <c r="V521" s="403">
        <v>2</v>
      </c>
      <c r="W521" s="403">
        <v>2</v>
      </c>
      <c r="X521" s="403" t="s">
        <v>100</v>
      </c>
      <c r="Y521" s="403" t="s">
        <v>4455</v>
      </c>
      <c r="Z521" s="404">
        <v>40385</v>
      </c>
      <c r="AA521" s="404">
        <v>40388</v>
      </c>
      <c r="AB521" s="403" t="s">
        <v>434</v>
      </c>
      <c r="AC521" s="403" t="s">
        <v>4900</v>
      </c>
      <c r="AD521" s="403">
        <v>2</v>
      </c>
      <c r="AE521" s="403">
        <v>2</v>
      </c>
      <c r="AF521" s="403">
        <v>2</v>
      </c>
      <c r="AG521" s="403" t="s">
        <v>99</v>
      </c>
      <c r="AH521" s="403">
        <v>2</v>
      </c>
      <c r="AI521" s="403" t="s">
        <v>111</v>
      </c>
    </row>
    <row r="522" spans="1:35" x14ac:dyDescent="0.2">
      <c r="A522" s="434" t="str">
        <f>IF(B522&lt;&gt;"",HYPERLINK(CONCATENATE("http://reports.ofsted.gov.uk/inspection-reports/find-inspection-report/provider/ELS/",B522),"Ofsted Webpage"),"")</f>
        <v>Ofsted Webpage</v>
      </c>
      <c r="B522" s="403">
        <v>58560</v>
      </c>
      <c r="C522" s="403">
        <v>118490</v>
      </c>
      <c r="D522" s="403">
        <v>10022439</v>
      </c>
      <c r="E522" s="403" t="s">
        <v>303</v>
      </c>
      <c r="F522" s="403" t="s">
        <v>92</v>
      </c>
      <c r="G522" s="403" t="s">
        <v>14</v>
      </c>
      <c r="H522" s="403" t="s">
        <v>304</v>
      </c>
      <c r="I522" s="403" t="s">
        <v>122</v>
      </c>
      <c r="J522" s="403" t="s">
        <v>122</v>
      </c>
      <c r="K522" s="404">
        <v>42760</v>
      </c>
      <c r="L522" s="403">
        <v>1</v>
      </c>
      <c r="M522" s="403" t="s">
        <v>305</v>
      </c>
      <c r="N522" s="403" t="s">
        <v>102</v>
      </c>
      <c r="O522" s="403" t="s">
        <v>109</v>
      </c>
      <c r="P522" s="404">
        <v>41239</v>
      </c>
      <c r="Q522" s="404">
        <v>41243</v>
      </c>
      <c r="R522" s="404">
        <v>41283</v>
      </c>
      <c r="S522" s="403">
        <v>2</v>
      </c>
      <c r="T522" s="403">
        <v>2</v>
      </c>
      <c r="U522" s="403">
        <v>2</v>
      </c>
      <c r="V522" s="403" t="s">
        <v>99</v>
      </c>
      <c r="W522" s="403">
        <v>2</v>
      </c>
      <c r="X522" s="403" t="s">
        <v>99</v>
      </c>
      <c r="Y522" s="403" t="s">
        <v>4456</v>
      </c>
      <c r="Z522" s="404">
        <v>40357</v>
      </c>
      <c r="AA522" s="404">
        <v>40361</v>
      </c>
      <c r="AB522" s="403" t="s">
        <v>434</v>
      </c>
      <c r="AC522" s="403" t="s">
        <v>4900</v>
      </c>
      <c r="AD522" s="403">
        <v>3</v>
      </c>
      <c r="AE522" s="403">
        <v>2</v>
      </c>
      <c r="AF522" s="403">
        <v>3</v>
      </c>
      <c r="AG522" s="403" t="s">
        <v>99</v>
      </c>
      <c r="AH522" s="403">
        <v>3</v>
      </c>
      <c r="AI522" s="403" t="s">
        <v>127</v>
      </c>
    </row>
    <row r="523" spans="1:35" x14ac:dyDescent="0.2">
      <c r="A523" s="434" t="str">
        <f>IF(B523&lt;&gt;"",HYPERLINK(CONCATENATE("http://reports.ofsted.gov.uk/inspection-reports/find-inspection-report/provider/ELS/",B523),"Ofsted Webpage"),"")</f>
        <v>Ofsted Webpage</v>
      </c>
      <c r="B523" s="403">
        <v>58562</v>
      </c>
      <c r="C523" s="403">
        <v>118492</v>
      </c>
      <c r="D523" s="403">
        <v>10021391</v>
      </c>
      <c r="E523" s="403" t="s">
        <v>4457</v>
      </c>
      <c r="F523" s="403" t="s">
        <v>92</v>
      </c>
      <c r="G523" s="403" t="s">
        <v>14</v>
      </c>
      <c r="H523" s="403" t="s">
        <v>399</v>
      </c>
      <c r="I523" s="403" t="s">
        <v>190</v>
      </c>
      <c r="J523" s="403" t="s">
        <v>190</v>
      </c>
      <c r="K523" s="404" t="s">
        <v>210</v>
      </c>
      <c r="L523" s="403" t="s">
        <v>210</v>
      </c>
      <c r="M523" s="403" t="s">
        <v>210</v>
      </c>
      <c r="N523" s="403" t="s">
        <v>210</v>
      </c>
      <c r="O523" s="403" t="s">
        <v>210</v>
      </c>
      <c r="P523" s="404" t="s">
        <v>210</v>
      </c>
      <c r="Q523" s="404" t="s">
        <v>210</v>
      </c>
      <c r="R523" s="404" t="s">
        <v>210</v>
      </c>
      <c r="S523" s="403" t="s">
        <v>210</v>
      </c>
      <c r="T523" s="403" t="s">
        <v>210</v>
      </c>
      <c r="U523" s="403" t="s">
        <v>210</v>
      </c>
      <c r="V523" s="403" t="s">
        <v>210</v>
      </c>
      <c r="W523" s="403" t="s">
        <v>210</v>
      </c>
      <c r="X523" s="403" t="s">
        <v>210</v>
      </c>
      <c r="Y523" s="403" t="s">
        <v>210</v>
      </c>
      <c r="Z523" s="404" t="s">
        <v>210</v>
      </c>
      <c r="AA523" s="404" t="s">
        <v>210</v>
      </c>
      <c r="AB523" s="403" t="s">
        <v>210</v>
      </c>
      <c r="AC523" s="403" t="s">
        <v>210</v>
      </c>
      <c r="AD523" s="403" t="s">
        <v>210</v>
      </c>
      <c r="AE523" s="403" t="s">
        <v>210</v>
      </c>
      <c r="AF523" s="403" t="s">
        <v>210</v>
      </c>
      <c r="AG523" s="403" t="s">
        <v>210</v>
      </c>
      <c r="AH523" s="403" t="s">
        <v>210</v>
      </c>
      <c r="AI523" s="403" t="s">
        <v>210</v>
      </c>
    </row>
    <row r="524" spans="1:35" x14ac:dyDescent="0.2">
      <c r="A524" s="434" t="str">
        <f>IF(B524&lt;&gt;"",HYPERLINK(CONCATENATE("http://reports.ofsted.gov.uk/inspection-reports/find-inspection-report/provider/ELS/",B524),"Ofsted Webpage"),"")</f>
        <v>Ofsted Webpage</v>
      </c>
      <c r="B524" s="403">
        <v>58563</v>
      </c>
      <c r="C524" s="403">
        <v>118493</v>
      </c>
      <c r="D524" s="403">
        <v>10020395</v>
      </c>
      <c r="E524" s="403" t="s">
        <v>359</v>
      </c>
      <c r="F524" s="403" t="s">
        <v>92</v>
      </c>
      <c r="G524" s="403" t="s">
        <v>14</v>
      </c>
      <c r="H524" s="403" t="s">
        <v>178</v>
      </c>
      <c r="I524" s="403" t="s">
        <v>107</v>
      </c>
      <c r="J524" s="403" t="s">
        <v>107</v>
      </c>
      <c r="K524" s="404" t="s">
        <v>210</v>
      </c>
      <c r="L524" s="403" t="s">
        <v>210</v>
      </c>
      <c r="M524" s="403">
        <v>10020186</v>
      </c>
      <c r="N524" s="403" t="s">
        <v>145</v>
      </c>
      <c r="O524" s="403" t="s">
        <v>109</v>
      </c>
      <c r="P524" s="404">
        <v>42674</v>
      </c>
      <c r="Q524" s="404">
        <v>42677</v>
      </c>
      <c r="R524" s="404">
        <v>42760</v>
      </c>
      <c r="S524" s="403">
        <v>3</v>
      </c>
      <c r="T524" s="403">
        <v>3</v>
      </c>
      <c r="U524" s="403">
        <v>3</v>
      </c>
      <c r="V524" s="403">
        <v>2</v>
      </c>
      <c r="W524" s="403">
        <v>3</v>
      </c>
      <c r="X524" s="403" t="s">
        <v>100</v>
      </c>
      <c r="Y524" s="403" t="s">
        <v>360</v>
      </c>
      <c r="Z524" s="404">
        <v>41597</v>
      </c>
      <c r="AA524" s="404">
        <v>41600</v>
      </c>
      <c r="AB524" s="403" t="s">
        <v>102</v>
      </c>
      <c r="AC524" s="403" t="s">
        <v>4900</v>
      </c>
      <c r="AD524" s="403">
        <v>2</v>
      </c>
      <c r="AE524" s="403">
        <v>2</v>
      </c>
      <c r="AF524" s="403">
        <v>2</v>
      </c>
      <c r="AG524" s="403" t="s">
        <v>99</v>
      </c>
      <c r="AH524" s="403">
        <v>2</v>
      </c>
      <c r="AI524" s="403" t="s">
        <v>148</v>
      </c>
    </row>
    <row r="525" spans="1:35" x14ac:dyDescent="0.2">
      <c r="A525" s="434" t="str">
        <f>IF(B525&lt;&gt;"",HYPERLINK(CONCATENATE("http://reports.ofsted.gov.uk/inspection-reports/find-inspection-report/provider/ELS/",B525),"Ofsted Webpage"),"")</f>
        <v>Ofsted Webpage</v>
      </c>
      <c r="B525" s="403">
        <v>58570</v>
      </c>
      <c r="C525" s="403">
        <v>124505</v>
      </c>
      <c r="D525" s="403">
        <v>10022405</v>
      </c>
      <c r="E525" s="403" t="s">
        <v>1908</v>
      </c>
      <c r="F525" s="403" t="s">
        <v>92</v>
      </c>
      <c r="G525" s="403" t="s">
        <v>14</v>
      </c>
      <c r="H525" s="403" t="s">
        <v>602</v>
      </c>
      <c r="I525" s="403" t="s">
        <v>199</v>
      </c>
      <c r="J525" s="403" t="s">
        <v>95</v>
      </c>
      <c r="K525" s="404" t="s">
        <v>210</v>
      </c>
      <c r="L525" s="403" t="s">
        <v>210</v>
      </c>
      <c r="M525" s="403">
        <v>10041124</v>
      </c>
      <c r="N525" s="403" t="s">
        <v>130</v>
      </c>
      <c r="O525" s="403" t="s">
        <v>109</v>
      </c>
      <c r="P525" s="404">
        <v>43075</v>
      </c>
      <c r="Q525" s="404">
        <v>43077</v>
      </c>
      <c r="R525" s="404">
        <v>43122</v>
      </c>
      <c r="S525" s="403">
        <v>3</v>
      </c>
      <c r="T525" s="403">
        <v>3</v>
      </c>
      <c r="U525" s="403">
        <v>3</v>
      </c>
      <c r="V525" s="403">
        <v>3</v>
      </c>
      <c r="W525" s="403">
        <v>3</v>
      </c>
      <c r="X525" s="403" t="s">
        <v>100</v>
      </c>
      <c r="Y525" s="403" t="s">
        <v>1909</v>
      </c>
      <c r="Z525" s="404">
        <v>42178</v>
      </c>
      <c r="AA525" s="404">
        <v>42181</v>
      </c>
      <c r="AB525" s="403" t="s">
        <v>132</v>
      </c>
      <c r="AC525" s="403" t="s">
        <v>4900</v>
      </c>
      <c r="AD525" s="403">
        <v>2</v>
      </c>
      <c r="AE525" s="403">
        <v>2</v>
      </c>
      <c r="AF525" s="403">
        <v>2</v>
      </c>
      <c r="AG525" s="403" t="s">
        <v>99</v>
      </c>
      <c r="AH525" s="403">
        <v>2</v>
      </c>
      <c r="AI525" s="403" t="s">
        <v>148</v>
      </c>
    </row>
    <row r="526" spans="1:35" x14ac:dyDescent="0.2">
      <c r="A526" s="434" t="str">
        <f>IF(B526&lt;&gt;"",HYPERLINK(CONCATENATE("http://reports.ofsted.gov.uk/inspection-reports/find-inspection-report/provider/ELS/",B526),"Ofsted Webpage"),"")</f>
        <v>Ofsted Webpage</v>
      </c>
      <c r="B526" s="403">
        <v>58581</v>
      </c>
      <c r="C526" s="403">
        <v>118525</v>
      </c>
      <c r="D526" s="403">
        <v>10019431</v>
      </c>
      <c r="E526" s="403" t="s">
        <v>1198</v>
      </c>
      <c r="F526" s="403" t="s">
        <v>92</v>
      </c>
      <c r="G526" s="403" t="s">
        <v>14</v>
      </c>
      <c r="H526" s="403" t="s">
        <v>549</v>
      </c>
      <c r="I526" s="403" t="s">
        <v>199</v>
      </c>
      <c r="J526" s="403" t="s">
        <v>95</v>
      </c>
      <c r="K526" s="404">
        <v>42389</v>
      </c>
      <c r="L526" s="403">
        <v>1</v>
      </c>
      <c r="M526" s="403" t="s">
        <v>4458</v>
      </c>
      <c r="N526" s="403" t="s">
        <v>4134</v>
      </c>
      <c r="O526" s="403" t="s">
        <v>109</v>
      </c>
      <c r="P526" s="404">
        <v>40581</v>
      </c>
      <c r="Q526" s="404">
        <v>40585</v>
      </c>
      <c r="R526" s="404">
        <v>40621</v>
      </c>
      <c r="S526" s="403">
        <v>2</v>
      </c>
      <c r="T526" s="403">
        <v>2</v>
      </c>
      <c r="U526" s="403">
        <v>2</v>
      </c>
      <c r="V526" s="403" t="s">
        <v>99</v>
      </c>
      <c r="W526" s="403">
        <v>1</v>
      </c>
      <c r="X526" s="403" t="s">
        <v>99</v>
      </c>
      <c r="Y526" s="403" t="s">
        <v>210</v>
      </c>
      <c r="Z526" s="404" t="s">
        <v>210</v>
      </c>
      <c r="AA526" s="404" t="s">
        <v>210</v>
      </c>
      <c r="AB526" s="403" t="s">
        <v>210</v>
      </c>
      <c r="AC526" s="403" t="s">
        <v>210</v>
      </c>
      <c r="AD526" s="403" t="s">
        <v>210</v>
      </c>
      <c r="AE526" s="403" t="s">
        <v>210</v>
      </c>
      <c r="AF526" s="403" t="s">
        <v>210</v>
      </c>
      <c r="AG526" s="403" t="s">
        <v>210</v>
      </c>
      <c r="AH526" s="403" t="s">
        <v>210</v>
      </c>
      <c r="AI526" s="403" t="s">
        <v>103</v>
      </c>
    </row>
    <row r="527" spans="1:35" x14ac:dyDescent="0.2">
      <c r="A527" s="434" t="str">
        <f>IF(B527&lt;&gt;"",HYPERLINK(CONCATENATE("http://reports.ofsted.gov.uk/inspection-reports/find-inspection-report/provider/ELS/",B527),"Ofsted Webpage"),"")</f>
        <v>Ofsted Webpage</v>
      </c>
      <c r="B527" s="403">
        <v>58587</v>
      </c>
      <c r="C527" s="403">
        <v>118533</v>
      </c>
      <c r="D527" s="403">
        <v>10022461</v>
      </c>
      <c r="E527" s="403" t="s">
        <v>143</v>
      </c>
      <c r="F527" s="403" t="s">
        <v>92</v>
      </c>
      <c r="G527" s="403" t="s">
        <v>14</v>
      </c>
      <c r="H527" s="403" t="s">
        <v>493</v>
      </c>
      <c r="I527" s="403" t="s">
        <v>122</v>
      </c>
      <c r="J527" s="403" t="s">
        <v>122</v>
      </c>
      <c r="K527" s="404" t="s">
        <v>210</v>
      </c>
      <c r="L527" s="403" t="s">
        <v>210</v>
      </c>
      <c r="M527" s="403">
        <v>10022543</v>
      </c>
      <c r="N527" s="403" t="s">
        <v>145</v>
      </c>
      <c r="O527" s="403" t="s">
        <v>109</v>
      </c>
      <c r="P527" s="404">
        <v>42745</v>
      </c>
      <c r="Q527" s="404">
        <v>42748</v>
      </c>
      <c r="R527" s="404">
        <v>42818</v>
      </c>
      <c r="S527" s="403">
        <v>3</v>
      </c>
      <c r="T527" s="403">
        <v>3</v>
      </c>
      <c r="U527" s="403">
        <v>3</v>
      </c>
      <c r="V527" s="403">
        <v>3</v>
      </c>
      <c r="W527" s="403">
        <v>3</v>
      </c>
      <c r="X527" s="403" t="s">
        <v>100</v>
      </c>
      <c r="Y527" s="403" t="s">
        <v>146</v>
      </c>
      <c r="Z527" s="404">
        <v>41786</v>
      </c>
      <c r="AA527" s="404">
        <v>41789</v>
      </c>
      <c r="AB527" s="403" t="s">
        <v>147</v>
      </c>
      <c r="AC527" s="403" t="s">
        <v>4900</v>
      </c>
      <c r="AD527" s="403">
        <v>2</v>
      </c>
      <c r="AE527" s="403">
        <v>2</v>
      </c>
      <c r="AF527" s="403">
        <v>2</v>
      </c>
      <c r="AG527" s="403" t="s">
        <v>99</v>
      </c>
      <c r="AH527" s="403">
        <v>2</v>
      </c>
      <c r="AI527" s="403" t="s">
        <v>148</v>
      </c>
    </row>
    <row r="528" spans="1:35" x14ac:dyDescent="0.2">
      <c r="A528" s="434" t="str">
        <f>IF(B528&lt;&gt;"",HYPERLINK(CONCATENATE("http://reports.ofsted.gov.uk/inspection-reports/find-inspection-report/provider/ELS/",B528),"Ofsted Webpage"),"")</f>
        <v>Ofsted Webpage</v>
      </c>
      <c r="B528" s="403">
        <v>58588</v>
      </c>
      <c r="C528" s="403">
        <v>118082</v>
      </c>
      <c r="D528" s="403">
        <v>10019780</v>
      </c>
      <c r="E528" s="403" t="s">
        <v>1200</v>
      </c>
      <c r="F528" s="403" t="s">
        <v>183</v>
      </c>
      <c r="G528" s="403" t="s">
        <v>14</v>
      </c>
      <c r="H528" s="403" t="s">
        <v>209</v>
      </c>
      <c r="I528" s="403" t="s">
        <v>166</v>
      </c>
      <c r="J528" s="403" t="s">
        <v>166</v>
      </c>
      <c r="K528" s="404" t="s">
        <v>210</v>
      </c>
      <c r="L528" s="403" t="s">
        <v>210</v>
      </c>
      <c r="M528" s="403">
        <v>10011532</v>
      </c>
      <c r="N528" s="403" t="s">
        <v>145</v>
      </c>
      <c r="O528" s="403" t="s">
        <v>109</v>
      </c>
      <c r="P528" s="404">
        <v>42549</v>
      </c>
      <c r="Q528" s="404">
        <v>42552</v>
      </c>
      <c r="R528" s="404">
        <v>42597</v>
      </c>
      <c r="S528" s="403">
        <v>2</v>
      </c>
      <c r="T528" s="403">
        <v>2</v>
      </c>
      <c r="U528" s="403">
        <v>2</v>
      </c>
      <c r="V528" s="403">
        <v>2</v>
      </c>
      <c r="W528" s="403">
        <v>2</v>
      </c>
      <c r="X528" s="403" t="s">
        <v>100</v>
      </c>
      <c r="Y528" s="403" t="s">
        <v>4084</v>
      </c>
      <c r="Z528" s="404">
        <v>40805</v>
      </c>
      <c r="AA528" s="404">
        <v>40809</v>
      </c>
      <c r="AB528" s="403" t="s">
        <v>102</v>
      </c>
      <c r="AC528" s="403" t="s">
        <v>4900</v>
      </c>
      <c r="AD528" s="403">
        <v>2</v>
      </c>
      <c r="AE528" s="403">
        <v>2</v>
      </c>
      <c r="AF528" s="403">
        <v>2</v>
      </c>
      <c r="AG528" s="403" t="s">
        <v>99</v>
      </c>
      <c r="AH528" s="403">
        <v>2</v>
      </c>
      <c r="AI528" s="403" t="s">
        <v>111</v>
      </c>
    </row>
    <row r="529" spans="1:35" x14ac:dyDescent="0.2">
      <c r="A529" s="434" t="str">
        <f>IF(B529&lt;&gt;"",HYPERLINK(CONCATENATE("http://reports.ofsted.gov.uk/inspection-reports/find-inspection-report/provider/ELS/",B529),"Ofsted Webpage"),"")</f>
        <v>Ofsted Webpage</v>
      </c>
      <c r="B529" s="403">
        <v>58590</v>
      </c>
      <c r="C529" s="403">
        <v>118470</v>
      </c>
      <c r="D529" s="403">
        <v>10023368</v>
      </c>
      <c r="E529" s="403" t="s">
        <v>1202</v>
      </c>
      <c r="F529" s="403" t="s">
        <v>183</v>
      </c>
      <c r="G529" s="403" t="s">
        <v>14</v>
      </c>
      <c r="H529" s="403" t="s">
        <v>1203</v>
      </c>
      <c r="I529" s="403" t="s">
        <v>1204</v>
      </c>
      <c r="J529" s="403" t="s">
        <v>190</v>
      </c>
      <c r="K529" s="404">
        <v>42321</v>
      </c>
      <c r="L529" s="403">
        <v>1</v>
      </c>
      <c r="M529" s="403" t="s">
        <v>3657</v>
      </c>
      <c r="N529" s="403" t="s">
        <v>102</v>
      </c>
      <c r="O529" s="403" t="s">
        <v>109</v>
      </c>
      <c r="P529" s="404">
        <v>41170</v>
      </c>
      <c r="Q529" s="404">
        <v>41173</v>
      </c>
      <c r="R529" s="404">
        <v>41208</v>
      </c>
      <c r="S529" s="403">
        <v>2</v>
      </c>
      <c r="T529" s="403">
        <v>2</v>
      </c>
      <c r="U529" s="403">
        <v>2</v>
      </c>
      <c r="V529" s="403" t="s">
        <v>99</v>
      </c>
      <c r="W529" s="403">
        <v>1</v>
      </c>
      <c r="X529" s="403" t="s">
        <v>99</v>
      </c>
      <c r="Y529" s="403" t="s">
        <v>4459</v>
      </c>
      <c r="Z529" s="404">
        <v>40498</v>
      </c>
      <c r="AA529" s="404">
        <v>40501</v>
      </c>
      <c r="AB529" s="403" t="s">
        <v>102</v>
      </c>
      <c r="AC529" s="403" t="s">
        <v>4900</v>
      </c>
      <c r="AD529" s="403">
        <v>3</v>
      </c>
      <c r="AE529" s="403">
        <v>3</v>
      </c>
      <c r="AF529" s="403">
        <v>3</v>
      </c>
      <c r="AG529" s="403" t="s">
        <v>99</v>
      </c>
      <c r="AH529" s="403">
        <v>3</v>
      </c>
      <c r="AI529" s="403" t="s">
        <v>127</v>
      </c>
    </row>
    <row r="530" spans="1:35" x14ac:dyDescent="0.2">
      <c r="A530" s="434" t="str">
        <f>IF(B530&lt;&gt;"",HYPERLINK(CONCATENATE("http://reports.ofsted.gov.uk/inspection-reports/find-inspection-report/provider/ELS/",B530),"Ofsted Webpage"),"")</f>
        <v>Ofsted Webpage</v>
      </c>
      <c r="B530" s="403">
        <v>58591</v>
      </c>
      <c r="C530" s="403">
        <v>118481</v>
      </c>
      <c r="D530" s="403">
        <v>10023415</v>
      </c>
      <c r="E530" s="403" t="s">
        <v>1206</v>
      </c>
      <c r="F530" s="403" t="s">
        <v>183</v>
      </c>
      <c r="G530" s="403" t="s">
        <v>14</v>
      </c>
      <c r="H530" s="403" t="s">
        <v>285</v>
      </c>
      <c r="I530" s="403" t="s">
        <v>140</v>
      </c>
      <c r="J530" s="403" t="s">
        <v>140</v>
      </c>
      <c r="K530" s="404" t="s">
        <v>210</v>
      </c>
      <c r="L530" s="403" t="s">
        <v>210</v>
      </c>
      <c r="M530" s="403">
        <v>10011533</v>
      </c>
      <c r="N530" s="403" t="s">
        <v>145</v>
      </c>
      <c r="O530" s="403" t="s">
        <v>109</v>
      </c>
      <c r="P530" s="404">
        <v>42500</v>
      </c>
      <c r="Q530" s="404">
        <v>42503</v>
      </c>
      <c r="R530" s="404">
        <v>42524</v>
      </c>
      <c r="S530" s="403">
        <v>2</v>
      </c>
      <c r="T530" s="403">
        <v>2</v>
      </c>
      <c r="U530" s="403">
        <v>2</v>
      </c>
      <c r="V530" s="403">
        <v>2</v>
      </c>
      <c r="W530" s="403">
        <v>2</v>
      </c>
      <c r="X530" s="403" t="s">
        <v>100</v>
      </c>
      <c r="Y530" s="403" t="s">
        <v>4460</v>
      </c>
      <c r="Z530" s="404">
        <v>40728</v>
      </c>
      <c r="AA530" s="404">
        <v>40732</v>
      </c>
      <c r="AB530" s="403" t="s">
        <v>102</v>
      </c>
      <c r="AC530" s="403" t="s">
        <v>4900</v>
      </c>
      <c r="AD530" s="403">
        <v>2</v>
      </c>
      <c r="AE530" s="403">
        <v>2</v>
      </c>
      <c r="AF530" s="403">
        <v>2</v>
      </c>
      <c r="AG530" s="403" t="s">
        <v>99</v>
      </c>
      <c r="AH530" s="403">
        <v>2</v>
      </c>
      <c r="AI530" s="403" t="s">
        <v>111</v>
      </c>
    </row>
    <row r="531" spans="1:35" x14ac:dyDescent="0.2">
      <c r="A531" s="434" t="str">
        <f>IF(B531&lt;&gt;"",HYPERLINK(CONCATENATE("http://reports.ofsted.gov.uk/inspection-reports/find-inspection-report/provider/ELS/",B531),"Ofsted Webpage"),"")</f>
        <v>Ofsted Webpage</v>
      </c>
      <c r="B531" s="403">
        <v>58595</v>
      </c>
      <c r="C531" s="403">
        <v>121273</v>
      </c>
      <c r="D531" s="403">
        <v>10021292</v>
      </c>
      <c r="E531" s="403" t="s">
        <v>4461</v>
      </c>
      <c r="F531" s="403" t="s">
        <v>92</v>
      </c>
      <c r="G531" s="403" t="s">
        <v>14</v>
      </c>
      <c r="H531" s="403" t="s">
        <v>171</v>
      </c>
      <c r="I531" s="403" t="s">
        <v>172</v>
      </c>
      <c r="J531" s="403" t="s">
        <v>172</v>
      </c>
      <c r="K531" s="404" t="s">
        <v>210</v>
      </c>
      <c r="L531" s="403" t="s">
        <v>210</v>
      </c>
      <c r="M531" s="403" t="s">
        <v>210</v>
      </c>
      <c r="N531" s="403" t="s">
        <v>210</v>
      </c>
      <c r="O531" s="403" t="s">
        <v>210</v>
      </c>
      <c r="P531" s="404" t="s">
        <v>210</v>
      </c>
      <c r="Q531" s="404" t="s">
        <v>210</v>
      </c>
      <c r="R531" s="404" t="s">
        <v>210</v>
      </c>
      <c r="S531" s="403" t="s">
        <v>210</v>
      </c>
      <c r="T531" s="403" t="s">
        <v>210</v>
      </c>
      <c r="U531" s="403" t="s">
        <v>210</v>
      </c>
      <c r="V531" s="403" t="s">
        <v>210</v>
      </c>
      <c r="W531" s="403" t="s">
        <v>210</v>
      </c>
      <c r="X531" s="403" t="s">
        <v>210</v>
      </c>
      <c r="Y531" s="403" t="s">
        <v>210</v>
      </c>
      <c r="Z531" s="404" t="s">
        <v>210</v>
      </c>
      <c r="AA531" s="404" t="s">
        <v>210</v>
      </c>
      <c r="AB531" s="403" t="s">
        <v>210</v>
      </c>
      <c r="AC531" s="403" t="s">
        <v>210</v>
      </c>
      <c r="AD531" s="403" t="s">
        <v>210</v>
      </c>
      <c r="AE531" s="403" t="s">
        <v>210</v>
      </c>
      <c r="AF531" s="403" t="s">
        <v>210</v>
      </c>
      <c r="AG531" s="403" t="s">
        <v>210</v>
      </c>
      <c r="AH531" s="403" t="s">
        <v>210</v>
      </c>
      <c r="AI531" s="403" t="s">
        <v>210</v>
      </c>
    </row>
    <row r="532" spans="1:35" x14ac:dyDescent="0.2">
      <c r="A532" s="434" t="str">
        <f>IF(B532&lt;&gt;"",HYPERLINK(CONCATENATE("http://reports.ofsted.gov.uk/inspection-reports/find-inspection-report/provider/ELS/",B532),"Ofsted Webpage"),"")</f>
        <v>Ofsted Webpage</v>
      </c>
      <c r="B532" s="403">
        <v>58611</v>
      </c>
      <c r="C532" s="403">
        <v>118798</v>
      </c>
      <c r="D532" s="403">
        <v>10021684</v>
      </c>
      <c r="E532" s="403" t="s">
        <v>1911</v>
      </c>
      <c r="F532" s="403" t="s">
        <v>278</v>
      </c>
      <c r="G532" s="403" t="s">
        <v>15</v>
      </c>
      <c r="H532" s="403" t="s">
        <v>553</v>
      </c>
      <c r="I532" s="403" t="s">
        <v>122</v>
      </c>
      <c r="J532" s="403" t="s">
        <v>122</v>
      </c>
      <c r="K532" s="404">
        <v>43040</v>
      </c>
      <c r="L532" s="403">
        <v>1</v>
      </c>
      <c r="M532" s="403" t="s">
        <v>1912</v>
      </c>
      <c r="N532" s="403" t="s">
        <v>147</v>
      </c>
      <c r="O532" s="403" t="s">
        <v>109</v>
      </c>
      <c r="P532" s="404">
        <v>41967</v>
      </c>
      <c r="Q532" s="404">
        <v>41971</v>
      </c>
      <c r="R532" s="404">
        <v>42017</v>
      </c>
      <c r="S532" s="403">
        <v>2</v>
      </c>
      <c r="T532" s="403">
        <v>2</v>
      </c>
      <c r="U532" s="403">
        <v>2</v>
      </c>
      <c r="V532" s="403" t="s">
        <v>99</v>
      </c>
      <c r="W532" s="403">
        <v>2</v>
      </c>
      <c r="X532" s="403" t="s">
        <v>99</v>
      </c>
      <c r="Y532" s="403" t="s">
        <v>3659</v>
      </c>
      <c r="Z532" s="404">
        <v>41449</v>
      </c>
      <c r="AA532" s="404">
        <v>41453</v>
      </c>
      <c r="AB532" s="403" t="s">
        <v>132</v>
      </c>
      <c r="AC532" s="403" t="s">
        <v>4900</v>
      </c>
      <c r="AD532" s="403">
        <v>3</v>
      </c>
      <c r="AE532" s="403">
        <v>3</v>
      </c>
      <c r="AF532" s="403">
        <v>3</v>
      </c>
      <c r="AG532" s="403" t="s">
        <v>99</v>
      </c>
      <c r="AH532" s="403">
        <v>3</v>
      </c>
      <c r="AI532" s="403" t="s">
        <v>127</v>
      </c>
    </row>
    <row r="533" spans="1:35" x14ac:dyDescent="0.2">
      <c r="A533" s="434" t="str">
        <f>IF(B533&lt;&gt;"",HYPERLINK(CONCATENATE("http://reports.ofsted.gov.uk/inspection-reports/find-inspection-report/provider/ELS/",B533),"Ofsted Webpage"),"")</f>
        <v>Ofsted Webpage</v>
      </c>
      <c r="B533" s="403">
        <v>58614</v>
      </c>
      <c r="C533" s="403">
        <v>110023</v>
      </c>
      <c r="D533" s="403">
        <v>10023047</v>
      </c>
      <c r="E533" s="403" t="s">
        <v>4462</v>
      </c>
      <c r="F533" s="403" t="s">
        <v>92</v>
      </c>
      <c r="G533" s="403" t="s">
        <v>14</v>
      </c>
      <c r="H533" s="403" t="s">
        <v>217</v>
      </c>
      <c r="I533" s="403" t="s">
        <v>161</v>
      </c>
      <c r="J533" s="403" t="s">
        <v>161</v>
      </c>
      <c r="K533" s="404">
        <v>43130</v>
      </c>
      <c r="L533" s="403">
        <v>1</v>
      </c>
      <c r="M533" s="403" t="s">
        <v>1915</v>
      </c>
      <c r="N533" s="403" t="s">
        <v>147</v>
      </c>
      <c r="O533" s="403" t="s">
        <v>109</v>
      </c>
      <c r="P533" s="404">
        <v>41960</v>
      </c>
      <c r="Q533" s="404">
        <v>41964</v>
      </c>
      <c r="R533" s="404">
        <v>41996</v>
      </c>
      <c r="S533" s="403">
        <v>2</v>
      </c>
      <c r="T533" s="403">
        <v>1</v>
      </c>
      <c r="U533" s="403">
        <v>2</v>
      </c>
      <c r="V533" s="403" t="s">
        <v>99</v>
      </c>
      <c r="W533" s="403">
        <v>2</v>
      </c>
      <c r="X533" s="403" t="s">
        <v>99</v>
      </c>
      <c r="Y533" s="403" t="s">
        <v>3661</v>
      </c>
      <c r="Z533" s="404">
        <v>41470</v>
      </c>
      <c r="AA533" s="404">
        <v>41474</v>
      </c>
      <c r="AB533" s="403" t="s">
        <v>102</v>
      </c>
      <c r="AC533" s="403" t="s">
        <v>4900</v>
      </c>
      <c r="AD533" s="403">
        <v>3</v>
      </c>
      <c r="AE533" s="403">
        <v>2</v>
      </c>
      <c r="AF533" s="403">
        <v>2</v>
      </c>
      <c r="AG533" s="403" t="s">
        <v>99</v>
      </c>
      <c r="AH533" s="403">
        <v>3</v>
      </c>
      <c r="AI533" s="403" t="s">
        <v>127</v>
      </c>
    </row>
    <row r="534" spans="1:35" x14ac:dyDescent="0.2">
      <c r="A534" s="434" t="str">
        <f>IF(B534&lt;&gt;"",HYPERLINK(CONCATENATE("http://reports.ofsted.gov.uk/inspection-reports/find-inspection-report/provider/ELS/",B534),"Ofsted Webpage"),"")</f>
        <v>Ofsted Webpage</v>
      </c>
      <c r="B534" s="403">
        <v>58615</v>
      </c>
      <c r="C534" s="403">
        <v>118366</v>
      </c>
      <c r="D534" s="403">
        <v>10022763</v>
      </c>
      <c r="E534" s="403" t="s">
        <v>1208</v>
      </c>
      <c r="F534" s="403" t="s">
        <v>92</v>
      </c>
      <c r="G534" s="403" t="s">
        <v>14</v>
      </c>
      <c r="H534" s="403" t="s">
        <v>473</v>
      </c>
      <c r="I534" s="403" t="s">
        <v>94</v>
      </c>
      <c r="J534" s="403" t="s">
        <v>95</v>
      </c>
      <c r="K534" s="404" t="s">
        <v>210</v>
      </c>
      <c r="L534" s="403" t="s">
        <v>210</v>
      </c>
      <c r="M534" s="403">
        <v>10011534</v>
      </c>
      <c r="N534" s="403" t="s">
        <v>145</v>
      </c>
      <c r="O534" s="403" t="s">
        <v>109</v>
      </c>
      <c r="P534" s="404">
        <v>42499</v>
      </c>
      <c r="Q534" s="404">
        <v>42502</v>
      </c>
      <c r="R534" s="404">
        <v>42527</v>
      </c>
      <c r="S534" s="403">
        <v>2</v>
      </c>
      <c r="T534" s="403">
        <v>2</v>
      </c>
      <c r="U534" s="403">
        <v>2</v>
      </c>
      <c r="V534" s="403">
        <v>2</v>
      </c>
      <c r="W534" s="403">
        <v>2</v>
      </c>
      <c r="X534" s="403" t="s">
        <v>100</v>
      </c>
      <c r="Y534" s="403" t="s">
        <v>4463</v>
      </c>
      <c r="Z534" s="404">
        <v>39986</v>
      </c>
      <c r="AA534" s="404">
        <v>39997</v>
      </c>
      <c r="AB534" s="403" t="s">
        <v>434</v>
      </c>
      <c r="AC534" s="403" t="s">
        <v>4900</v>
      </c>
      <c r="AD534" s="403">
        <v>1</v>
      </c>
      <c r="AE534" s="403">
        <v>1</v>
      </c>
      <c r="AF534" s="403">
        <v>1</v>
      </c>
      <c r="AG534" s="403" t="s">
        <v>99</v>
      </c>
      <c r="AH534" s="403">
        <v>1</v>
      </c>
      <c r="AI534" s="403" t="s">
        <v>148</v>
      </c>
    </row>
    <row r="535" spans="1:35" x14ac:dyDescent="0.2">
      <c r="A535" s="434" t="str">
        <f>IF(B535&lt;&gt;"",HYPERLINK(CONCATENATE("http://reports.ofsted.gov.uk/inspection-reports/find-inspection-report/provider/ELS/",B535),"Ofsted Webpage"),"")</f>
        <v>Ofsted Webpage</v>
      </c>
      <c r="B535" s="403">
        <v>58700</v>
      </c>
      <c r="C535" s="403">
        <v>115359</v>
      </c>
      <c r="D535" s="403">
        <v>10003207</v>
      </c>
      <c r="E535" s="403" t="s">
        <v>1210</v>
      </c>
      <c r="F535" s="403" t="s">
        <v>278</v>
      </c>
      <c r="G535" s="403" t="s">
        <v>15</v>
      </c>
      <c r="H535" s="403" t="s">
        <v>404</v>
      </c>
      <c r="I535" s="403" t="s">
        <v>199</v>
      </c>
      <c r="J535" s="403" t="s">
        <v>95</v>
      </c>
      <c r="K535" s="404" t="s">
        <v>210</v>
      </c>
      <c r="L535" s="403" t="s">
        <v>210</v>
      </c>
      <c r="M535" s="403">
        <v>10005434</v>
      </c>
      <c r="N535" s="403" t="s">
        <v>280</v>
      </c>
      <c r="O535" s="403" t="s">
        <v>109</v>
      </c>
      <c r="P535" s="404">
        <v>42290</v>
      </c>
      <c r="Q535" s="404">
        <v>42293</v>
      </c>
      <c r="R535" s="404">
        <v>42317</v>
      </c>
      <c r="S535" s="403">
        <v>2</v>
      </c>
      <c r="T535" s="403">
        <v>2</v>
      </c>
      <c r="U535" s="403">
        <v>2</v>
      </c>
      <c r="V535" s="403">
        <v>2</v>
      </c>
      <c r="W535" s="403">
        <v>2</v>
      </c>
      <c r="X535" s="403" t="s">
        <v>100</v>
      </c>
      <c r="Y535" s="403" t="s">
        <v>4085</v>
      </c>
      <c r="Z535" s="404">
        <v>41044</v>
      </c>
      <c r="AA535" s="404">
        <v>41047</v>
      </c>
      <c r="AB535" s="403" t="s">
        <v>152</v>
      </c>
      <c r="AC535" s="403" t="s">
        <v>4900</v>
      </c>
      <c r="AD535" s="403">
        <v>2</v>
      </c>
      <c r="AE535" s="403">
        <v>2</v>
      </c>
      <c r="AF535" s="403">
        <v>2</v>
      </c>
      <c r="AG535" s="403" t="s">
        <v>99</v>
      </c>
      <c r="AH535" s="403">
        <v>2</v>
      </c>
      <c r="AI535" s="403" t="s">
        <v>111</v>
      </c>
    </row>
    <row r="536" spans="1:35" x14ac:dyDescent="0.2">
      <c r="A536" s="434" t="str">
        <f>IF(B536&lt;&gt;"",HYPERLINK(CONCATENATE("http://reports.ofsted.gov.uk/inspection-reports/find-inspection-report/provider/ELS/",B536),"Ofsted Webpage"),"")</f>
        <v>Ofsted Webpage</v>
      </c>
      <c r="B536" s="403">
        <v>58729</v>
      </c>
      <c r="C536" s="403">
        <v>118584</v>
      </c>
      <c r="D536" s="403">
        <v>10022507</v>
      </c>
      <c r="E536" s="403" t="s">
        <v>2714</v>
      </c>
      <c r="F536" s="403" t="s">
        <v>92</v>
      </c>
      <c r="G536" s="403" t="s">
        <v>14</v>
      </c>
      <c r="H536" s="403" t="s">
        <v>553</v>
      </c>
      <c r="I536" s="403" t="s">
        <v>122</v>
      </c>
      <c r="J536" s="403" t="s">
        <v>122</v>
      </c>
      <c r="K536" s="404" t="s">
        <v>210</v>
      </c>
      <c r="L536" s="403" t="s">
        <v>210</v>
      </c>
      <c r="M536" s="403">
        <v>10039581</v>
      </c>
      <c r="N536" s="403" t="s">
        <v>130</v>
      </c>
      <c r="O536" s="403" t="s">
        <v>124</v>
      </c>
      <c r="P536" s="404">
        <v>43025</v>
      </c>
      <c r="Q536" s="404">
        <v>43041</v>
      </c>
      <c r="R536" s="404">
        <v>43075</v>
      </c>
      <c r="S536" s="403">
        <v>3</v>
      </c>
      <c r="T536" s="403">
        <v>3</v>
      </c>
      <c r="U536" s="403">
        <v>3</v>
      </c>
      <c r="V536" s="403">
        <v>3</v>
      </c>
      <c r="W536" s="403">
        <v>3</v>
      </c>
      <c r="X536" s="403" t="s">
        <v>100</v>
      </c>
      <c r="Y536" s="403" t="s">
        <v>2715</v>
      </c>
      <c r="Z536" s="404">
        <v>41666</v>
      </c>
      <c r="AA536" s="404">
        <v>41670</v>
      </c>
      <c r="AB536" s="403" t="s">
        <v>102</v>
      </c>
      <c r="AC536" s="403" t="s">
        <v>4900</v>
      </c>
      <c r="AD536" s="403">
        <v>2</v>
      </c>
      <c r="AE536" s="403">
        <v>2</v>
      </c>
      <c r="AF536" s="403">
        <v>2</v>
      </c>
      <c r="AG536" s="403" t="s">
        <v>99</v>
      </c>
      <c r="AH536" s="403">
        <v>2</v>
      </c>
      <c r="AI536" s="403" t="s">
        <v>148</v>
      </c>
    </row>
    <row r="537" spans="1:35" x14ac:dyDescent="0.2">
      <c r="A537" s="434" t="str">
        <f>IF(B537&lt;&gt;"",HYPERLINK(CONCATENATE("http://reports.ofsted.gov.uk/inspection-reports/find-inspection-report/provider/ELS/",B537),"Ofsted Webpage"),"")</f>
        <v>Ofsted Webpage</v>
      </c>
      <c r="B537" s="403">
        <v>58735</v>
      </c>
      <c r="C537" s="403">
        <v>118465</v>
      </c>
      <c r="D537" s="403">
        <v>10019914</v>
      </c>
      <c r="E537" s="403" t="s">
        <v>4464</v>
      </c>
      <c r="F537" s="403" t="s">
        <v>92</v>
      </c>
      <c r="G537" s="403" t="s">
        <v>14</v>
      </c>
      <c r="H537" s="403" t="s">
        <v>266</v>
      </c>
      <c r="I537" s="403" t="s">
        <v>122</v>
      </c>
      <c r="J537" s="403" t="s">
        <v>122</v>
      </c>
      <c r="K537" s="404" t="s">
        <v>210</v>
      </c>
      <c r="L537" s="403" t="s">
        <v>210</v>
      </c>
      <c r="M537" s="403" t="s">
        <v>210</v>
      </c>
      <c r="N537" s="403" t="s">
        <v>210</v>
      </c>
      <c r="O537" s="403" t="s">
        <v>210</v>
      </c>
      <c r="P537" s="404" t="s">
        <v>210</v>
      </c>
      <c r="Q537" s="404" t="s">
        <v>210</v>
      </c>
      <c r="R537" s="404" t="s">
        <v>210</v>
      </c>
      <c r="S537" s="403" t="s">
        <v>210</v>
      </c>
      <c r="T537" s="403" t="s">
        <v>210</v>
      </c>
      <c r="U537" s="403" t="s">
        <v>210</v>
      </c>
      <c r="V537" s="403" t="s">
        <v>210</v>
      </c>
      <c r="W537" s="403" t="s">
        <v>210</v>
      </c>
      <c r="X537" s="403" t="s">
        <v>210</v>
      </c>
      <c r="Y537" s="403" t="s">
        <v>210</v>
      </c>
      <c r="Z537" s="404" t="s">
        <v>210</v>
      </c>
      <c r="AA537" s="404" t="s">
        <v>210</v>
      </c>
      <c r="AB537" s="403" t="s">
        <v>210</v>
      </c>
      <c r="AC537" s="403" t="s">
        <v>210</v>
      </c>
      <c r="AD537" s="403" t="s">
        <v>210</v>
      </c>
      <c r="AE537" s="403" t="s">
        <v>210</v>
      </c>
      <c r="AF537" s="403" t="s">
        <v>210</v>
      </c>
      <c r="AG537" s="403" t="s">
        <v>210</v>
      </c>
      <c r="AH537" s="403" t="s">
        <v>210</v>
      </c>
      <c r="AI537" s="403" t="s">
        <v>210</v>
      </c>
    </row>
    <row r="538" spans="1:35" x14ac:dyDescent="0.2">
      <c r="A538" s="434" t="str">
        <f>IF(B538&lt;&gt;"",HYPERLINK(CONCATENATE("http://reports.ofsted.gov.uk/inspection-reports/find-inspection-report/provider/ELS/",B538),"Ofsted Webpage"),"")</f>
        <v>Ofsted Webpage</v>
      </c>
      <c r="B538" s="403">
        <v>58736</v>
      </c>
      <c r="C538" s="403">
        <v>118558</v>
      </c>
      <c r="D538" s="403">
        <v>10013362</v>
      </c>
      <c r="E538" s="403" t="s">
        <v>1216</v>
      </c>
      <c r="F538" s="403" t="s">
        <v>183</v>
      </c>
      <c r="G538" s="403" t="s">
        <v>14</v>
      </c>
      <c r="H538" s="403" t="s">
        <v>473</v>
      </c>
      <c r="I538" s="403" t="s">
        <v>94</v>
      </c>
      <c r="J538" s="403" t="s">
        <v>95</v>
      </c>
      <c r="K538" s="404" t="s">
        <v>210</v>
      </c>
      <c r="L538" s="403" t="s">
        <v>210</v>
      </c>
      <c r="M538" s="403">
        <v>10011536</v>
      </c>
      <c r="N538" s="403" t="s">
        <v>145</v>
      </c>
      <c r="O538" s="403" t="s">
        <v>109</v>
      </c>
      <c r="P538" s="404">
        <v>42598</v>
      </c>
      <c r="Q538" s="404">
        <v>42601</v>
      </c>
      <c r="R538" s="404">
        <v>42621</v>
      </c>
      <c r="S538" s="403">
        <v>1</v>
      </c>
      <c r="T538" s="403">
        <v>1</v>
      </c>
      <c r="U538" s="403">
        <v>1</v>
      </c>
      <c r="V538" s="403">
        <v>1</v>
      </c>
      <c r="W538" s="403">
        <v>1</v>
      </c>
      <c r="X538" s="403" t="s">
        <v>100</v>
      </c>
      <c r="Y538" s="403" t="s">
        <v>4465</v>
      </c>
      <c r="Z538" s="404">
        <v>40155</v>
      </c>
      <c r="AA538" s="404">
        <v>40158</v>
      </c>
      <c r="AB538" s="403" t="s">
        <v>434</v>
      </c>
      <c r="AC538" s="403" t="s">
        <v>4900</v>
      </c>
      <c r="AD538" s="403">
        <v>2</v>
      </c>
      <c r="AE538" s="403">
        <v>2</v>
      </c>
      <c r="AF538" s="403">
        <v>2</v>
      </c>
      <c r="AG538" s="403" t="s">
        <v>99</v>
      </c>
      <c r="AH538" s="403">
        <v>2</v>
      </c>
      <c r="AI538" s="403" t="s">
        <v>127</v>
      </c>
    </row>
    <row r="539" spans="1:35" x14ac:dyDescent="0.2">
      <c r="A539" s="434" t="str">
        <f>IF(B539&lt;&gt;"",HYPERLINK(CONCATENATE("http://reports.ofsted.gov.uk/inspection-reports/find-inspection-report/provider/ELS/",B539),"Ofsted Webpage"),"")</f>
        <v>Ofsted Webpage</v>
      </c>
      <c r="B539" s="403">
        <v>58782</v>
      </c>
      <c r="C539" s="403">
        <v>118728</v>
      </c>
      <c r="D539" s="403">
        <v>10024714</v>
      </c>
      <c r="E539" s="403" t="s">
        <v>527</v>
      </c>
      <c r="F539" s="403" t="s">
        <v>183</v>
      </c>
      <c r="G539" s="403" t="s">
        <v>14</v>
      </c>
      <c r="H539" s="403" t="s">
        <v>413</v>
      </c>
      <c r="I539" s="403" t="s">
        <v>161</v>
      </c>
      <c r="J539" s="403" t="s">
        <v>161</v>
      </c>
      <c r="K539" s="404" t="s">
        <v>210</v>
      </c>
      <c r="L539" s="403" t="s">
        <v>210</v>
      </c>
      <c r="M539" s="403">
        <v>10020136</v>
      </c>
      <c r="N539" s="403" t="s">
        <v>145</v>
      </c>
      <c r="O539" s="403" t="s">
        <v>109</v>
      </c>
      <c r="P539" s="404">
        <v>42676</v>
      </c>
      <c r="Q539" s="404">
        <v>42678</v>
      </c>
      <c r="R539" s="404">
        <v>42712</v>
      </c>
      <c r="S539" s="403">
        <v>3</v>
      </c>
      <c r="T539" s="403">
        <v>3</v>
      </c>
      <c r="U539" s="403">
        <v>2</v>
      </c>
      <c r="V539" s="403">
        <v>2</v>
      </c>
      <c r="W539" s="403">
        <v>2</v>
      </c>
      <c r="X539" s="403" t="s">
        <v>100</v>
      </c>
      <c r="Y539" s="403" t="s">
        <v>528</v>
      </c>
      <c r="Z539" s="404">
        <v>41232</v>
      </c>
      <c r="AA539" s="404">
        <v>41236</v>
      </c>
      <c r="AB539" s="403" t="s">
        <v>102</v>
      </c>
      <c r="AC539" s="403" t="s">
        <v>4900</v>
      </c>
      <c r="AD539" s="403">
        <v>2</v>
      </c>
      <c r="AE539" s="403">
        <v>2</v>
      </c>
      <c r="AF539" s="403">
        <v>2</v>
      </c>
      <c r="AG539" s="403" t="s">
        <v>99</v>
      </c>
      <c r="AH539" s="403">
        <v>2</v>
      </c>
      <c r="AI539" s="403" t="s">
        <v>148</v>
      </c>
    </row>
    <row r="540" spans="1:35" x14ac:dyDescent="0.2">
      <c r="A540" s="434" t="str">
        <f>IF(B540&lt;&gt;"",HYPERLINK(CONCATENATE("http://reports.ofsted.gov.uk/inspection-reports/find-inspection-report/provider/ELS/",B540),"Ofsted Webpage"),"")</f>
        <v>Ofsted Webpage</v>
      </c>
      <c r="B540" s="403">
        <v>58791</v>
      </c>
      <c r="C540" s="403">
        <v>118709</v>
      </c>
      <c r="D540" s="403">
        <v>10024426</v>
      </c>
      <c r="E540" s="403" t="s">
        <v>2720</v>
      </c>
      <c r="F540" s="403" t="s">
        <v>92</v>
      </c>
      <c r="G540" s="403" t="s">
        <v>14</v>
      </c>
      <c r="H540" s="403" t="s">
        <v>234</v>
      </c>
      <c r="I540" s="403" t="s">
        <v>190</v>
      </c>
      <c r="J540" s="403" t="s">
        <v>190</v>
      </c>
      <c r="K540" s="404">
        <v>43005</v>
      </c>
      <c r="L540" s="403">
        <v>1</v>
      </c>
      <c r="M540" s="403" t="s">
        <v>2721</v>
      </c>
      <c r="N540" s="403" t="s">
        <v>132</v>
      </c>
      <c r="O540" s="403" t="s">
        <v>109</v>
      </c>
      <c r="P540" s="404">
        <v>41829</v>
      </c>
      <c r="Q540" s="404">
        <v>41831</v>
      </c>
      <c r="R540" s="404">
        <v>41866</v>
      </c>
      <c r="S540" s="403">
        <v>2</v>
      </c>
      <c r="T540" s="403">
        <v>2</v>
      </c>
      <c r="U540" s="403">
        <v>2</v>
      </c>
      <c r="V540" s="403" t="s">
        <v>99</v>
      </c>
      <c r="W540" s="403">
        <v>2</v>
      </c>
      <c r="X540" s="403" t="s">
        <v>99</v>
      </c>
      <c r="Y540" s="403" t="s">
        <v>4086</v>
      </c>
      <c r="Z540" s="404">
        <v>41093</v>
      </c>
      <c r="AA540" s="404">
        <v>41096</v>
      </c>
      <c r="AB540" s="403" t="s">
        <v>434</v>
      </c>
      <c r="AC540" s="403" t="s">
        <v>4900</v>
      </c>
      <c r="AD540" s="403">
        <v>3</v>
      </c>
      <c r="AE540" s="403">
        <v>3</v>
      </c>
      <c r="AF540" s="403">
        <v>3</v>
      </c>
      <c r="AG540" s="403" t="s">
        <v>99</v>
      </c>
      <c r="AH540" s="403">
        <v>2</v>
      </c>
      <c r="AI540" s="403" t="s">
        <v>127</v>
      </c>
    </row>
    <row r="541" spans="1:35" x14ac:dyDescent="0.2">
      <c r="A541" s="434" t="str">
        <f>IF(B541&lt;&gt;"",HYPERLINK(CONCATENATE("http://reports.ofsted.gov.uk/inspection-reports/find-inspection-report/provider/ELS/",B541),"Ofsted Webpage"),"")</f>
        <v>Ofsted Webpage</v>
      </c>
      <c r="B541" s="403">
        <v>58798</v>
      </c>
      <c r="C541" s="403">
        <v>118697</v>
      </c>
      <c r="D541" s="403">
        <v>10023999</v>
      </c>
      <c r="E541" s="403" t="s">
        <v>1218</v>
      </c>
      <c r="F541" s="403" t="s">
        <v>183</v>
      </c>
      <c r="G541" s="403" t="s">
        <v>14</v>
      </c>
      <c r="H541" s="403" t="s">
        <v>805</v>
      </c>
      <c r="I541" s="403" t="s">
        <v>122</v>
      </c>
      <c r="J541" s="403" t="s">
        <v>122</v>
      </c>
      <c r="K541" s="404" t="s">
        <v>210</v>
      </c>
      <c r="L541" s="403" t="s">
        <v>210</v>
      </c>
      <c r="M541" s="403">
        <v>10011537</v>
      </c>
      <c r="N541" s="403" t="s">
        <v>145</v>
      </c>
      <c r="O541" s="403" t="s">
        <v>109</v>
      </c>
      <c r="P541" s="404">
        <v>42507</v>
      </c>
      <c r="Q541" s="404">
        <v>42510</v>
      </c>
      <c r="R541" s="404">
        <v>42542</v>
      </c>
      <c r="S541" s="403">
        <v>2</v>
      </c>
      <c r="T541" s="403">
        <v>2</v>
      </c>
      <c r="U541" s="403">
        <v>2</v>
      </c>
      <c r="V541" s="403">
        <v>2</v>
      </c>
      <c r="W541" s="403">
        <v>2</v>
      </c>
      <c r="X541" s="403" t="s">
        <v>100</v>
      </c>
      <c r="Y541" s="403" t="s">
        <v>4087</v>
      </c>
      <c r="Z541" s="404">
        <v>40945</v>
      </c>
      <c r="AA541" s="404">
        <v>40948</v>
      </c>
      <c r="AB541" s="403" t="s">
        <v>102</v>
      </c>
      <c r="AC541" s="403" t="s">
        <v>4900</v>
      </c>
      <c r="AD541" s="403">
        <v>2</v>
      </c>
      <c r="AE541" s="403">
        <v>2</v>
      </c>
      <c r="AF541" s="403">
        <v>2</v>
      </c>
      <c r="AG541" s="403" t="s">
        <v>99</v>
      </c>
      <c r="AH541" s="403">
        <v>2</v>
      </c>
      <c r="AI541" s="403" t="s">
        <v>111</v>
      </c>
    </row>
    <row r="542" spans="1:35" x14ac:dyDescent="0.2">
      <c r="A542" s="434" t="str">
        <f>IF(B542&lt;&gt;"",HYPERLINK(CONCATENATE("http://reports.ofsted.gov.uk/inspection-reports/find-inspection-report/provider/ELS/",B542),"Ofsted Webpage"),"")</f>
        <v>Ofsted Webpage</v>
      </c>
      <c r="B542" s="403">
        <v>58800</v>
      </c>
      <c r="C542" s="403">
        <v>118723</v>
      </c>
      <c r="D542" s="403">
        <v>10024686</v>
      </c>
      <c r="E542" s="403" t="s">
        <v>1220</v>
      </c>
      <c r="F542" s="403" t="s">
        <v>92</v>
      </c>
      <c r="G542" s="403" t="s">
        <v>14</v>
      </c>
      <c r="H542" s="403" t="s">
        <v>503</v>
      </c>
      <c r="I542" s="403" t="s">
        <v>94</v>
      </c>
      <c r="J542" s="403" t="s">
        <v>95</v>
      </c>
      <c r="K542" s="404" t="s">
        <v>210</v>
      </c>
      <c r="L542" s="403" t="s">
        <v>210</v>
      </c>
      <c r="M542" s="403">
        <v>10006560</v>
      </c>
      <c r="N542" s="403" t="s">
        <v>130</v>
      </c>
      <c r="O542" s="403" t="s">
        <v>109</v>
      </c>
      <c r="P542" s="404">
        <v>42311</v>
      </c>
      <c r="Q542" s="404">
        <v>42314</v>
      </c>
      <c r="R542" s="404">
        <v>42341</v>
      </c>
      <c r="S542" s="403">
        <v>2</v>
      </c>
      <c r="T542" s="403">
        <v>2</v>
      </c>
      <c r="U542" s="403">
        <v>2</v>
      </c>
      <c r="V542" s="403">
        <v>2</v>
      </c>
      <c r="W542" s="403">
        <v>2</v>
      </c>
      <c r="X542" s="403" t="s">
        <v>100</v>
      </c>
      <c r="Y542" s="403" t="s">
        <v>4088</v>
      </c>
      <c r="Z542" s="404">
        <v>41022</v>
      </c>
      <c r="AA542" s="404">
        <v>41025</v>
      </c>
      <c r="AB542" s="403" t="s">
        <v>434</v>
      </c>
      <c r="AC542" s="403" t="s">
        <v>4900</v>
      </c>
      <c r="AD542" s="403">
        <v>3</v>
      </c>
      <c r="AE542" s="403">
        <v>3</v>
      </c>
      <c r="AF542" s="403">
        <v>3</v>
      </c>
      <c r="AG542" s="403" t="s">
        <v>99</v>
      </c>
      <c r="AH542" s="403">
        <v>3</v>
      </c>
      <c r="AI542" s="403" t="s">
        <v>127</v>
      </c>
    </row>
    <row r="543" spans="1:35" x14ac:dyDescent="0.2">
      <c r="A543" s="434" t="str">
        <f>IF(B543&lt;&gt;"",HYPERLINK(CONCATENATE("http://reports.ofsted.gov.uk/inspection-reports/find-inspection-report/provider/ELS/",B543),"Ofsted Webpage"),"")</f>
        <v>Ofsted Webpage</v>
      </c>
      <c r="B543" s="403">
        <v>58805</v>
      </c>
      <c r="C543" s="403">
        <v>118703</v>
      </c>
      <c r="D543" s="403">
        <v>10024317</v>
      </c>
      <c r="E543" s="403" t="s">
        <v>1922</v>
      </c>
      <c r="F543" s="403" t="s">
        <v>183</v>
      </c>
      <c r="G543" s="403" t="s">
        <v>14</v>
      </c>
      <c r="H543" s="403" t="s">
        <v>186</v>
      </c>
      <c r="I543" s="403" t="s">
        <v>172</v>
      </c>
      <c r="J543" s="403" t="s">
        <v>172</v>
      </c>
      <c r="K543" s="404" t="s">
        <v>210</v>
      </c>
      <c r="L543" s="403" t="s">
        <v>210</v>
      </c>
      <c r="M543" s="403">
        <v>10030714</v>
      </c>
      <c r="N543" s="403" t="s">
        <v>145</v>
      </c>
      <c r="O543" s="403" t="s">
        <v>109</v>
      </c>
      <c r="P543" s="404">
        <v>42899</v>
      </c>
      <c r="Q543" s="404">
        <v>42902</v>
      </c>
      <c r="R543" s="404">
        <v>42936</v>
      </c>
      <c r="S543" s="403">
        <v>4</v>
      </c>
      <c r="T543" s="403">
        <v>4</v>
      </c>
      <c r="U543" s="403">
        <v>4</v>
      </c>
      <c r="V543" s="403">
        <v>4</v>
      </c>
      <c r="W543" s="403">
        <v>4</v>
      </c>
      <c r="X543" s="403" t="s">
        <v>100</v>
      </c>
      <c r="Y543" s="403" t="s">
        <v>1923</v>
      </c>
      <c r="Z543" s="404">
        <v>41953</v>
      </c>
      <c r="AA543" s="404">
        <v>41957</v>
      </c>
      <c r="AB543" s="403" t="s">
        <v>147</v>
      </c>
      <c r="AC543" s="403" t="s">
        <v>4900</v>
      </c>
      <c r="AD543" s="403">
        <v>2</v>
      </c>
      <c r="AE543" s="403">
        <v>2</v>
      </c>
      <c r="AF543" s="403">
        <v>2</v>
      </c>
      <c r="AG543" s="403" t="s">
        <v>99</v>
      </c>
      <c r="AH543" s="403">
        <v>3</v>
      </c>
      <c r="AI543" s="403" t="s">
        <v>148</v>
      </c>
    </row>
    <row r="544" spans="1:35" x14ac:dyDescent="0.2">
      <c r="A544" s="434" t="str">
        <f>IF(B544&lt;&gt;"",HYPERLINK(CONCATENATE("http://reports.ofsted.gov.uk/inspection-reports/find-inspection-report/provider/ELS/",B544),"Ofsted Webpage"),"")</f>
        <v>Ofsted Webpage</v>
      </c>
      <c r="B544" s="403">
        <v>58806</v>
      </c>
      <c r="C544" s="403">
        <v>118496</v>
      </c>
      <c r="D544" s="403">
        <v>10000311</v>
      </c>
      <c r="E544" s="403" t="s">
        <v>2723</v>
      </c>
      <c r="F544" s="403" t="s">
        <v>92</v>
      </c>
      <c r="G544" s="403" t="s">
        <v>14</v>
      </c>
      <c r="H544" s="403" t="s">
        <v>1926</v>
      </c>
      <c r="I544" s="403" t="s">
        <v>1204</v>
      </c>
      <c r="J544" s="403" t="s">
        <v>190</v>
      </c>
      <c r="K544" s="404" t="s">
        <v>210</v>
      </c>
      <c r="L544" s="403" t="s">
        <v>210</v>
      </c>
      <c r="M544" s="403" t="s">
        <v>2724</v>
      </c>
      <c r="N544" s="403" t="s">
        <v>132</v>
      </c>
      <c r="O544" s="403" t="s">
        <v>109</v>
      </c>
      <c r="P544" s="404">
        <v>41848</v>
      </c>
      <c r="Q544" s="404">
        <v>41852</v>
      </c>
      <c r="R544" s="404">
        <v>41890</v>
      </c>
      <c r="S544" s="403">
        <v>1</v>
      </c>
      <c r="T544" s="403">
        <v>1</v>
      </c>
      <c r="U544" s="403">
        <v>1</v>
      </c>
      <c r="V544" s="403" t="s">
        <v>99</v>
      </c>
      <c r="W544" s="403">
        <v>1</v>
      </c>
      <c r="X544" s="403" t="s">
        <v>99</v>
      </c>
      <c r="Y544" s="403" t="s">
        <v>4466</v>
      </c>
      <c r="Z544" s="404">
        <v>40735</v>
      </c>
      <c r="AA544" s="404">
        <v>40739</v>
      </c>
      <c r="AB544" s="403" t="s">
        <v>434</v>
      </c>
      <c r="AC544" s="403" t="s">
        <v>4900</v>
      </c>
      <c r="AD544" s="403">
        <v>2</v>
      </c>
      <c r="AE544" s="403">
        <v>2</v>
      </c>
      <c r="AF544" s="403">
        <v>2</v>
      </c>
      <c r="AG544" s="403" t="s">
        <v>99</v>
      </c>
      <c r="AH544" s="403">
        <v>2</v>
      </c>
      <c r="AI544" s="403" t="s">
        <v>127</v>
      </c>
    </row>
    <row r="545" spans="1:35" x14ac:dyDescent="0.2">
      <c r="A545" s="434" t="str">
        <f>IF(B545&lt;&gt;"",HYPERLINK(CONCATENATE("http://reports.ofsted.gov.uk/inspection-reports/find-inspection-report/provider/ELS/",B545),"Ofsted Webpage"),"")</f>
        <v>Ofsted Webpage</v>
      </c>
      <c r="B545" s="403">
        <v>58810</v>
      </c>
      <c r="C545" s="403">
        <v>118679</v>
      </c>
      <c r="D545" s="403">
        <v>10023925</v>
      </c>
      <c r="E545" s="403" t="s">
        <v>1222</v>
      </c>
      <c r="F545" s="403" t="s">
        <v>92</v>
      </c>
      <c r="G545" s="403" t="s">
        <v>14</v>
      </c>
      <c r="H545" s="403" t="s">
        <v>234</v>
      </c>
      <c r="I545" s="403" t="s">
        <v>190</v>
      </c>
      <c r="J545" s="403" t="s">
        <v>190</v>
      </c>
      <c r="K545" s="404">
        <v>42437</v>
      </c>
      <c r="L545" s="403">
        <v>1</v>
      </c>
      <c r="M545" s="403" t="s">
        <v>4089</v>
      </c>
      <c r="N545" s="403" t="s">
        <v>434</v>
      </c>
      <c r="O545" s="403" t="s">
        <v>109</v>
      </c>
      <c r="P545" s="404">
        <v>41149</v>
      </c>
      <c r="Q545" s="404">
        <v>41152</v>
      </c>
      <c r="R545" s="404">
        <v>41187</v>
      </c>
      <c r="S545" s="403">
        <v>2</v>
      </c>
      <c r="T545" s="403">
        <v>2</v>
      </c>
      <c r="U545" s="403">
        <v>2</v>
      </c>
      <c r="V545" s="403" t="s">
        <v>99</v>
      </c>
      <c r="W545" s="403">
        <v>2</v>
      </c>
      <c r="X545" s="403" t="s">
        <v>99</v>
      </c>
      <c r="Y545" s="403" t="s">
        <v>210</v>
      </c>
      <c r="Z545" s="404" t="s">
        <v>210</v>
      </c>
      <c r="AA545" s="404" t="s">
        <v>210</v>
      </c>
      <c r="AB545" s="403" t="s">
        <v>210</v>
      </c>
      <c r="AC545" s="403" t="s">
        <v>210</v>
      </c>
      <c r="AD545" s="403" t="s">
        <v>210</v>
      </c>
      <c r="AE545" s="403" t="s">
        <v>210</v>
      </c>
      <c r="AF545" s="403" t="s">
        <v>210</v>
      </c>
      <c r="AG545" s="403" t="s">
        <v>210</v>
      </c>
      <c r="AH545" s="403" t="s">
        <v>210</v>
      </c>
      <c r="AI545" s="403" t="s">
        <v>103</v>
      </c>
    </row>
    <row r="546" spans="1:35" x14ac:dyDescent="0.2">
      <c r="A546" s="434" t="str">
        <f>IF(B546&lt;&gt;"",HYPERLINK(CONCATENATE("http://reports.ofsted.gov.uk/inspection-reports/find-inspection-report/provider/ELS/",B546),"Ofsted Webpage"),"")</f>
        <v>Ofsted Webpage</v>
      </c>
      <c r="B546" s="403">
        <v>58814</v>
      </c>
      <c r="C546" s="403">
        <v>118595</v>
      </c>
      <c r="D546" s="403">
        <v>10019798</v>
      </c>
      <c r="E546" s="403" t="s">
        <v>4467</v>
      </c>
      <c r="F546" s="403" t="s">
        <v>92</v>
      </c>
      <c r="G546" s="403" t="s">
        <v>14</v>
      </c>
      <c r="H546" s="403" t="s">
        <v>805</v>
      </c>
      <c r="I546" s="403" t="s">
        <v>122</v>
      </c>
      <c r="J546" s="403" t="s">
        <v>122</v>
      </c>
      <c r="K546" s="404" t="s">
        <v>210</v>
      </c>
      <c r="L546" s="403" t="s">
        <v>210</v>
      </c>
      <c r="M546" s="403" t="s">
        <v>210</v>
      </c>
      <c r="N546" s="403" t="s">
        <v>210</v>
      </c>
      <c r="O546" s="403" t="s">
        <v>210</v>
      </c>
      <c r="P546" s="404" t="s">
        <v>210</v>
      </c>
      <c r="Q546" s="404" t="s">
        <v>210</v>
      </c>
      <c r="R546" s="404" t="s">
        <v>210</v>
      </c>
      <c r="S546" s="403" t="s">
        <v>210</v>
      </c>
      <c r="T546" s="403" t="s">
        <v>210</v>
      </c>
      <c r="U546" s="403" t="s">
        <v>210</v>
      </c>
      <c r="V546" s="403" t="s">
        <v>210</v>
      </c>
      <c r="W546" s="403" t="s">
        <v>210</v>
      </c>
      <c r="X546" s="403" t="s">
        <v>210</v>
      </c>
      <c r="Y546" s="403" t="s">
        <v>210</v>
      </c>
      <c r="Z546" s="403" t="s">
        <v>210</v>
      </c>
      <c r="AA546" s="403" t="s">
        <v>210</v>
      </c>
      <c r="AB546" s="403" t="s">
        <v>210</v>
      </c>
      <c r="AC546" s="403" t="s">
        <v>210</v>
      </c>
      <c r="AD546" s="403" t="s">
        <v>210</v>
      </c>
      <c r="AE546" s="403" t="s">
        <v>210</v>
      </c>
      <c r="AF546" s="403" t="s">
        <v>210</v>
      </c>
      <c r="AG546" s="403" t="s">
        <v>210</v>
      </c>
      <c r="AH546" s="403" t="s">
        <v>210</v>
      </c>
      <c r="AI546" s="403" t="s">
        <v>210</v>
      </c>
    </row>
    <row r="547" spans="1:35" x14ac:dyDescent="0.2">
      <c r="A547" s="434" t="str">
        <f>IF(B547&lt;&gt;"",HYPERLINK(CONCATENATE("http://reports.ofsted.gov.uk/inspection-reports/find-inspection-report/provider/ELS/",B547),"Ofsted Webpage"),"")</f>
        <v>Ofsted Webpage</v>
      </c>
      <c r="B547" s="403">
        <v>58820</v>
      </c>
      <c r="C547" s="403">
        <v>118589</v>
      </c>
      <c r="D547" s="403">
        <v>10024124</v>
      </c>
      <c r="E547" s="403" t="s">
        <v>1925</v>
      </c>
      <c r="F547" s="403" t="s">
        <v>92</v>
      </c>
      <c r="G547" s="403" t="s">
        <v>14</v>
      </c>
      <c r="H547" s="403" t="s">
        <v>1926</v>
      </c>
      <c r="I547" s="403" t="s">
        <v>1204</v>
      </c>
      <c r="J547" s="403" t="s">
        <v>166</v>
      </c>
      <c r="K547" s="404" t="s">
        <v>210</v>
      </c>
      <c r="L547" s="403" t="s">
        <v>210</v>
      </c>
      <c r="M547" s="403">
        <v>10022510</v>
      </c>
      <c r="N547" s="403" t="s">
        <v>141</v>
      </c>
      <c r="O547" s="403" t="s">
        <v>109</v>
      </c>
      <c r="P547" s="404">
        <v>42892</v>
      </c>
      <c r="Q547" s="404">
        <v>42895</v>
      </c>
      <c r="R547" s="404">
        <v>42921</v>
      </c>
      <c r="S547" s="403">
        <v>2</v>
      </c>
      <c r="T547" s="403">
        <v>2</v>
      </c>
      <c r="U547" s="403">
        <v>2</v>
      </c>
      <c r="V547" s="403">
        <v>2</v>
      </c>
      <c r="W547" s="403">
        <v>2</v>
      </c>
      <c r="X547" s="403" t="s">
        <v>100</v>
      </c>
      <c r="Y547" s="403" t="s">
        <v>1927</v>
      </c>
      <c r="Z547" s="404">
        <v>42177</v>
      </c>
      <c r="AA547" s="404">
        <v>42181</v>
      </c>
      <c r="AB547" s="403" t="s">
        <v>102</v>
      </c>
      <c r="AC547" s="403" t="s">
        <v>4900</v>
      </c>
      <c r="AD547" s="403">
        <v>3</v>
      </c>
      <c r="AE547" s="403">
        <v>3</v>
      </c>
      <c r="AF547" s="403">
        <v>2</v>
      </c>
      <c r="AG547" s="403" t="s">
        <v>99</v>
      </c>
      <c r="AH547" s="403">
        <v>2</v>
      </c>
      <c r="AI547" s="403" t="s">
        <v>127</v>
      </c>
    </row>
    <row r="548" spans="1:35" x14ac:dyDescent="0.2">
      <c r="A548" s="434" t="str">
        <f>IF(B548&lt;&gt;"",HYPERLINK(CONCATENATE("http://reports.ofsted.gov.uk/inspection-reports/find-inspection-report/provider/ELS/",B548),"Ofsted Webpage"),"")</f>
        <v>Ofsted Webpage</v>
      </c>
      <c r="B548" s="403">
        <v>58830</v>
      </c>
      <c r="C548" s="403">
        <v>120278</v>
      </c>
      <c r="D548" s="403">
        <v>10031984</v>
      </c>
      <c r="E548" s="403" t="s">
        <v>5025</v>
      </c>
      <c r="F548" s="403" t="s">
        <v>92</v>
      </c>
      <c r="G548" s="403" t="s">
        <v>14</v>
      </c>
      <c r="H548" s="403" t="s">
        <v>592</v>
      </c>
      <c r="I548" s="403" t="s">
        <v>122</v>
      </c>
      <c r="J548" s="403" t="s">
        <v>122</v>
      </c>
      <c r="K548" s="404">
        <v>42468</v>
      </c>
      <c r="L548" s="403">
        <v>1</v>
      </c>
      <c r="M548" s="403" t="s">
        <v>4090</v>
      </c>
      <c r="N548" s="403" t="s">
        <v>102</v>
      </c>
      <c r="O548" s="403" t="s">
        <v>109</v>
      </c>
      <c r="P548" s="404">
        <v>40854</v>
      </c>
      <c r="Q548" s="404">
        <v>40858</v>
      </c>
      <c r="R548" s="404">
        <v>40893</v>
      </c>
      <c r="S548" s="403">
        <v>2</v>
      </c>
      <c r="T548" s="403">
        <v>2</v>
      </c>
      <c r="U548" s="403">
        <v>2</v>
      </c>
      <c r="V548" s="403" t="s">
        <v>99</v>
      </c>
      <c r="W548" s="403">
        <v>2</v>
      </c>
      <c r="X548" s="403" t="s">
        <v>99</v>
      </c>
      <c r="Y548" s="403" t="s">
        <v>210</v>
      </c>
      <c r="Z548" s="404" t="s">
        <v>210</v>
      </c>
      <c r="AA548" s="404" t="s">
        <v>210</v>
      </c>
      <c r="AB548" s="403" t="s">
        <v>210</v>
      </c>
      <c r="AC548" s="403" t="s">
        <v>210</v>
      </c>
      <c r="AD548" s="403" t="s">
        <v>210</v>
      </c>
      <c r="AE548" s="403" t="s">
        <v>210</v>
      </c>
      <c r="AF548" s="403" t="s">
        <v>210</v>
      </c>
      <c r="AG548" s="403" t="s">
        <v>210</v>
      </c>
      <c r="AH548" s="403" t="s">
        <v>210</v>
      </c>
      <c r="AI548" s="403" t="s">
        <v>103</v>
      </c>
    </row>
    <row r="549" spans="1:35" x14ac:dyDescent="0.2">
      <c r="A549" s="434" t="str">
        <f>IF(B549&lt;&gt;"",HYPERLINK(CONCATENATE("http://reports.ofsted.gov.uk/inspection-reports/find-inspection-report/provider/ELS/",B549),"Ofsted Webpage"),"")</f>
        <v>Ofsted Webpage</v>
      </c>
      <c r="B549" s="403">
        <v>58840</v>
      </c>
      <c r="C549" s="403">
        <v>118555</v>
      </c>
      <c r="D549" s="403">
        <v>10019041</v>
      </c>
      <c r="E549" s="403" t="s">
        <v>5016</v>
      </c>
      <c r="F549" s="403" t="s">
        <v>92</v>
      </c>
      <c r="G549" s="403" t="s">
        <v>14</v>
      </c>
      <c r="H549" s="403" t="s">
        <v>316</v>
      </c>
      <c r="I549" s="403" t="s">
        <v>199</v>
      </c>
      <c r="J549" s="403" t="s">
        <v>95</v>
      </c>
      <c r="K549" s="404" t="s">
        <v>210</v>
      </c>
      <c r="L549" s="403" t="s">
        <v>210</v>
      </c>
      <c r="M549" s="403" t="s">
        <v>210</v>
      </c>
      <c r="N549" s="403" t="s">
        <v>210</v>
      </c>
      <c r="O549" s="403" t="s">
        <v>210</v>
      </c>
      <c r="P549" s="404" t="s">
        <v>210</v>
      </c>
      <c r="Q549" s="404" t="s">
        <v>210</v>
      </c>
      <c r="R549" s="404" t="s">
        <v>210</v>
      </c>
      <c r="S549" s="403" t="s">
        <v>210</v>
      </c>
      <c r="T549" s="403" t="s">
        <v>210</v>
      </c>
      <c r="U549" s="403" t="s">
        <v>210</v>
      </c>
      <c r="V549" s="403" t="s">
        <v>210</v>
      </c>
      <c r="W549" s="403" t="s">
        <v>210</v>
      </c>
      <c r="X549" s="403" t="s">
        <v>210</v>
      </c>
      <c r="Y549" s="403" t="s">
        <v>210</v>
      </c>
      <c r="Z549" s="404" t="s">
        <v>210</v>
      </c>
      <c r="AA549" s="404" t="s">
        <v>210</v>
      </c>
      <c r="AB549" s="403" t="s">
        <v>210</v>
      </c>
      <c r="AC549" s="403" t="s">
        <v>210</v>
      </c>
      <c r="AD549" s="403" t="s">
        <v>210</v>
      </c>
      <c r="AE549" s="403" t="s">
        <v>210</v>
      </c>
      <c r="AF549" s="403" t="s">
        <v>210</v>
      </c>
      <c r="AG549" s="403" t="s">
        <v>210</v>
      </c>
      <c r="AH549" s="403" t="s">
        <v>210</v>
      </c>
      <c r="AI549" s="403" t="s">
        <v>210</v>
      </c>
    </row>
    <row r="550" spans="1:35" x14ac:dyDescent="0.2">
      <c r="A550" s="434" t="str">
        <f>IF(B550&lt;&gt;"",HYPERLINK(CONCATENATE("http://reports.ofsted.gov.uk/inspection-reports/find-inspection-report/provider/ELS/",B550),"Ofsted Webpage"),"")</f>
        <v>Ofsted Webpage</v>
      </c>
      <c r="B550" s="403">
        <v>58841</v>
      </c>
      <c r="C550" s="403">
        <v>118467</v>
      </c>
      <c r="D550" s="403">
        <v>10019383</v>
      </c>
      <c r="E550" s="403" t="s">
        <v>1929</v>
      </c>
      <c r="F550" s="403" t="s">
        <v>278</v>
      </c>
      <c r="G550" s="403" t="s">
        <v>15</v>
      </c>
      <c r="H550" s="403" t="s">
        <v>144</v>
      </c>
      <c r="I550" s="403" t="s">
        <v>122</v>
      </c>
      <c r="J550" s="403" t="s">
        <v>122</v>
      </c>
      <c r="K550" s="404" t="s">
        <v>210</v>
      </c>
      <c r="L550" s="403" t="s">
        <v>210</v>
      </c>
      <c r="M550" s="403">
        <v>10030696</v>
      </c>
      <c r="N550" s="403" t="s">
        <v>280</v>
      </c>
      <c r="O550" s="403" t="s">
        <v>109</v>
      </c>
      <c r="P550" s="404">
        <v>43011</v>
      </c>
      <c r="Q550" s="404">
        <v>43014</v>
      </c>
      <c r="R550" s="404">
        <v>43046</v>
      </c>
      <c r="S550" s="403">
        <v>3</v>
      </c>
      <c r="T550" s="403">
        <v>3</v>
      </c>
      <c r="U550" s="403">
        <v>3</v>
      </c>
      <c r="V550" s="403">
        <v>3</v>
      </c>
      <c r="W550" s="403">
        <v>3</v>
      </c>
      <c r="X550" s="403" t="s">
        <v>100</v>
      </c>
      <c r="Y550" s="403" t="s">
        <v>1930</v>
      </c>
      <c r="Z550" s="404">
        <v>42079</v>
      </c>
      <c r="AA550" s="404">
        <v>42082</v>
      </c>
      <c r="AB550" s="403" t="s">
        <v>132</v>
      </c>
      <c r="AC550" s="403" t="s">
        <v>4900</v>
      </c>
      <c r="AD550" s="403">
        <v>2</v>
      </c>
      <c r="AE550" s="403">
        <v>2</v>
      </c>
      <c r="AF550" s="403">
        <v>2</v>
      </c>
      <c r="AG550" s="403" t="s">
        <v>99</v>
      </c>
      <c r="AH550" s="403">
        <v>2</v>
      </c>
      <c r="AI550" s="403" t="s">
        <v>148</v>
      </c>
    </row>
    <row r="551" spans="1:35" x14ac:dyDescent="0.2">
      <c r="A551" s="434" t="str">
        <f>IF(B551&lt;&gt;"",HYPERLINK(CONCATENATE("http://reports.ofsted.gov.uk/inspection-reports/find-inspection-report/provider/ELS/",B551),"Ofsted Webpage"),"")</f>
        <v>Ofsted Webpage</v>
      </c>
      <c r="B551" s="403">
        <v>58852</v>
      </c>
      <c r="C551" s="403">
        <v>118535</v>
      </c>
      <c r="D551" s="403">
        <v>10013110</v>
      </c>
      <c r="E551" s="403" t="s">
        <v>5013</v>
      </c>
      <c r="F551" s="403" t="s">
        <v>92</v>
      </c>
      <c r="G551" s="403" t="s">
        <v>14</v>
      </c>
      <c r="H551" s="403" t="s">
        <v>797</v>
      </c>
      <c r="I551" s="403" t="s">
        <v>122</v>
      </c>
      <c r="J551" s="403" t="s">
        <v>122</v>
      </c>
      <c r="K551" s="404" t="s">
        <v>210</v>
      </c>
      <c r="L551" s="403" t="s">
        <v>210</v>
      </c>
      <c r="M551" s="403" t="s">
        <v>210</v>
      </c>
      <c r="N551" s="403" t="s">
        <v>210</v>
      </c>
      <c r="O551" s="403" t="s">
        <v>210</v>
      </c>
      <c r="P551" s="404" t="s">
        <v>210</v>
      </c>
      <c r="Q551" s="404" t="s">
        <v>210</v>
      </c>
      <c r="R551" s="404" t="s">
        <v>210</v>
      </c>
      <c r="S551" s="403" t="s">
        <v>210</v>
      </c>
      <c r="T551" s="403" t="s">
        <v>210</v>
      </c>
      <c r="U551" s="403" t="s">
        <v>210</v>
      </c>
      <c r="V551" s="403" t="s">
        <v>210</v>
      </c>
      <c r="W551" s="403" t="s">
        <v>210</v>
      </c>
      <c r="X551" s="403" t="s">
        <v>210</v>
      </c>
      <c r="Y551" s="403" t="s">
        <v>210</v>
      </c>
      <c r="Z551" s="404" t="s">
        <v>210</v>
      </c>
      <c r="AA551" s="404" t="s">
        <v>210</v>
      </c>
      <c r="AB551" s="403" t="s">
        <v>210</v>
      </c>
      <c r="AC551" s="403" t="s">
        <v>210</v>
      </c>
      <c r="AD551" s="403" t="s">
        <v>210</v>
      </c>
      <c r="AE551" s="403" t="s">
        <v>210</v>
      </c>
      <c r="AF551" s="403" t="s">
        <v>210</v>
      </c>
      <c r="AG551" s="403" t="s">
        <v>210</v>
      </c>
      <c r="AH551" s="403" t="s">
        <v>210</v>
      </c>
      <c r="AI551" s="403" t="s">
        <v>210</v>
      </c>
    </row>
    <row r="552" spans="1:35" x14ac:dyDescent="0.2">
      <c r="A552" s="434" t="str">
        <f>IF(B552&lt;&gt;"",HYPERLINK(CONCATENATE("http://reports.ofsted.gov.uk/inspection-reports/find-inspection-report/provider/ELS/",B552),"Ofsted Webpage"),"")</f>
        <v>Ofsted Webpage</v>
      </c>
      <c r="B552" s="403">
        <v>58866</v>
      </c>
      <c r="C552" s="403">
        <v>116386</v>
      </c>
      <c r="D552" s="403">
        <v>10001639</v>
      </c>
      <c r="E552" s="403" t="s">
        <v>3679</v>
      </c>
      <c r="F552" s="403" t="s">
        <v>247</v>
      </c>
      <c r="G552" s="403" t="s">
        <v>28</v>
      </c>
      <c r="H552" s="403" t="s">
        <v>870</v>
      </c>
      <c r="I552" s="403" t="s">
        <v>166</v>
      </c>
      <c r="J552" s="403" t="s">
        <v>166</v>
      </c>
      <c r="K552" s="404" t="s">
        <v>210</v>
      </c>
      <c r="L552" s="403" t="s">
        <v>210</v>
      </c>
      <c r="M552" s="403" t="s">
        <v>3680</v>
      </c>
      <c r="N552" s="403" t="s">
        <v>2363</v>
      </c>
      <c r="O552" s="403" t="s">
        <v>109</v>
      </c>
      <c r="P552" s="404">
        <v>41463</v>
      </c>
      <c r="Q552" s="404">
        <v>41467</v>
      </c>
      <c r="R552" s="404">
        <v>41502</v>
      </c>
      <c r="S552" s="403">
        <v>2</v>
      </c>
      <c r="T552" s="403">
        <v>2</v>
      </c>
      <c r="U552" s="403">
        <v>2</v>
      </c>
      <c r="V552" s="403" t="s">
        <v>99</v>
      </c>
      <c r="W552" s="403">
        <v>2</v>
      </c>
      <c r="X552" s="403" t="s">
        <v>99</v>
      </c>
      <c r="Y552" s="403" t="s">
        <v>4998</v>
      </c>
      <c r="Z552" s="404">
        <v>40203</v>
      </c>
      <c r="AA552" s="404">
        <v>40207</v>
      </c>
      <c r="AB552" s="403" t="s">
        <v>2363</v>
      </c>
      <c r="AC552" s="403" t="s">
        <v>4900</v>
      </c>
      <c r="AD552" s="403">
        <v>3</v>
      </c>
      <c r="AE552" s="403">
        <v>3</v>
      </c>
      <c r="AF552" s="403">
        <v>3</v>
      </c>
      <c r="AG552" s="403" t="s">
        <v>99</v>
      </c>
      <c r="AH552" s="403">
        <v>3</v>
      </c>
      <c r="AI552" s="403" t="s">
        <v>127</v>
      </c>
    </row>
    <row r="553" spans="1:35" x14ac:dyDescent="0.2">
      <c r="A553" s="434" t="str">
        <f>IF(B553&lt;&gt;"",HYPERLINK(CONCATENATE("http://reports.ofsted.gov.uk/inspection-reports/find-inspection-report/provider/ELS/",B553),"Ofsted Webpage"),"")</f>
        <v>Ofsted Webpage</v>
      </c>
      <c r="B553" s="403">
        <v>58913</v>
      </c>
      <c r="C553" s="403">
        <v>116225</v>
      </c>
      <c r="D553" s="403">
        <v>10001777</v>
      </c>
      <c r="E553" s="403" t="s">
        <v>4468</v>
      </c>
      <c r="F553" s="403" t="s">
        <v>278</v>
      </c>
      <c r="G553" s="403" t="s">
        <v>15</v>
      </c>
      <c r="H553" s="403" t="s">
        <v>139</v>
      </c>
      <c r="I553" s="403" t="s">
        <v>140</v>
      </c>
      <c r="J553" s="403" t="s">
        <v>140</v>
      </c>
      <c r="K553" s="404" t="s">
        <v>210</v>
      </c>
      <c r="L553" s="403" t="s">
        <v>210</v>
      </c>
      <c r="M553" s="403">
        <v>10022612</v>
      </c>
      <c r="N553" s="403" t="s">
        <v>317</v>
      </c>
      <c r="O553" s="403" t="s">
        <v>109</v>
      </c>
      <c r="P553" s="404">
        <v>42675</v>
      </c>
      <c r="Q553" s="404">
        <v>42677</v>
      </c>
      <c r="R553" s="404">
        <v>42712</v>
      </c>
      <c r="S553" s="403">
        <v>2</v>
      </c>
      <c r="T553" s="403">
        <v>2</v>
      </c>
      <c r="U553" s="403">
        <v>2</v>
      </c>
      <c r="V553" s="403">
        <v>2</v>
      </c>
      <c r="W553" s="403">
        <v>2</v>
      </c>
      <c r="X553" s="403" t="s">
        <v>100</v>
      </c>
      <c r="Y553" s="403" t="s">
        <v>530</v>
      </c>
      <c r="Z553" s="404">
        <v>42073</v>
      </c>
      <c r="AA553" s="404">
        <v>42075</v>
      </c>
      <c r="AB553" s="403" t="s">
        <v>152</v>
      </c>
      <c r="AC553" s="403" t="s">
        <v>4900</v>
      </c>
      <c r="AD553" s="403">
        <v>3</v>
      </c>
      <c r="AE553" s="403">
        <v>3</v>
      </c>
      <c r="AF553" s="403">
        <v>3</v>
      </c>
      <c r="AG553" s="403" t="s">
        <v>99</v>
      </c>
      <c r="AH553" s="403">
        <v>3</v>
      </c>
      <c r="AI553" s="403" t="s">
        <v>127</v>
      </c>
    </row>
    <row r="554" spans="1:35" x14ac:dyDescent="0.2">
      <c r="A554" s="434" t="str">
        <f>IF(B554&lt;&gt;"",HYPERLINK(CONCATENATE("http://reports.ofsted.gov.uk/inspection-reports/find-inspection-report/provider/ELS/",B554),"Ofsted Webpage"),"")</f>
        <v>Ofsted Webpage</v>
      </c>
      <c r="B554" s="403">
        <v>58930</v>
      </c>
      <c r="C554" s="403">
        <v>118685</v>
      </c>
      <c r="D554" s="403">
        <v>10024294</v>
      </c>
      <c r="E554" s="403" t="s">
        <v>1933</v>
      </c>
      <c r="F554" s="403" t="s">
        <v>170</v>
      </c>
      <c r="G554" s="403" t="s">
        <v>15</v>
      </c>
      <c r="H554" s="403" t="s">
        <v>334</v>
      </c>
      <c r="I554" s="403" t="s">
        <v>140</v>
      </c>
      <c r="J554" s="403" t="s">
        <v>140</v>
      </c>
      <c r="K554" s="404" t="s">
        <v>210</v>
      </c>
      <c r="L554" s="403" t="s">
        <v>210</v>
      </c>
      <c r="M554" s="403" t="s">
        <v>1934</v>
      </c>
      <c r="N554" s="403" t="s">
        <v>374</v>
      </c>
      <c r="O554" s="403" t="s">
        <v>109</v>
      </c>
      <c r="P554" s="404">
        <v>42080</v>
      </c>
      <c r="Q554" s="404">
        <v>42083</v>
      </c>
      <c r="R554" s="404">
        <v>42116</v>
      </c>
      <c r="S554" s="403">
        <v>2</v>
      </c>
      <c r="T554" s="403">
        <v>2</v>
      </c>
      <c r="U554" s="403">
        <v>2</v>
      </c>
      <c r="V554" s="403" t="s">
        <v>99</v>
      </c>
      <c r="W554" s="403">
        <v>2</v>
      </c>
      <c r="X554" s="403" t="s">
        <v>99</v>
      </c>
      <c r="Y554" s="403" t="s">
        <v>4469</v>
      </c>
      <c r="Z554" s="404">
        <v>40560</v>
      </c>
      <c r="AA554" s="404">
        <v>40564</v>
      </c>
      <c r="AB554" s="403" t="s">
        <v>152</v>
      </c>
      <c r="AC554" s="403" t="s">
        <v>4900</v>
      </c>
      <c r="AD554" s="403">
        <v>2</v>
      </c>
      <c r="AE554" s="403">
        <v>2</v>
      </c>
      <c r="AF554" s="403">
        <v>2</v>
      </c>
      <c r="AG554" s="403" t="s">
        <v>99</v>
      </c>
      <c r="AH554" s="403">
        <v>2</v>
      </c>
      <c r="AI554" s="403" t="s">
        <v>111</v>
      </c>
    </row>
    <row r="555" spans="1:35" x14ac:dyDescent="0.2">
      <c r="A555" s="434" t="str">
        <f>IF(B555&lt;&gt;"",HYPERLINK(CONCATENATE("http://reports.ofsted.gov.uk/inspection-reports/find-inspection-report/provider/ELS/",B555),"Ofsted Webpage"),"")</f>
        <v>Ofsted Webpage</v>
      </c>
      <c r="B555" s="403">
        <v>58936</v>
      </c>
      <c r="C555" s="403">
        <v>118790</v>
      </c>
      <c r="D555" s="403">
        <v>10024704</v>
      </c>
      <c r="E555" s="403" t="s">
        <v>1230</v>
      </c>
      <c r="F555" s="403" t="s">
        <v>92</v>
      </c>
      <c r="G555" s="403" t="s">
        <v>14</v>
      </c>
      <c r="H555" s="403" t="s">
        <v>160</v>
      </c>
      <c r="I555" s="403" t="s">
        <v>161</v>
      </c>
      <c r="J555" s="403" t="s">
        <v>161</v>
      </c>
      <c r="K555" s="404" t="s">
        <v>210</v>
      </c>
      <c r="L555" s="403" t="s">
        <v>210</v>
      </c>
      <c r="M555" s="403">
        <v>10011540</v>
      </c>
      <c r="N555" s="403" t="s">
        <v>145</v>
      </c>
      <c r="O555" s="403" t="s">
        <v>109</v>
      </c>
      <c r="P555" s="404">
        <v>42479</v>
      </c>
      <c r="Q555" s="404">
        <v>42482</v>
      </c>
      <c r="R555" s="404">
        <v>42513</v>
      </c>
      <c r="S555" s="403">
        <v>2</v>
      </c>
      <c r="T555" s="403">
        <v>2</v>
      </c>
      <c r="U555" s="403">
        <v>2</v>
      </c>
      <c r="V555" s="403">
        <v>2</v>
      </c>
      <c r="W555" s="403">
        <v>2</v>
      </c>
      <c r="X555" s="403" t="s">
        <v>100</v>
      </c>
      <c r="Y555" s="403" t="s">
        <v>4091</v>
      </c>
      <c r="Z555" s="404">
        <v>41072</v>
      </c>
      <c r="AA555" s="404">
        <v>41075</v>
      </c>
      <c r="AB555" s="403" t="s">
        <v>102</v>
      </c>
      <c r="AC555" s="403" t="s">
        <v>4900</v>
      </c>
      <c r="AD555" s="403">
        <v>2</v>
      </c>
      <c r="AE555" s="403">
        <v>2</v>
      </c>
      <c r="AF555" s="403">
        <v>2</v>
      </c>
      <c r="AG555" s="403" t="s">
        <v>99</v>
      </c>
      <c r="AH555" s="403">
        <v>2</v>
      </c>
      <c r="AI555" s="403" t="s">
        <v>111</v>
      </c>
    </row>
    <row r="556" spans="1:35" x14ac:dyDescent="0.2">
      <c r="A556" s="434" t="str">
        <f>IF(B556&lt;&gt;"",HYPERLINK(CONCATENATE("http://reports.ofsted.gov.uk/inspection-reports/find-inspection-report/provider/ELS/",B556),"Ofsted Webpage"),"")</f>
        <v>Ofsted Webpage</v>
      </c>
      <c r="B556" s="403">
        <v>58950</v>
      </c>
      <c r="C556" s="403">
        <v>118781</v>
      </c>
      <c r="D556" s="403">
        <v>10023829</v>
      </c>
      <c r="E556" s="403" t="s">
        <v>5590</v>
      </c>
      <c r="F556" s="403" t="s">
        <v>92</v>
      </c>
      <c r="G556" s="403" t="s">
        <v>14</v>
      </c>
      <c r="H556" s="403" t="s">
        <v>744</v>
      </c>
      <c r="I556" s="403" t="s">
        <v>122</v>
      </c>
      <c r="J556" s="403" t="s">
        <v>122</v>
      </c>
      <c r="K556" s="404" t="s">
        <v>210</v>
      </c>
      <c r="L556" s="403" t="s">
        <v>210</v>
      </c>
      <c r="M556" s="403" t="s">
        <v>210</v>
      </c>
      <c r="N556" s="403" t="s">
        <v>210</v>
      </c>
      <c r="O556" s="403" t="s">
        <v>210</v>
      </c>
      <c r="P556" s="404" t="s">
        <v>210</v>
      </c>
      <c r="Q556" s="404" t="s">
        <v>210</v>
      </c>
      <c r="R556" s="404" t="s">
        <v>210</v>
      </c>
      <c r="S556" s="403" t="s">
        <v>210</v>
      </c>
      <c r="T556" s="403" t="s">
        <v>210</v>
      </c>
      <c r="U556" s="403" t="s">
        <v>210</v>
      </c>
      <c r="V556" s="403" t="s">
        <v>210</v>
      </c>
      <c r="W556" s="403" t="s">
        <v>210</v>
      </c>
      <c r="X556" s="403" t="s">
        <v>210</v>
      </c>
      <c r="Y556" s="403" t="s">
        <v>210</v>
      </c>
      <c r="Z556" s="403" t="s">
        <v>210</v>
      </c>
      <c r="AA556" s="403" t="s">
        <v>210</v>
      </c>
      <c r="AB556" s="403" t="s">
        <v>210</v>
      </c>
      <c r="AC556" s="403" t="s">
        <v>210</v>
      </c>
      <c r="AD556" s="403" t="s">
        <v>210</v>
      </c>
      <c r="AE556" s="403" t="s">
        <v>210</v>
      </c>
      <c r="AF556" s="403" t="s">
        <v>210</v>
      </c>
      <c r="AG556" s="403" t="s">
        <v>210</v>
      </c>
      <c r="AH556" s="403" t="s">
        <v>210</v>
      </c>
      <c r="AI556" s="403" t="s">
        <v>210</v>
      </c>
    </row>
    <row r="557" spans="1:35" x14ac:dyDescent="0.2">
      <c r="A557" s="434" t="str">
        <f>IF(B557&lt;&gt;"",HYPERLINK(CONCATENATE("http://reports.ofsted.gov.uk/inspection-reports/find-inspection-report/provider/ELS/",B557),"Ofsted Webpage"),"")</f>
        <v>Ofsted Webpage</v>
      </c>
      <c r="B557" s="403">
        <v>58966</v>
      </c>
      <c r="C557" s="403">
        <v>118929</v>
      </c>
      <c r="D557" s="403">
        <v>10027498</v>
      </c>
      <c r="E557" s="403" t="s">
        <v>1234</v>
      </c>
      <c r="F557" s="403" t="s">
        <v>183</v>
      </c>
      <c r="G557" s="403" t="s">
        <v>14</v>
      </c>
      <c r="H557" s="403" t="s">
        <v>255</v>
      </c>
      <c r="I557" s="403" t="s">
        <v>161</v>
      </c>
      <c r="J557" s="403" t="s">
        <v>161</v>
      </c>
      <c r="K557" s="404" t="s">
        <v>210</v>
      </c>
      <c r="L557" s="403" t="s">
        <v>210</v>
      </c>
      <c r="M557" s="403">
        <v>10011542</v>
      </c>
      <c r="N557" s="403" t="s">
        <v>141</v>
      </c>
      <c r="O557" s="403" t="s">
        <v>109</v>
      </c>
      <c r="P557" s="404">
        <v>42486</v>
      </c>
      <c r="Q557" s="404">
        <v>42489</v>
      </c>
      <c r="R557" s="404">
        <v>42513</v>
      </c>
      <c r="S557" s="403">
        <v>2</v>
      </c>
      <c r="T557" s="403">
        <v>2</v>
      </c>
      <c r="U557" s="403">
        <v>2</v>
      </c>
      <c r="V557" s="403">
        <v>2</v>
      </c>
      <c r="W557" s="403">
        <v>2</v>
      </c>
      <c r="X557" s="403" t="s">
        <v>100</v>
      </c>
      <c r="Y557" s="403" t="s">
        <v>3697</v>
      </c>
      <c r="Z557" s="404">
        <v>41226</v>
      </c>
      <c r="AA557" s="404">
        <v>41229</v>
      </c>
      <c r="AB557" s="403" t="s">
        <v>1895</v>
      </c>
      <c r="AC557" s="403" t="s">
        <v>4900</v>
      </c>
      <c r="AD557" s="403">
        <v>3</v>
      </c>
      <c r="AE557" s="403">
        <v>3</v>
      </c>
      <c r="AF557" s="403">
        <v>3</v>
      </c>
      <c r="AG557" s="403" t="s">
        <v>99</v>
      </c>
      <c r="AH557" s="403">
        <v>3</v>
      </c>
      <c r="AI557" s="403" t="s">
        <v>127</v>
      </c>
    </row>
    <row r="558" spans="1:35" x14ac:dyDescent="0.2">
      <c r="A558" s="434" t="str">
        <f>IF(B558&lt;&gt;"",HYPERLINK(CONCATENATE("http://reports.ofsted.gov.uk/inspection-reports/find-inspection-report/provider/ELS/",B558),"Ofsted Webpage"),"")</f>
        <v>Ofsted Webpage</v>
      </c>
      <c r="B558" s="403">
        <v>59017</v>
      </c>
      <c r="C558" s="403">
        <v>118684</v>
      </c>
      <c r="D558" s="403">
        <v>10024293</v>
      </c>
      <c r="E558" s="403" t="s">
        <v>2737</v>
      </c>
      <c r="F558" s="403" t="s">
        <v>170</v>
      </c>
      <c r="G558" s="403" t="s">
        <v>15</v>
      </c>
      <c r="H558" s="403" t="s">
        <v>1377</v>
      </c>
      <c r="I558" s="403" t="s">
        <v>140</v>
      </c>
      <c r="J558" s="403" t="s">
        <v>140</v>
      </c>
      <c r="K558" s="404">
        <v>42901</v>
      </c>
      <c r="L558" s="403">
        <v>1</v>
      </c>
      <c r="M558" s="403" t="s">
        <v>2738</v>
      </c>
      <c r="N558" s="403" t="s">
        <v>374</v>
      </c>
      <c r="O558" s="403" t="s">
        <v>109</v>
      </c>
      <c r="P558" s="404">
        <v>41779</v>
      </c>
      <c r="Q558" s="404">
        <v>41782</v>
      </c>
      <c r="R558" s="404">
        <v>41816</v>
      </c>
      <c r="S558" s="403">
        <v>2</v>
      </c>
      <c r="T558" s="403">
        <v>2</v>
      </c>
      <c r="U558" s="403">
        <v>2</v>
      </c>
      <c r="V558" s="403" t="s">
        <v>99</v>
      </c>
      <c r="W558" s="403">
        <v>2</v>
      </c>
      <c r="X558" s="403" t="s">
        <v>99</v>
      </c>
      <c r="Y558" s="403" t="s">
        <v>4470</v>
      </c>
      <c r="Z558" s="404">
        <v>40567</v>
      </c>
      <c r="AA558" s="404">
        <v>40571</v>
      </c>
      <c r="AB558" s="403" t="s">
        <v>152</v>
      </c>
      <c r="AC558" s="403" t="s">
        <v>4900</v>
      </c>
      <c r="AD558" s="403">
        <v>2</v>
      </c>
      <c r="AE558" s="403">
        <v>2</v>
      </c>
      <c r="AF558" s="403">
        <v>2</v>
      </c>
      <c r="AG558" s="403" t="s">
        <v>99</v>
      </c>
      <c r="AH558" s="403">
        <v>2</v>
      </c>
      <c r="AI558" s="403" t="s">
        <v>111</v>
      </c>
    </row>
    <row r="559" spans="1:35" x14ac:dyDescent="0.2">
      <c r="A559" s="434" t="str">
        <f>IF(B559&lt;&gt;"",HYPERLINK(CONCATENATE("http://reports.ofsted.gov.uk/inspection-reports/find-inspection-report/provider/ELS/",B559),"Ofsted Webpage"),"")</f>
        <v>Ofsted Webpage</v>
      </c>
      <c r="B559" s="403">
        <v>59021</v>
      </c>
      <c r="C559" s="403">
        <v>118734</v>
      </c>
      <c r="D559" s="403">
        <v>10024292</v>
      </c>
      <c r="E559" s="403" t="s">
        <v>1236</v>
      </c>
      <c r="F559" s="403" t="s">
        <v>170</v>
      </c>
      <c r="G559" s="403" t="s">
        <v>15</v>
      </c>
      <c r="H559" s="403" t="s">
        <v>1237</v>
      </c>
      <c r="I559" s="403" t="s">
        <v>107</v>
      </c>
      <c r="J559" s="403" t="s">
        <v>107</v>
      </c>
      <c r="K559" s="404">
        <v>42444</v>
      </c>
      <c r="L559" s="403">
        <v>1</v>
      </c>
      <c r="M559" s="403" t="s">
        <v>4471</v>
      </c>
      <c r="N559" s="403" t="s">
        <v>152</v>
      </c>
      <c r="O559" s="403" t="s">
        <v>109</v>
      </c>
      <c r="P559" s="404">
        <v>40707</v>
      </c>
      <c r="Q559" s="404">
        <v>40711</v>
      </c>
      <c r="R559" s="404">
        <v>40746</v>
      </c>
      <c r="S559" s="403">
        <v>2</v>
      </c>
      <c r="T559" s="403">
        <v>2</v>
      </c>
      <c r="U559" s="403">
        <v>2</v>
      </c>
      <c r="V559" s="403" t="s">
        <v>99</v>
      </c>
      <c r="W559" s="403">
        <v>2</v>
      </c>
      <c r="X559" s="403" t="s">
        <v>99</v>
      </c>
      <c r="Y559" s="403" t="s">
        <v>210</v>
      </c>
      <c r="Z559" s="404" t="s">
        <v>210</v>
      </c>
      <c r="AA559" s="404" t="s">
        <v>210</v>
      </c>
      <c r="AB559" s="403" t="s">
        <v>210</v>
      </c>
      <c r="AC559" s="403" t="s">
        <v>210</v>
      </c>
      <c r="AD559" s="403" t="s">
        <v>210</v>
      </c>
      <c r="AE559" s="403" t="s">
        <v>210</v>
      </c>
      <c r="AF559" s="403" t="s">
        <v>210</v>
      </c>
      <c r="AG559" s="403" t="s">
        <v>210</v>
      </c>
      <c r="AH559" s="403" t="s">
        <v>210</v>
      </c>
      <c r="AI559" s="403" t="s">
        <v>103</v>
      </c>
    </row>
    <row r="560" spans="1:35" x14ac:dyDescent="0.2">
      <c r="A560" s="434" t="str">
        <f>IF(B560&lt;&gt;"",HYPERLINK(CONCATENATE("http://reports.ofsted.gov.uk/inspection-reports/find-inspection-report/provider/ELS/",B560),"Ofsted Webpage"),"")</f>
        <v>Ofsted Webpage</v>
      </c>
      <c r="B560" s="403">
        <v>59042</v>
      </c>
      <c r="C560" s="403">
        <v>119205</v>
      </c>
      <c r="D560" s="403">
        <v>10030520</v>
      </c>
      <c r="E560" s="403" t="s">
        <v>1939</v>
      </c>
      <c r="F560" s="403" t="s">
        <v>183</v>
      </c>
      <c r="G560" s="403" t="s">
        <v>14</v>
      </c>
      <c r="H560" s="403" t="s">
        <v>121</v>
      </c>
      <c r="I560" s="403" t="s">
        <v>122</v>
      </c>
      <c r="J560" s="403" t="s">
        <v>122</v>
      </c>
      <c r="K560" s="404" t="s">
        <v>210</v>
      </c>
      <c r="L560" s="403" t="s">
        <v>210</v>
      </c>
      <c r="M560" s="403">
        <v>10030691</v>
      </c>
      <c r="N560" s="403" t="s">
        <v>145</v>
      </c>
      <c r="O560" s="403" t="s">
        <v>109</v>
      </c>
      <c r="P560" s="404">
        <v>42955</v>
      </c>
      <c r="Q560" s="404">
        <v>42958</v>
      </c>
      <c r="R560" s="404">
        <v>42991</v>
      </c>
      <c r="S560" s="403">
        <v>3</v>
      </c>
      <c r="T560" s="403">
        <v>3</v>
      </c>
      <c r="U560" s="403">
        <v>3</v>
      </c>
      <c r="V560" s="403">
        <v>3</v>
      </c>
      <c r="W560" s="403">
        <v>3</v>
      </c>
      <c r="X560" s="403" t="s">
        <v>100</v>
      </c>
      <c r="Y560" s="403" t="s">
        <v>1940</v>
      </c>
      <c r="Z560" s="404">
        <v>42177</v>
      </c>
      <c r="AA560" s="404">
        <v>42180</v>
      </c>
      <c r="AB560" s="403" t="s">
        <v>1895</v>
      </c>
      <c r="AC560" s="403" t="s">
        <v>4900</v>
      </c>
      <c r="AD560" s="403">
        <v>2</v>
      </c>
      <c r="AE560" s="403">
        <v>2</v>
      </c>
      <c r="AF560" s="403">
        <v>2</v>
      </c>
      <c r="AG560" s="403" t="s">
        <v>99</v>
      </c>
      <c r="AH560" s="403">
        <v>3</v>
      </c>
      <c r="AI560" s="403" t="s">
        <v>148</v>
      </c>
    </row>
    <row r="561" spans="1:35" x14ac:dyDescent="0.2">
      <c r="A561" s="434" t="str">
        <f>IF(B561&lt;&gt;"",HYPERLINK(CONCATENATE("http://reports.ofsted.gov.uk/inspection-reports/find-inspection-report/provider/ELS/",B561),"Ofsted Webpage"),"")</f>
        <v>Ofsted Webpage</v>
      </c>
      <c r="B561" s="403">
        <v>59066</v>
      </c>
      <c r="C561" s="403">
        <v>114960</v>
      </c>
      <c r="D561" s="403">
        <v>10030120</v>
      </c>
      <c r="E561" s="403" t="s">
        <v>650</v>
      </c>
      <c r="F561" s="403" t="s">
        <v>92</v>
      </c>
      <c r="G561" s="403" t="s">
        <v>14</v>
      </c>
      <c r="H561" s="403" t="s">
        <v>503</v>
      </c>
      <c r="I561" s="403" t="s">
        <v>94</v>
      </c>
      <c r="J561" s="403" t="s">
        <v>95</v>
      </c>
      <c r="K561" s="404">
        <v>42627</v>
      </c>
      <c r="L561" s="403">
        <v>1</v>
      </c>
      <c r="M561" s="403" t="s">
        <v>651</v>
      </c>
      <c r="N561" s="403" t="s">
        <v>132</v>
      </c>
      <c r="O561" s="403" t="s">
        <v>109</v>
      </c>
      <c r="P561" s="404">
        <v>41177</v>
      </c>
      <c r="Q561" s="404">
        <v>41180</v>
      </c>
      <c r="R561" s="404">
        <v>41215</v>
      </c>
      <c r="S561" s="403">
        <v>2</v>
      </c>
      <c r="T561" s="403">
        <v>2</v>
      </c>
      <c r="U561" s="403">
        <v>2</v>
      </c>
      <c r="V561" s="403" t="s">
        <v>99</v>
      </c>
      <c r="W561" s="403">
        <v>1</v>
      </c>
      <c r="X561" s="403" t="s">
        <v>99</v>
      </c>
      <c r="Y561" s="403" t="s">
        <v>210</v>
      </c>
      <c r="Z561" s="404" t="s">
        <v>210</v>
      </c>
      <c r="AA561" s="404" t="s">
        <v>210</v>
      </c>
      <c r="AB561" s="403" t="s">
        <v>210</v>
      </c>
      <c r="AC561" s="403" t="s">
        <v>210</v>
      </c>
      <c r="AD561" s="403" t="s">
        <v>210</v>
      </c>
      <c r="AE561" s="403" t="s">
        <v>210</v>
      </c>
      <c r="AF561" s="403" t="s">
        <v>210</v>
      </c>
      <c r="AG561" s="403" t="s">
        <v>210</v>
      </c>
      <c r="AH561" s="403" t="s">
        <v>210</v>
      </c>
      <c r="AI561" s="403" t="s">
        <v>103</v>
      </c>
    </row>
    <row r="562" spans="1:35" x14ac:dyDescent="0.2">
      <c r="A562" s="434" t="str">
        <f>IF(B562&lt;&gt;"",HYPERLINK(CONCATENATE("http://reports.ofsted.gov.uk/inspection-reports/find-inspection-report/provider/ELS/",B562),"Ofsted Webpage"),"")</f>
        <v>Ofsted Webpage</v>
      </c>
      <c r="B562" s="403">
        <v>59079</v>
      </c>
      <c r="C562" s="403">
        <v>119807</v>
      </c>
      <c r="D562" s="403">
        <v>10033547</v>
      </c>
      <c r="E562" s="403" t="s">
        <v>2753</v>
      </c>
      <c r="F562" s="403" t="s">
        <v>92</v>
      </c>
      <c r="G562" s="403" t="s">
        <v>14</v>
      </c>
      <c r="H562" s="403" t="s">
        <v>364</v>
      </c>
      <c r="I562" s="403" t="s">
        <v>190</v>
      </c>
      <c r="J562" s="403" t="s">
        <v>190</v>
      </c>
      <c r="K562" s="404" t="s">
        <v>210</v>
      </c>
      <c r="L562" s="403" t="s">
        <v>210</v>
      </c>
      <c r="M562" s="403">
        <v>10037357</v>
      </c>
      <c r="N562" s="403" t="s">
        <v>130</v>
      </c>
      <c r="O562" s="403" t="s">
        <v>109</v>
      </c>
      <c r="P562" s="404">
        <v>43081</v>
      </c>
      <c r="Q562" s="404">
        <v>43084</v>
      </c>
      <c r="R562" s="404">
        <v>43119</v>
      </c>
      <c r="S562" s="403">
        <v>2</v>
      </c>
      <c r="T562" s="403">
        <v>2</v>
      </c>
      <c r="U562" s="403">
        <v>2</v>
      </c>
      <c r="V562" s="403">
        <v>2</v>
      </c>
      <c r="W562" s="403">
        <v>2</v>
      </c>
      <c r="X562" s="403" t="s">
        <v>100</v>
      </c>
      <c r="Y562" s="403" t="s">
        <v>2754</v>
      </c>
      <c r="Z562" s="404">
        <v>41534</v>
      </c>
      <c r="AA562" s="404">
        <v>41537</v>
      </c>
      <c r="AB562" s="403" t="s">
        <v>132</v>
      </c>
      <c r="AC562" s="403" t="s">
        <v>4900</v>
      </c>
      <c r="AD562" s="403">
        <v>2</v>
      </c>
      <c r="AE562" s="403">
        <v>3</v>
      </c>
      <c r="AF562" s="403">
        <v>2</v>
      </c>
      <c r="AG562" s="403" t="s">
        <v>99</v>
      </c>
      <c r="AH562" s="403">
        <v>2</v>
      </c>
      <c r="AI562" s="403" t="s">
        <v>111</v>
      </c>
    </row>
    <row r="563" spans="1:35" x14ac:dyDescent="0.2">
      <c r="A563" s="434" t="str">
        <f>IF(B563&lt;&gt;"",HYPERLINK(CONCATENATE("http://reports.ofsted.gov.uk/inspection-reports/find-inspection-report/provider/ELS/",B563),"Ofsted Webpage"),"")</f>
        <v>Ofsted Webpage</v>
      </c>
      <c r="B563" s="403">
        <v>59082</v>
      </c>
      <c r="C563" s="403">
        <v>119801</v>
      </c>
      <c r="D563" s="403">
        <v>10032404</v>
      </c>
      <c r="E563" s="403" t="s">
        <v>2759</v>
      </c>
      <c r="F563" s="403" t="s">
        <v>92</v>
      </c>
      <c r="G563" s="403" t="s">
        <v>14</v>
      </c>
      <c r="H563" s="403" t="s">
        <v>1303</v>
      </c>
      <c r="I563" s="403" t="s">
        <v>122</v>
      </c>
      <c r="J563" s="403" t="s">
        <v>122</v>
      </c>
      <c r="K563" s="404" t="s">
        <v>210</v>
      </c>
      <c r="L563" s="403" t="s">
        <v>210</v>
      </c>
      <c r="M563" s="403" t="s">
        <v>2760</v>
      </c>
      <c r="N563" s="403" t="s">
        <v>132</v>
      </c>
      <c r="O563" s="403" t="s">
        <v>5556</v>
      </c>
      <c r="P563" s="404">
        <v>41576</v>
      </c>
      <c r="Q563" s="404">
        <v>41579</v>
      </c>
      <c r="R563" s="404">
        <v>41614</v>
      </c>
      <c r="S563" s="403">
        <v>2</v>
      </c>
      <c r="T563" s="403">
        <v>2</v>
      </c>
      <c r="U563" s="403">
        <v>2</v>
      </c>
      <c r="V563" s="403" t="s">
        <v>99</v>
      </c>
      <c r="W563" s="403">
        <v>2</v>
      </c>
      <c r="X563" s="403" t="s">
        <v>100</v>
      </c>
      <c r="Y563" s="403" t="s">
        <v>210</v>
      </c>
      <c r="Z563" s="404" t="s">
        <v>210</v>
      </c>
      <c r="AA563" s="404" t="s">
        <v>210</v>
      </c>
      <c r="AB563" s="403" t="s">
        <v>210</v>
      </c>
      <c r="AC563" s="403" t="s">
        <v>210</v>
      </c>
      <c r="AD563" s="403" t="s">
        <v>210</v>
      </c>
      <c r="AE563" s="403" t="s">
        <v>210</v>
      </c>
      <c r="AF563" s="403" t="s">
        <v>210</v>
      </c>
      <c r="AG563" s="403" t="s">
        <v>210</v>
      </c>
      <c r="AH563" s="403" t="s">
        <v>210</v>
      </c>
      <c r="AI563" s="403" t="s">
        <v>210</v>
      </c>
    </row>
    <row r="564" spans="1:35" x14ac:dyDescent="0.2">
      <c r="A564" s="434" t="str">
        <f>IF(B564&lt;&gt;"",HYPERLINK(CONCATENATE("http://reports.ofsted.gov.uk/inspection-reports/find-inspection-report/provider/ELS/",B564),"Ofsted Webpage"),"")</f>
        <v>Ofsted Webpage</v>
      </c>
      <c r="B564" s="403">
        <v>59083</v>
      </c>
      <c r="C564" s="403">
        <v>119805</v>
      </c>
      <c r="D564" s="403">
        <v>10033482</v>
      </c>
      <c r="E564" s="403" t="s">
        <v>2762</v>
      </c>
      <c r="F564" s="403" t="s">
        <v>92</v>
      </c>
      <c r="G564" s="403" t="s">
        <v>14</v>
      </c>
      <c r="H564" s="403" t="s">
        <v>160</v>
      </c>
      <c r="I564" s="403" t="s">
        <v>161</v>
      </c>
      <c r="J564" s="403" t="s">
        <v>161</v>
      </c>
      <c r="K564" s="404">
        <v>42825</v>
      </c>
      <c r="L564" s="403">
        <v>1</v>
      </c>
      <c r="M564" s="403" t="s">
        <v>2763</v>
      </c>
      <c r="N564" s="403" t="s">
        <v>132</v>
      </c>
      <c r="O564" s="403" t="s">
        <v>109</v>
      </c>
      <c r="P564" s="404">
        <v>41590</v>
      </c>
      <c r="Q564" s="404">
        <v>41593</v>
      </c>
      <c r="R564" s="404">
        <v>41625</v>
      </c>
      <c r="S564" s="403">
        <v>2</v>
      </c>
      <c r="T564" s="403">
        <v>2</v>
      </c>
      <c r="U564" s="403">
        <v>2</v>
      </c>
      <c r="V564" s="403" t="s">
        <v>99</v>
      </c>
      <c r="W564" s="403">
        <v>2</v>
      </c>
      <c r="X564" s="403" t="s">
        <v>99</v>
      </c>
      <c r="Y564" s="403" t="s">
        <v>210</v>
      </c>
      <c r="Z564" s="404" t="s">
        <v>210</v>
      </c>
      <c r="AA564" s="404" t="s">
        <v>210</v>
      </c>
      <c r="AB564" s="403" t="s">
        <v>210</v>
      </c>
      <c r="AC564" s="403" t="s">
        <v>210</v>
      </c>
      <c r="AD564" s="403" t="s">
        <v>210</v>
      </c>
      <c r="AE564" s="403" t="s">
        <v>210</v>
      </c>
      <c r="AF564" s="403" t="s">
        <v>210</v>
      </c>
      <c r="AG564" s="403" t="s">
        <v>210</v>
      </c>
      <c r="AH564" s="403" t="s">
        <v>210</v>
      </c>
      <c r="AI564" s="403" t="s">
        <v>103</v>
      </c>
    </row>
    <row r="565" spans="1:35" x14ac:dyDescent="0.2">
      <c r="A565" s="434" t="str">
        <f>IF(B565&lt;&gt;"",HYPERLINK(CONCATENATE("http://reports.ofsted.gov.uk/inspection-reports/find-inspection-report/provider/ELS/",B565),"Ofsted Webpage"),"")</f>
        <v>Ofsted Webpage</v>
      </c>
      <c r="B565" s="403">
        <v>59093</v>
      </c>
      <c r="C565" s="403">
        <v>119803</v>
      </c>
      <c r="D565" s="403">
        <v>10032119</v>
      </c>
      <c r="E565" s="403" t="s">
        <v>1241</v>
      </c>
      <c r="F565" s="403" t="s">
        <v>92</v>
      </c>
      <c r="G565" s="403" t="s">
        <v>14</v>
      </c>
      <c r="H565" s="403" t="s">
        <v>270</v>
      </c>
      <c r="I565" s="403" t="s">
        <v>166</v>
      </c>
      <c r="J565" s="403" t="s">
        <v>166</v>
      </c>
      <c r="K565" s="404" t="s">
        <v>210</v>
      </c>
      <c r="L565" s="403" t="s">
        <v>210</v>
      </c>
      <c r="M565" s="403">
        <v>10011543</v>
      </c>
      <c r="N565" s="403" t="s">
        <v>130</v>
      </c>
      <c r="O565" s="403" t="s">
        <v>109</v>
      </c>
      <c r="P565" s="404">
        <v>42500</v>
      </c>
      <c r="Q565" s="404">
        <v>42503</v>
      </c>
      <c r="R565" s="404">
        <v>42542</v>
      </c>
      <c r="S565" s="403">
        <v>2</v>
      </c>
      <c r="T565" s="403">
        <v>2</v>
      </c>
      <c r="U565" s="403">
        <v>2</v>
      </c>
      <c r="V565" s="403">
        <v>1</v>
      </c>
      <c r="W565" s="403">
        <v>1</v>
      </c>
      <c r="X565" s="403" t="s">
        <v>100</v>
      </c>
      <c r="Y565" s="403" t="s">
        <v>3710</v>
      </c>
      <c r="Z565" s="404">
        <v>41330</v>
      </c>
      <c r="AA565" s="404">
        <v>41334</v>
      </c>
      <c r="AB565" s="403" t="s">
        <v>132</v>
      </c>
      <c r="AC565" s="403" t="s">
        <v>4900</v>
      </c>
      <c r="AD565" s="403">
        <v>2</v>
      </c>
      <c r="AE565" s="403">
        <v>2</v>
      </c>
      <c r="AF565" s="403">
        <v>2</v>
      </c>
      <c r="AG565" s="403" t="s">
        <v>99</v>
      </c>
      <c r="AH565" s="403">
        <v>1</v>
      </c>
      <c r="AI565" s="403" t="s">
        <v>111</v>
      </c>
    </row>
    <row r="566" spans="1:35" x14ac:dyDescent="0.2">
      <c r="A566" s="434" t="str">
        <f>IF(B566&lt;&gt;"",HYPERLINK(CONCATENATE("http://reports.ofsted.gov.uk/inspection-reports/find-inspection-report/provider/ELS/",B566),"Ofsted Webpage"),"")</f>
        <v>Ofsted Webpage</v>
      </c>
      <c r="B566" s="403">
        <v>59094</v>
      </c>
      <c r="C566" s="403">
        <v>119924</v>
      </c>
      <c r="D566" s="403">
        <v>10034309</v>
      </c>
      <c r="E566" s="403" t="s">
        <v>5017</v>
      </c>
      <c r="F566" s="403" t="s">
        <v>92</v>
      </c>
      <c r="G566" s="403" t="s">
        <v>14</v>
      </c>
      <c r="H566" s="403" t="s">
        <v>198</v>
      </c>
      <c r="I566" s="403" t="s">
        <v>199</v>
      </c>
      <c r="J566" s="403" t="s">
        <v>95</v>
      </c>
      <c r="K566" s="404">
        <v>43005</v>
      </c>
      <c r="L566" s="403">
        <v>1</v>
      </c>
      <c r="M566" s="403" t="s">
        <v>2766</v>
      </c>
      <c r="N566" s="403" t="s">
        <v>132</v>
      </c>
      <c r="O566" s="403" t="s">
        <v>109</v>
      </c>
      <c r="P566" s="404">
        <v>41617</v>
      </c>
      <c r="Q566" s="404">
        <v>41621</v>
      </c>
      <c r="R566" s="404">
        <v>41659</v>
      </c>
      <c r="S566" s="403">
        <v>2</v>
      </c>
      <c r="T566" s="403">
        <v>2</v>
      </c>
      <c r="U566" s="403">
        <v>2</v>
      </c>
      <c r="V566" s="403" t="s">
        <v>99</v>
      </c>
      <c r="W566" s="403">
        <v>3</v>
      </c>
      <c r="X566" s="403" t="s">
        <v>99</v>
      </c>
      <c r="Y566" s="403" t="s">
        <v>210</v>
      </c>
      <c r="Z566" s="404" t="s">
        <v>210</v>
      </c>
      <c r="AA566" s="404" t="s">
        <v>210</v>
      </c>
      <c r="AB566" s="403" t="s">
        <v>210</v>
      </c>
      <c r="AC566" s="403" t="s">
        <v>210</v>
      </c>
      <c r="AD566" s="403" t="s">
        <v>210</v>
      </c>
      <c r="AE566" s="403" t="s">
        <v>210</v>
      </c>
      <c r="AF566" s="403" t="s">
        <v>210</v>
      </c>
      <c r="AG566" s="403" t="s">
        <v>210</v>
      </c>
      <c r="AH566" s="403" t="s">
        <v>210</v>
      </c>
      <c r="AI566" s="403" t="s">
        <v>103</v>
      </c>
    </row>
    <row r="567" spans="1:35" x14ac:dyDescent="0.2">
      <c r="A567" s="434" t="str">
        <f>IF(B567&lt;&gt;"",HYPERLINK(CONCATENATE("http://reports.ofsted.gov.uk/inspection-reports/find-inspection-report/provider/ELS/",B567),"Ofsted Webpage"),"")</f>
        <v>Ofsted Webpage</v>
      </c>
      <c r="B567" s="403">
        <v>59109</v>
      </c>
      <c r="C567" s="403">
        <v>120015</v>
      </c>
      <c r="D567" s="403">
        <v>10034055</v>
      </c>
      <c r="E567" s="403" t="s">
        <v>489</v>
      </c>
      <c r="F567" s="403" t="s">
        <v>92</v>
      </c>
      <c r="G567" s="403" t="s">
        <v>14</v>
      </c>
      <c r="H567" s="403" t="s">
        <v>364</v>
      </c>
      <c r="I567" s="403" t="s">
        <v>190</v>
      </c>
      <c r="J567" s="403" t="s">
        <v>190</v>
      </c>
      <c r="K567" s="404" t="s">
        <v>210</v>
      </c>
      <c r="L567" s="403" t="s">
        <v>210</v>
      </c>
      <c r="M567" s="403">
        <v>10020116</v>
      </c>
      <c r="N567" s="403" t="s">
        <v>130</v>
      </c>
      <c r="O567" s="403" t="s">
        <v>109</v>
      </c>
      <c r="P567" s="404">
        <v>42682</v>
      </c>
      <c r="Q567" s="404">
        <v>42685</v>
      </c>
      <c r="R567" s="404">
        <v>42723</v>
      </c>
      <c r="S567" s="403">
        <v>2</v>
      </c>
      <c r="T567" s="403">
        <v>2</v>
      </c>
      <c r="U567" s="403">
        <v>2</v>
      </c>
      <c r="V567" s="403">
        <v>2</v>
      </c>
      <c r="W567" s="403">
        <v>2</v>
      </c>
      <c r="X567" s="403" t="s">
        <v>100</v>
      </c>
      <c r="Y567" s="403" t="s">
        <v>490</v>
      </c>
      <c r="Z567" s="404">
        <v>41799</v>
      </c>
      <c r="AA567" s="404">
        <v>41803</v>
      </c>
      <c r="AB567" s="403" t="s">
        <v>147</v>
      </c>
      <c r="AC567" s="403" t="s">
        <v>4900</v>
      </c>
      <c r="AD567" s="403">
        <v>2</v>
      </c>
      <c r="AE567" s="403">
        <v>2</v>
      </c>
      <c r="AF567" s="403">
        <v>2</v>
      </c>
      <c r="AG567" s="403" t="s">
        <v>99</v>
      </c>
      <c r="AH567" s="403">
        <v>3</v>
      </c>
      <c r="AI567" s="403" t="s">
        <v>111</v>
      </c>
    </row>
    <row r="568" spans="1:35" x14ac:dyDescent="0.2">
      <c r="A568" s="434" t="str">
        <f>IF(B568&lt;&gt;"",HYPERLINK(CONCATENATE("http://reports.ofsted.gov.uk/inspection-reports/find-inspection-report/provider/ELS/",B568),"Ofsted Webpage"),"")</f>
        <v>Ofsted Webpage</v>
      </c>
      <c r="B568" s="403">
        <v>59113</v>
      </c>
      <c r="C568" s="403">
        <v>115714</v>
      </c>
      <c r="D568" s="403">
        <v>10006735</v>
      </c>
      <c r="E568" s="403" t="s">
        <v>1243</v>
      </c>
      <c r="F568" s="403" t="s">
        <v>92</v>
      </c>
      <c r="G568" s="403" t="s">
        <v>14</v>
      </c>
      <c r="H568" s="403" t="s">
        <v>870</v>
      </c>
      <c r="I568" s="403" t="s">
        <v>166</v>
      </c>
      <c r="J568" s="403" t="s">
        <v>166</v>
      </c>
      <c r="K568" s="404" t="s">
        <v>210</v>
      </c>
      <c r="L568" s="403" t="s">
        <v>210</v>
      </c>
      <c r="M568" s="403">
        <v>10008494</v>
      </c>
      <c r="N568" s="403" t="s">
        <v>331</v>
      </c>
      <c r="O568" s="403" t="s">
        <v>109</v>
      </c>
      <c r="P568" s="404">
        <v>42381</v>
      </c>
      <c r="Q568" s="404">
        <v>42384</v>
      </c>
      <c r="R568" s="404">
        <v>42415</v>
      </c>
      <c r="S568" s="403">
        <v>2</v>
      </c>
      <c r="T568" s="403">
        <v>2</v>
      </c>
      <c r="U568" s="403">
        <v>2</v>
      </c>
      <c r="V568" s="403">
        <v>2</v>
      </c>
      <c r="W568" s="403">
        <v>2</v>
      </c>
      <c r="X568" s="403" t="s">
        <v>100</v>
      </c>
      <c r="Y568" s="403" t="s">
        <v>1951</v>
      </c>
      <c r="Z568" s="404">
        <v>41898</v>
      </c>
      <c r="AA568" s="404">
        <v>41901</v>
      </c>
      <c r="AB568" s="403" t="s">
        <v>132</v>
      </c>
      <c r="AC568" s="403" t="s">
        <v>4900</v>
      </c>
      <c r="AD568" s="403">
        <v>3</v>
      </c>
      <c r="AE568" s="403">
        <v>3</v>
      </c>
      <c r="AF568" s="403">
        <v>3</v>
      </c>
      <c r="AG568" s="403" t="s">
        <v>99</v>
      </c>
      <c r="AH568" s="403">
        <v>3</v>
      </c>
      <c r="AI568" s="403" t="s">
        <v>127</v>
      </c>
    </row>
    <row r="569" spans="1:35" x14ac:dyDescent="0.2">
      <c r="A569" s="434" t="str">
        <f>IF(B569&lt;&gt;"",HYPERLINK(CONCATENATE("http://reports.ofsted.gov.uk/inspection-reports/find-inspection-report/provider/ELS/",B569),"Ofsted Webpage"),"")</f>
        <v>Ofsted Webpage</v>
      </c>
      <c r="B569" s="403">
        <v>59124</v>
      </c>
      <c r="C569" s="403">
        <v>121216</v>
      </c>
      <c r="D569" s="403">
        <v>10027693</v>
      </c>
      <c r="E569" s="403" t="s">
        <v>1956</v>
      </c>
      <c r="F569" s="403" t="s">
        <v>92</v>
      </c>
      <c r="G569" s="403" t="s">
        <v>14</v>
      </c>
      <c r="H569" s="403" t="s">
        <v>785</v>
      </c>
      <c r="I569" s="403" t="s">
        <v>107</v>
      </c>
      <c r="J569" s="403" t="s">
        <v>107</v>
      </c>
      <c r="K569" s="404" t="s">
        <v>210</v>
      </c>
      <c r="L569" s="403" t="s">
        <v>210</v>
      </c>
      <c r="M569" s="403">
        <v>10030717</v>
      </c>
      <c r="N569" s="403" t="s">
        <v>130</v>
      </c>
      <c r="O569" s="403" t="s">
        <v>109</v>
      </c>
      <c r="P569" s="404">
        <v>42920</v>
      </c>
      <c r="Q569" s="404">
        <v>42923</v>
      </c>
      <c r="R569" s="404">
        <v>42964</v>
      </c>
      <c r="S569" s="403">
        <v>3</v>
      </c>
      <c r="T569" s="403">
        <v>3</v>
      </c>
      <c r="U569" s="403">
        <v>3</v>
      </c>
      <c r="V569" s="403">
        <v>2</v>
      </c>
      <c r="W569" s="403">
        <v>3</v>
      </c>
      <c r="X569" s="403" t="s">
        <v>100</v>
      </c>
      <c r="Y569" s="403" t="s">
        <v>1957</v>
      </c>
      <c r="Z569" s="404">
        <v>42109</v>
      </c>
      <c r="AA569" s="404">
        <v>42111</v>
      </c>
      <c r="AB569" s="403" t="s">
        <v>147</v>
      </c>
      <c r="AC569" s="403" t="s">
        <v>4900</v>
      </c>
      <c r="AD569" s="403">
        <v>2</v>
      </c>
      <c r="AE569" s="403">
        <v>2</v>
      </c>
      <c r="AF569" s="403">
        <v>2</v>
      </c>
      <c r="AG569" s="403" t="s">
        <v>99</v>
      </c>
      <c r="AH569" s="403">
        <v>2</v>
      </c>
      <c r="AI569" s="403" t="s">
        <v>148</v>
      </c>
    </row>
    <row r="570" spans="1:35" x14ac:dyDescent="0.2">
      <c r="A570" s="434" t="str">
        <f>IF(B570&lt;&gt;"",HYPERLINK(CONCATENATE("http://reports.ofsted.gov.uk/inspection-reports/find-inspection-report/provider/ELS/",B570),"Ofsted Webpage"),"")</f>
        <v>Ofsted Webpage</v>
      </c>
      <c r="B570" s="403">
        <v>59126</v>
      </c>
      <c r="C570" s="403">
        <v>121218</v>
      </c>
      <c r="D570" s="403">
        <v>10025330</v>
      </c>
      <c r="E570" s="403" t="s">
        <v>1245</v>
      </c>
      <c r="F570" s="403" t="s">
        <v>92</v>
      </c>
      <c r="G570" s="403" t="s">
        <v>14</v>
      </c>
      <c r="H570" s="403" t="s">
        <v>1246</v>
      </c>
      <c r="I570" s="403" t="s">
        <v>94</v>
      </c>
      <c r="J570" s="403" t="s">
        <v>95</v>
      </c>
      <c r="K570" s="404" t="s">
        <v>210</v>
      </c>
      <c r="L570" s="403" t="s">
        <v>210</v>
      </c>
      <c r="M570" s="403">
        <v>10005093</v>
      </c>
      <c r="N570" s="403" t="s">
        <v>130</v>
      </c>
      <c r="O570" s="403" t="s">
        <v>109</v>
      </c>
      <c r="P570" s="404">
        <v>42311</v>
      </c>
      <c r="Q570" s="404">
        <v>42314</v>
      </c>
      <c r="R570" s="404">
        <v>42345</v>
      </c>
      <c r="S570" s="403">
        <v>2</v>
      </c>
      <c r="T570" s="403">
        <v>2</v>
      </c>
      <c r="U570" s="403">
        <v>2</v>
      </c>
      <c r="V570" s="403">
        <v>2</v>
      </c>
      <c r="W570" s="403">
        <v>2</v>
      </c>
      <c r="X570" s="403" t="s">
        <v>100</v>
      </c>
      <c r="Y570" s="403" t="s">
        <v>2778</v>
      </c>
      <c r="Z570" s="404">
        <v>41597</v>
      </c>
      <c r="AA570" s="404">
        <v>41600</v>
      </c>
      <c r="AB570" s="403" t="s">
        <v>132</v>
      </c>
      <c r="AC570" s="403" t="s">
        <v>4900</v>
      </c>
      <c r="AD570" s="403">
        <v>2</v>
      </c>
      <c r="AE570" s="403">
        <v>2</v>
      </c>
      <c r="AF570" s="403">
        <v>2</v>
      </c>
      <c r="AG570" s="403" t="s">
        <v>99</v>
      </c>
      <c r="AH570" s="403">
        <v>2</v>
      </c>
      <c r="AI570" s="403" t="s">
        <v>111</v>
      </c>
    </row>
    <row r="571" spans="1:35" x14ac:dyDescent="0.2">
      <c r="A571" s="434" t="str">
        <f>IF(B571&lt;&gt;"",HYPERLINK(CONCATENATE("http://reports.ofsted.gov.uk/inspection-reports/find-inspection-report/provider/ELS/",B571),"Ofsted Webpage"),"")</f>
        <v>Ofsted Webpage</v>
      </c>
      <c r="B571" s="403">
        <v>59129</v>
      </c>
      <c r="C571" s="403">
        <v>121497</v>
      </c>
      <c r="D571" s="403">
        <v>10027873</v>
      </c>
      <c r="E571" s="403" t="s">
        <v>1959</v>
      </c>
      <c r="F571" s="403" t="s">
        <v>92</v>
      </c>
      <c r="G571" s="403" t="s">
        <v>14</v>
      </c>
      <c r="H571" s="403" t="s">
        <v>139</v>
      </c>
      <c r="I571" s="403" t="s">
        <v>140</v>
      </c>
      <c r="J571" s="403" t="s">
        <v>140</v>
      </c>
      <c r="K571" s="404" t="s">
        <v>210</v>
      </c>
      <c r="L571" s="403" t="s">
        <v>210</v>
      </c>
      <c r="M571" s="403" t="s">
        <v>1960</v>
      </c>
      <c r="N571" s="403" t="s">
        <v>147</v>
      </c>
      <c r="O571" s="403" t="s">
        <v>109</v>
      </c>
      <c r="P571" s="404">
        <v>42073</v>
      </c>
      <c r="Q571" s="404">
        <v>42076</v>
      </c>
      <c r="R571" s="404">
        <v>42111</v>
      </c>
      <c r="S571" s="403">
        <v>2</v>
      </c>
      <c r="T571" s="403">
        <v>2</v>
      </c>
      <c r="U571" s="403">
        <v>2</v>
      </c>
      <c r="V571" s="403" t="s">
        <v>99</v>
      </c>
      <c r="W571" s="403">
        <v>2</v>
      </c>
      <c r="X571" s="403" t="s">
        <v>99</v>
      </c>
      <c r="Y571" s="403" t="s">
        <v>2780</v>
      </c>
      <c r="Z571" s="404">
        <v>41541</v>
      </c>
      <c r="AA571" s="404">
        <v>41544</v>
      </c>
      <c r="AB571" s="403" t="s">
        <v>132</v>
      </c>
      <c r="AC571" s="403" t="s">
        <v>4900</v>
      </c>
      <c r="AD571" s="403">
        <v>3</v>
      </c>
      <c r="AE571" s="403">
        <v>3</v>
      </c>
      <c r="AF571" s="403">
        <v>3</v>
      </c>
      <c r="AG571" s="403" t="s">
        <v>99</v>
      </c>
      <c r="AH571" s="403">
        <v>3</v>
      </c>
      <c r="AI571" s="403" t="s">
        <v>127</v>
      </c>
    </row>
    <row r="572" spans="1:35" x14ac:dyDescent="0.2">
      <c r="A572" s="434" t="str">
        <f>IF(B572&lt;&gt;"",HYPERLINK(CONCATENATE("http://reports.ofsted.gov.uk/inspection-reports/find-inspection-report/provider/ELS/",B572),"Ofsted Webpage"),"")</f>
        <v>Ofsted Webpage</v>
      </c>
      <c r="B572" s="403">
        <v>59131</v>
      </c>
      <c r="C572" s="403">
        <v>122836</v>
      </c>
      <c r="D572" s="403">
        <v>10033736</v>
      </c>
      <c r="E572" s="403" t="s">
        <v>1248</v>
      </c>
      <c r="F572" s="403" t="s">
        <v>183</v>
      </c>
      <c r="G572" s="403" t="s">
        <v>14</v>
      </c>
      <c r="H572" s="403" t="s">
        <v>121</v>
      </c>
      <c r="I572" s="403" t="s">
        <v>122</v>
      </c>
      <c r="J572" s="403" t="s">
        <v>122</v>
      </c>
      <c r="K572" s="404" t="s">
        <v>210</v>
      </c>
      <c r="L572" s="403" t="s">
        <v>210</v>
      </c>
      <c r="M572" s="403">
        <v>10037419</v>
      </c>
      <c r="N572" s="403" t="s">
        <v>141</v>
      </c>
      <c r="O572" s="403" t="s">
        <v>109</v>
      </c>
      <c r="P572" s="404">
        <v>43046</v>
      </c>
      <c r="Q572" s="404">
        <v>43048</v>
      </c>
      <c r="R572" s="404">
        <v>43103</v>
      </c>
      <c r="S572" s="403">
        <v>2</v>
      </c>
      <c r="T572" s="403">
        <v>2</v>
      </c>
      <c r="U572" s="403">
        <v>2</v>
      </c>
      <c r="V572" s="403">
        <v>2</v>
      </c>
      <c r="W572" s="403">
        <v>2</v>
      </c>
      <c r="X572" s="403" t="s">
        <v>100</v>
      </c>
      <c r="Y572" s="403">
        <v>10005094</v>
      </c>
      <c r="Z572" s="404">
        <v>42325</v>
      </c>
      <c r="AA572" s="404">
        <v>42327</v>
      </c>
      <c r="AB572" s="403" t="s">
        <v>145</v>
      </c>
      <c r="AC572" s="403" t="s">
        <v>4900</v>
      </c>
      <c r="AD572" s="403">
        <v>3</v>
      </c>
      <c r="AE572" s="403">
        <v>3</v>
      </c>
      <c r="AF572" s="403">
        <v>3</v>
      </c>
      <c r="AG572" s="403">
        <v>2</v>
      </c>
      <c r="AH572" s="403">
        <v>2</v>
      </c>
      <c r="AI572" s="403" t="s">
        <v>127</v>
      </c>
    </row>
    <row r="573" spans="1:35" x14ac:dyDescent="0.2">
      <c r="A573" s="434" t="str">
        <f>IF(B573&lt;&gt;"",HYPERLINK(CONCATENATE("http://reports.ofsted.gov.uk/inspection-reports/find-inspection-report/provider/ELS/",B573),"Ofsted Webpage"),"")</f>
        <v>Ofsted Webpage</v>
      </c>
      <c r="B573" s="403">
        <v>59144</v>
      </c>
      <c r="C573" s="403">
        <v>124167</v>
      </c>
      <c r="D573" s="403">
        <v>10019237</v>
      </c>
      <c r="E573" s="403" t="s">
        <v>1250</v>
      </c>
      <c r="F573" s="403" t="s">
        <v>134</v>
      </c>
      <c r="G573" s="403" t="s">
        <v>13</v>
      </c>
      <c r="H573" s="403" t="s">
        <v>942</v>
      </c>
      <c r="I573" s="403" t="s">
        <v>140</v>
      </c>
      <c r="J573" s="403" t="s">
        <v>140</v>
      </c>
      <c r="K573" s="404" t="s">
        <v>210</v>
      </c>
      <c r="L573" s="403" t="s">
        <v>210</v>
      </c>
      <c r="M573" s="403">
        <v>10037420</v>
      </c>
      <c r="N573" s="403" t="s">
        <v>588</v>
      </c>
      <c r="O573" s="403" t="s">
        <v>109</v>
      </c>
      <c r="P573" s="404">
        <v>43024</v>
      </c>
      <c r="Q573" s="404">
        <v>43026</v>
      </c>
      <c r="R573" s="404">
        <v>43054</v>
      </c>
      <c r="S573" s="403">
        <v>2</v>
      </c>
      <c r="T573" s="403">
        <v>2</v>
      </c>
      <c r="U573" s="403">
        <v>2</v>
      </c>
      <c r="V573" s="403">
        <v>2</v>
      </c>
      <c r="W573" s="403">
        <v>2</v>
      </c>
      <c r="X573" s="403" t="s">
        <v>100</v>
      </c>
      <c r="Y573" s="403">
        <v>10005971</v>
      </c>
      <c r="Z573" s="404">
        <v>42333</v>
      </c>
      <c r="AA573" s="404">
        <v>42338</v>
      </c>
      <c r="AB573" s="403" t="s">
        <v>136</v>
      </c>
      <c r="AC573" s="403" t="s">
        <v>4900</v>
      </c>
      <c r="AD573" s="403">
        <v>3</v>
      </c>
      <c r="AE573" s="403">
        <v>3</v>
      </c>
      <c r="AF573" s="403">
        <v>3</v>
      </c>
      <c r="AG573" s="403">
        <v>3</v>
      </c>
      <c r="AH573" s="403">
        <v>3</v>
      </c>
      <c r="AI573" s="403" t="s">
        <v>127</v>
      </c>
    </row>
    <row r="574" spans="1:35" x14ac:dyDescent="0.2">
      <c r="A574" s="434" t="str">
        <f>IF(B574&lt;&gt;"",HYPERLINK(CONCATENATE("http://reports.ofsted.gov.uk/inspection-reports/find-inspection-report/provider/ELS/",B574),"Ofsted Webpage"),"")</f>
        <v>Ofsted Webpage</v>
      </c>
      <c r="B574" s="403">
        <v>59147</v>
      </c>
      <c r="C574" s="403">
        <v>121553</v>
      </c>
      <c r="D574" s="403">
        <v>10030249</v>
      </c>
      <c r="E574" s="403" t="s">
        <v>4949</v>
      </c>
      <c r="F574" s="403" t="s">
        <v>92</v>
      </c>
      <c r="G574" s="403" t="s">
        <v>14</v>
      </c>
      <c r="H574" s="403" t="s">
        <v>114</v>
      </c>
      <c r="I574" s="403" t="s">
        <v>107</v>
      </c>
      <c r="J574" s="403" t="s">
        <v>107</v>
      </c>
      <c r="K574" s="404" t="s">
        <v>210</v>
      </c>
      <c r="L574" s="403" t="s">
        <v>210</v>
      </c>
      <c r="M574" s="403">
        <v>10037358</v>
      </c>
      <c r="N574" s="403" t="s">
        <v>145</v>
      </c>
      <c r="O574" s="403" t="s">
        <v>109</v>
      </c>
      <c r="P574" s="404">
        <v>43074</v>
      </c>
      <c r="Q574" s="404">
        <v>43077</v>
      </c>
      <c r="R574" s="404">
        <v>43133</v>
      </c>
      <c r="S574" s="403">
        <v>3</v>
      </c>
      <c r="T574" s="403">
        <v>3</v>
      </c>
      <c r="U574" s="403">
        <v>3</v>
      </c>
      <c r="V574" s="403">
        <v>3</v>
      </c>
      <c r="W574" s="403">
        <v>3</v>
      </c>
      <c r="X574" s="403" t="s">
        <v>100</v>
      </c>
      <c r="Y574" s="403" t="s">
        <v>1964</v>
      </c>
      <c r="Z574" s="404">
        <v>42170</v>
      </c>
      <c r="AA574" s="404">
        <v>42174</v>
      </c>
      <c r="AB574" s="403" t="s">
        <v>102</v>
      </c>
      <c r="AC574" s="403" t="s">
        <v>4900</v>
      </c>
      <c r="AD574" s="403">
        <v>2</v>
      </c>
      <c r="AE574" s="403">
        <v>2</v>
      </c>
      <c r="AF574" s="403">
        <v>2</v>
      </c>
      <c r="AG574" s="403" t="s">
        <v>99</v>
      </c>
      <c r="AH574" s="403">
        <v>2</v>
      </c>
      <c r="AI574" s="403" t="s">
        <v>148</v>
      </c>
    </row>
    <row r="575" spans="1:35" x14ac:dyDescent="0.2">
      <c r="A575" s="434" t="str">
        <f>IF(B575&lt;&gt;"",HYPERLINK(CONCATENATE("http://reports.ofsted.gov.uk/inspection-reports/find-inspection-report/provider/ELS/",B575),"Ofsted Webpage"),"")</f>
        <v>Ofsted Webpage</v>
      </c>
      <c r="B575" s="403">
        <v>59153</v>
      </c>
      <c r="C575" s="403">
        <v>121724</v>
      </c>
      <c r="D575" s="403">
        <v>10019314</v>
      </c>
      <c r="E575" s="403" t="s">
        <v>4472</v>
      </c>
      <c r="F575" s="403" t="s">
        <v>92</v>
      </c>
      <c r="G575" s="403" t="s">
        <v>14</v>
      </c>
      <c r="H575" s="403" t="s">
        <v>291</v>
      </c>
      <c r="I575" s="403" t="s">
        <v>172</v>
      </c>
      <c r="J575" s="403" t="s">
        <v>172</v>
      </c>
      <c r="K575" s="404">
        <v>43145</v>
      </c>
      <c r="L575" s="403">
        <v>1</v>
      </c>
      <c r="M575" s="403" t="s">
        <v>1973</v>
      </c>
      <c r="N575" s="403" t="s">
        <v>132</v>
      </c>
      <c r="O575" s="403" t="s">
        <v>109</v>
      </c>
      <c r="P575" s="404">
        <v>41899</v>
      </c>
      <c r="Q575" s="404">
        <v>41901</v>
      </c>
      <c r="R575" s="404">
        <v>41935</v>
      </c>
      <c r="S575" s="403">
        <v>2</v>
      </c>
      <c r="T575" s="403">
        <v>2</v>
      </c>
      <c r="U575" s="403">
        <v>2</v>
      </c>
      <c r="V575" s="403" t="s">
        <v>99</v>
      </c>
      <c r="W575" s="403">
        <v>2</v>
      </c>
      <c r="X575" s="403" t="s">
        <v>99</v>
      </c>
      <c r="Y575" s="403" t="s">
        <v>210</v>
      </c>
      <c r="Z575" s="404" t="s">
        <v>210</v>
      </c>
      <c r="AA575" s="404" t="s">
        <v>210</v>
      </c>
      <c r="AB575" s="403" t="s">
        <v>210</v>
      </c>
      <c r="AC575" s="403" t="s">
        <v>210</v>
      </c>
      <c r="AD575" s="403" t="s">
        <v>210</v>
      </c>
      <c r="AE575" s="403" t="s">
        <v>210</v>
      </c>
      <c r="AF575" s="403" t="s">
        <v>210</v>
      </c>
      <c r="AG575" s="403" t="s">
        <v>210</v>
      </c>
      <c r="AH575" s="403" t="s">
        <v>210</v>
      </c>
      <c r="AI575" s="403" t="s">
        <v>103</v>
      </c>
    </row>
    <row r="576" spans="1:35" x14ac:dyDescent="0.2">
      <c r="A576" s="434" t="str">
        <f>IF(B576&lt;&gt;"",HYPERLINK(CONCATENATE("http://reports.ofsted.gov.uk/inspection-reports/find-inspection-report/provider/ELS/",B576),"Ofsted Webpage"),"")</f>
        <v>Ofsted Webpage</v>
      </c>
      <c r="B576" s="403">
        <v>59154</v>
      </c>
      <c r="C576" s="403">
        <v>124281</v>
      </c>
      <c r="D576" s="403">
        <v>10032740</v>
      </c>
      <c r="E576" s="403" t="s">
        <v>1252</v>
      </c>
      <c r="F576" s="403" t="s">
        <v>92</v>
      </c>
      <c r="G576" s="403" t="s">
        <v>14</v>
      </c>
      <c r="H576" s="403" t="s">
        <v>294</v>
      </c>
      <c r="I576" s="403" t="s">
        <v>199</v>
      </c>
      <c r="J576" s="403" t="s">
        <v>95</v>
      </c>
      <c r="K576" s="404" t="s">
        <v>210</v>
      </c>
      <c r="L576" s="403" t="s">
        <v>210</v>
      </c>
      <c r="M576" s="403">
        <v>10030667</v>
      </c>
      <c r="N576" s="403" t="s">
        <v>141</v>
      </c>
      <c r="O576" s="403" t="s">
        <v>109</v>
      </c>
      <c r="P576" s="404">
        <v>42905</v>
      </c>
      <c r="Q576" s="404">
        <v>42908</v>
      </c>
      <c r="R576" s="404">
        <v>42935</v>
      </c>
      <c r="S576" s="403">
        <v>2</v>
      </c>
      <c r="T576" s="403">
        <v>2</v>
      </c>
      <c r="U576" s="403">
        <v>2</v>
      </c>
      <c r="V576" s="403">
        <v>2</v>
      </c>
      <c r="W576" s="403">
        <v>2</v>
      </c>
      <c r="X576" s="403" t="s">
        <v>100</v>
      </c>
      <c r="Y576" s="403">
        <v>10005403</v>
      </c>
      <c r="Z576" s="404">
        <v>42269</v>
      </c>
      <c r="AA576" s="404">
        <v>42272</v>
      </c>
      <c r="AB576" s="403" t="s">
        <v>145</v>
      </c>
      <c r="AC576" s="403" t="s">
        <v>4900</v>
      </c>
      <c r="AD576" s="403">
        <v>3</v>
      </c>
      <c r="AE576" s="403">
        <v>3</v>
      </c>
      <c r="AF576" s="403">
        <v>3</v>
      </c>
      <c r="AG576" s="403">
        <v>3</v>
      </c>
      <c r="AH576" s="403">
        <v>3</v>
      </c>
      <c r="AI576" s="403" t="s">
        <v>127</v>
      </c>
    </row>
    <row r="577" spans="1:35" x14ac:dyDescent="0.2">
      <c r="A577" s="434" t="str">
        <f>IF(B577&lt;&gt;"",HYPERLINK(CONCATENATE("http://reports.ofsted.gov.uk/inspection-reports/find-inspection-report/provider/ELS/",B577),"Ofsted Webpage"),"")</f>
        <v>Ofsted Webpage</v>
      </c>
      <c r="B577" s="403">
        <v>59155</v>
      </c>
      <c r="C577" s="403">
        <v>122978</v>
      </c>
      <c r="D577" s="403">
        <v>10034315</v>
      </c>
      <c r="E577" s="403" t="s">
        <v>363</v>
      </c>
      <c r="F577" s="403" t="s">
        <v>92</v>
      </c>
      <c r="G577" s="403" t="s">
        <v>14</v>
      </c>
      <c r="H577" s="403" t="s">
        <v>364</v>
      </c>
      <c r="I577" s="403" t="s">
        <v>190</v>
      </c>
      <c r="J577" s="403" t="s">
        <v>190</v>
      </c>
      <c r="K577" s="404" t="s">
        <v>210</v>
      </c>
      <c r="L577" s="403" t="s">
        <v>210</v>
      </c>
      <c r="M577" s="403">
        <v>10005096</v>
      </c>
      <c r="N577" s="403" t="s">
        <v>141</v>
      </c>
      <c r="O577" s="403" t="s">
        <v>109</v>
      </c>
      <c r="P577" s="404">
        <v>42717</v>
      </c>
      <c r="Q577" s="404">
        <v>42720</v>
      </c>
      <c r="R577" s="404">
        <v>42758</v>
      </c>
      <c r="S577" s="403">
        <v>2</v>
      </c>
      <c r="T577" s="403">
        <v>2</v>
      </c>
      <c r="U577" s="403">
        <v>2</v>
      </c>
      <c r="V577" s="403">
        <v>2</v>
      </c>
      <c r="W577" s="403">
        <v>2</v>
      </c>
      <c r="X577" s="403" t="s">
        <v>100</v>
      </c>
      <c r="Y577" s="403" t="s">
        <v>365</v>
      </c>
      <c r="Z577" s="404">
        <v>42046</v>
      </c>
      <c r="AA577" s="404">
        <v>42048</v>
      </c>
      <c r="AB577" s="403" t="s">
        <v>102</v>
      </c>
      <c r="AC577" s="403" t="s">
        <v>4900</v>
      </c>
      <c r="AD577" s="403">
        <v>3</v>
      </c>
      <c r="AE577" s="403">
        <v>3</v>
      </c>
      <c r="AF577" s="403">
        <v>3</v>
      </c>
      <c r="AG577" s="403" t="s">
        <v>99</v>
      </c>
      <c r="AH577" s="403">
        <v>3</v>
      </c>
      <c r="AI577" s="403" t="s">
        <v>127</v>
      </c>
    </row>
    <row r="578" spans="1:35" x14ac:dyDescent="0.2">
      <c r="A578" s="434" t="str">
        <f>IF(B578&lt;&gt;"",HYPERLINK(CONCATENATE("http://reports.ofsted.gov.uk/inspection-reports/find-inspection-report/provider/ELS/",B578),"Ofsted Webpage"),"")</f>
        <v>Ofsted Webpage</v>
      </c>
      <c r="B578" s="403">
        <v>59157</v>
      </c>
      <c r="C578" s="403">
        <v>124219</v>
      </c>
      <c r="D578" s="403">
        <v>10024404</v>
      </c>
      <c r="E578" s="403" t="s">
        <v>570</v>
      </c>
      <c r="F578" s="403" t="s">
        <v>92</v>
      </c>
      <c r="G578" s="403" t="s">
        <v>14</v>
      </c>
      <c r="H578" s="403" t="s">
        <v>144</v>
      </c>
      <c r="I578" s="403" t="s">
        <v>122</v>
      </c>
      <c r="J578" s="403" t="s">
        <v>122</v>
      </c>
      <c r="K578" s="404" t="s">
        <v>210</v>
      </c>
      <c r="L578" s="403" t="s">
        <v>210</v>
      </c>
      <c r="M578" s="403">
        <v>10021941</v>
      </c>
      <c r="N578" s="403" t="s">
        <v>331</v>
      </c>
      <c r="O578" s="403" t="s">
        <v>109</v>
      </c>
      <c r="P578" s="404">
        <v>42668</v>
      </c>
      <c r="Q578" s="404">
        <v>42670</v>
      </c>
      <c r="R578" s="404">
        <v>42695</v>
      </c>
      <c r="S578" s="403">
        <v>2</v>
      </c>
      <c r="T578" s="403">
        <v>2</v>
      </c>
      <c r="U578" s="403">
        <v>2</v>
      </c>
      <c r="V578" s="403">
        <v>2</v>
      </c>
      <c r="W578" s="403">
        <v>2</v>
      </c>
      <c r="X578" s="403" t="s">
        <v>100</v>
      </c>
      <c r="Y578" s="403" t="s">
        <v>571</v>
      </c>
      <c r="Z578" s="404">
        <v>42067</v>
      </c>
      <c r="AA578" s="404">
        <v>42069</v>
      </c>
      <c r="AB578" s="403" t="s">
        <v>132</v>
      </c>
      <c r="AC578" s="403" t="s">
        <v>4900</v>
      </c>
      <c r="AD578" s="403">
        <v>3</v>
      </c>
      <c r="AE578" s="403">
        <v>3</v>
      </c>
      <c r="AF578" s="403">
        <v>3</v>
      </c>
      <c r="AG578" s="403" t="s">
        <v>99</v>
      </c>
      <c r="AH578" s="403">
        <v>2</v>
      </c>
      <c r="AI578" s="403" t="s">
        <v>127</v>
      </c>
    </row>
    <row r="579" spans="1:35" x14ac:dyDescent="0.2">
      <c r="A579" s="434" t="str">
        <f>IF(B579&lt;&gt;"",HYPERLINK(CONCATENATE("http://reports.ofsted.gov.uk/inspection-reports/find-inspection-report/provider/ELS/",B579),"Ofsted Webpage"),"")</f>
        <v>Ofsted Webpage</v>
      </c>
      <c r="B579" s="403">
        <v>59161</v>
      </c>
      <c r="C579" s="403">
        <v>124286</v>
      </c>
      <c r="D579" s="403">
        <v>10036578</v>
      </c>
      <c r="E579" s="403" t="s">
        <v>330</v>
      </c>
      <c r="F579" s="403" t="s">
        <v>92</v>
      </c>
      <c r="G579" s="403" t="s">
        <v>14</v>
      </c>
      <c r="H579" s="403" t="s">
        <v>285</v>
      </c>
      <c r="I579" s="403" t="s">
        <v>140</v>
      </c>
      <c r="J579" s="403" t="s">
        <v>140</v>
      </c>
      <c r="K579" s="404" t="s">
        <v>210</v>
      </c>
      <c r="L579" s="403" t="s">
        <v>210</v>
      </c>
      <c r="M579" s="403">
        <v>10022619</v>
      </c>
      <c r="N579" s="403" t="s">
        <v>331</v>
      </c>
      <c r="O579" s="403" t="s">
        <v>109</v>
      </c>
      <c r="P579" s="404">
        <v>42745</v>
      </c>
      <c r="Q579" s="404">
        <v>42748</v>
      </c>
      <c r="R579" s="404">
        <v>42780</v>
      </c>
      <c r="S579" s="403">
        <v>2</v>
      </c>
      <c r="T579" s="403">
        <v>2</v>
      </c>
      <c r="U579" s="403">
        <v>2</v>
      </c>
      <c r="V579" s="403">
        <v>2</v>
      </c>
      <c r="W579" s="403">
        <v>2</v>
      </c>
      <c r="X579" s="403" t="s">
        <v>100</v>
      </c>
      <c r="Y579" s="403" t="s">
        <v>332</v>
      </c>
      <c r="Z579" s="404">
        <v>42073</v>
      </c>
      <c r="AA579" s="404">
        <v>42076</v>
      </c>
      <c r="AB579" s="403" t="s">
        <v>132</v>
      </c>
      <c r="AC579" s="403" t="s">
        <v>4900</v>
      </c>
      <c r="AD579" s="403">
        <v>3</v>
      </c>
      <c r="AE579" s="403">
        <v>3</v>
      </c>
      <c r="AF579" s="403">
        <v>3</v>
      </c>
      <c r="AG579" s="403" t="s">
        <v>99</v>
      </c>
      <c r="AH579" s="403">
        <v>3</v>
      </c>
      <c r="AI579" s="403" t="s">
        <v>127</v>
      </c>
    </row>
    <row r="580" spans="1:35" x14ac:dyDescent="0.2">
      <c r="A580" s="434" t="str">
        <f>IF(B580&lt;&gt;"",HYPERLINK(CONCATENATE("http://reports.ofsted.gov.uk/inspection-reports/find-inspection-report/provider/ELS/",B580),"Ofsted Webpage"),"")</f>
        <v>Ofsted Webpage</v>
      </c>
      <c r="B580" s="403">
        <v>59162</v>
      </c>
      <c r="C580" s="403">
        <v>121344</v>
      </c>
      <c r="D580" s="403">
        <v>10030670</v>
      </c>
      <c r="E580" s="403" t="s">
        <v>1980</v>
      </c>
      <c r="F580" s="403" t="s">
        <v>92</v>
      </c>
      <c r="G580" s="403" t="s">
        <v>14</v>
      </c>
      <c r="H580" s="403" t="s">
        <v>337</v>
      </c>
      <c r="I580" s="403" t="s">
        <v>172</v>
      </c>
      <c r="J580" s="403" t="s">
        <v>172</v>
      </c>
      <c r="K580" s="404" t="s">
        <v>210</v>
      </c>
      <c r="L580" s="403" t="s">
        <v>210</v>
      </c>
      <c r="M580" s="403">
        <v>10030713</v>
      </c>
      <c r="N580" s="403" t="s">
        <v>145</v>
      </c>
      <c r="O580" s="403" t="s">
        <v>124</v>
      </c>
      <c r="P580" s="404">
        <v>42942</v>
      </c>
      <c r="Q580" s="404">
        <v>42949</v>
      </c>
      <c r="R580" s="404">
        <v>42976</v>
      </c>
      <c r="S580" s="403">
        <v>3</v>
      </c>
      <c r="T580" s="403">
        <v>3</v>
      </c>
      <c r="U580" s="403">
        <v>3</v>
      </c>
      <c r="V580" s="403">
        <v>3</v>
      </c>
      <c r="W580" s="403">
        <v>3</v>
      </c>
      <c r="X580" s="403" t="s">
        <v>100</v>
      </c>
      <c r="Y580" s="403" t="s">
        <v>1981</v>
      </c>
      <c r="Z580" s="404">
        <v>42052</v>
      </c>
      <c r="AA580" s="404">
        <v>42055</v>
      </c>
      <c r="AB580" s="403" t="s">
        <v>102</v>
      </c>
      <c r="AC580" s="403" t="s">
        <v>4900</v>
      </c>
      <c r="AD580" s="403">
        <v>2</v>
      </c>
      <c r="AE580" s="403">
        <v>2</v>
      </c>
      <c r="AF580" s="403">
        <v>2</v>
      </c>
      <c r="AG580" s="403" t="s">
        <v>99</v>
      </c>
      <c r="AH580" s="403">
        <v>2</v>
      </c>
      <c r="AI580" s="403" t="s">
        <v>148</v>
      </c>
    </row>
    <row r="581" spans="1:35" x14ac:dyDescent="0.2">
      <c r="A581" s="434" t="str">
        <f>IF(B581&lt;&gt;"",HYPERLINK(CONCATENATE("http://reports.ofsted.gov.uk/inspection-reports/find-inspection-report/provider/ELS/",B581),"Ofsted Webpage"),"")</f>
        <v>Ofsted Webpage</v>
      </c>
      <c r="B581" s="403">
        <v>59163</v>
      </c>
      <c r="C581" s="403">
        <v>122554</v>
      </c>
      <c r="D581" s="403">
        <v>10035270</v>
      </c>
      <c r="E581" s="403" t="s">
        <v>1983</v>
      </c>
      <c r="F581" s="403" t="s">
        <v>92</v>
      </c>
      <c r="G581" s="403" t="s">
        <v>14</v>
      </c>
      <c r="H581" s="403" t="s">
        <v>1267</v>
      </c>
      <c r="I581" s="403" t="s">
        <v>122</v>
      </c>
      <c r="J581" s="403" t="s">
        <v>122</v>
      </c>
      <c r="K581" s="404" t="s">
        <v>210</v>
      </c>
      <c r="L581" s="403" t="s">
        <v>210</v>
      </c>
      <c r="M581" s="403">
        <v>10022557</v>
      </c>
      <c r="N581" s="403" t="s">
        <v>331</v>
      </c>
      <c r="O581" s="403" t="s">
        <v>109</v>
      </c>
      <c r="P581" s="404">
        <v>42864</v>
      </c>
      <c r="Q581" s="404">
        <v>42867</v>
      </c>
      <c r="R581" s="404">
        <v>42893</v>
      </c>
      <c r="S581" s="403">
        <v>2</v>
      </c>
      <c r="T581" s="403">
        <v>2</v>
      </c>
      <c r="U581" s="403">
        <v>2</v>
      </c>
      <c r="V581" s="403">
        <v>1</v>
      </c>
      <c r="W581" s="403">
        <v>2</v>
      </c>
      <c r="X581" s="403" t="s">
        <v>100</v>
      </c>
      <c r="Y581" s="403" t="s">
        <v>1984</v>
      </c>
      <c r="Z581" s="404">
        <v>42164</v>
      </c>
      <c r="AA581" s="404">
        <v>42167</v>
      </c>
      <c r="AB581" s="403" t="s">
        <v>132</v>
      </c>
      <c r="AC581" s="403" t="s">
        <v>4900</v>
      </c>
      <c r="AD581" s="403">
        <v>3</v>
      </c>
      <c r="AE581" s="403">
        <v>3</v>
      </c>
      <c r="AF581" s="403">
        <v>3</v>
      </c>
      <c r="AG581" s="403" t="s">
        <v>99</v>
      </c>
      <c r="AH581" s="403">
        <v>3</v>
      </c>
      <c r="AI581" s="403" t="s">
        <v>127</v>
      </c>
    </row>
    <row r="582" spans="1:35" x14ac:dyDescent="0.2">
      <c r="A582" s="434" t="str">
        <f>IF(B582&lt;&gt;"",HYPERLINK(CONCATENATE("http://reports.ofsted.gov.uk/inspection-reports/find-inspection-report/provider/ELS/",B582),"Ofsted Webpage"),"")</f>
        <v>Ofsted Webpage</v>
      </c>
      <c r="B582" s="403">
        <v>59166</v>
      </c>
      <c r="C582" s="403">
        <v>118760</v>
      </c>
      <c r="D582" s="403">
        <v>10021021</v>
      </c>
      <c r="E582" s="403" t="s">
        <v>1989</v>
      </c>
      <c r="F582" s="403" t="s">
        <v>278</v>
      </c>
      <c r="G582" s="403" t="s">
        <v>15</v>
      </c>
      <c r="H582" s="403" t="s">
        <v>517</v>
      </c>
      <c r="I582" s="403" t="s">
        <v>122</v>
      </c>
      <c r="J582" s="403" t="s">
        <v>122</v>
      </c>
      <c r="K582" s="404" t="s">
        <v>210</v>
      </c>
      <c r="L582" s="403" t="s">
        <v>210</v>
      </c>
      <c r="M582" s="403">
        <v>10022559</v>
      </c>
      <c r="N582" s="403" t="s">
        <v>317</v>
      </c>
      <c r="O582" s="403" t="s">
        <v>109</v>
      </c>
      <c r="P582" s="404">
        <v>42864</v>
      </c>
      <c r="Q582" s="404">
        <v>42866</v>
      </c>
      <c r="R582" s="404">
        <v>42894</v>
      </c>
      <c r="S582" s="403">
        <v>2</v>
      </c>
      <c r="T582" s="403">
        <v>2</v>
      </c>
      <c r="U582" s="403">
        <v>2</v>
      </c>
      <c r="V582" s="403">
        <v>2</v>
      </c>
      <c r="W582" s="403">
        <v>2</v>
      </c>
      <c r="X582" s="403" t="s">
        <v>100</v>
      </c>
      <c r="Y582" s="403" t="s">
        <v>1990</v>
      </c>
      <c r="Z582" s="404">
        <v>42156</v>
      </c>
      <c r="AA582" s="404">
        <v>42158</v>
      </c>
      <c r="AB582" s="403" t="s">
        <v>132</v>
      </c>
      <c r="AC582" s="403" t="s">
        <v>4900</v>
      </c>
      <c r="AD582" s="403">
        <v>3</v>
      </c>
      <c r="AE582" s="403">
        <v>3</v>
      </c>
      <c r="AF582" s="403">
        <v>3</v>
      </c>
      <c r="AG582" s="403" t="s">
        <v>99</v>
      </c>
      <c r="AH582" s="403">
        <v>3</v>
      </c>
      <c r="AI582" s="403" t="s">
        <v>127</v>
      </c>
    </row>
    <row r="583" spans="1:35" x14ac:dyDescent="0.2">
      <c r="A583" s="434" t="str">
        <f>IF(B583&lt;&gt;"",HYPERLINK(CONCATENATE("http://reports.ofsted.gov.uk/inspection-reports/find-inspection-report/provider/ELS/",B583),"Ofsted Webpage"),"")</f>
        <v>Ofsted Webpage</v>
      </c>
      <c r="B583" s="403">
        <v>59167</v>
      </c>
      <c r="C583" s="403">
        <v>112490</v>
      </c>
      <c r="D583" s="403">
        <v>10005109</v>
      </c>
      <c r="E583" s="403" t="s">
        <v>1256</v>
      </c>
      <c r="F583" s="403" t="s">
        <v>92</v>
      </c>
      <c r="G583" s="403" t="s">
        <v>14</v>
      </c>
      <c r="H583" s="403" t="s">
        <v>325</v>
      </c>
      <c r="I583" s="403" t="s">
        <v>161</v>
      </c>
      <c r="J583" s="403" t="s">
        <v>161</v>
      </c>
      <c r="K583" s="404" t="s">
        <v>210</v>
      </c>
      <c r="L583" s="403" t="s">
        <v>210</v>
      </c>
      <c r="M583" s="403">
        <v>10011546</v>
      </c>
      <c r="N583" s="403" t="s">
        <v>331</v>
      </c>
      <c r="O583" s="403" t="s">
        <v>109</v>
      </c>
      <c r="P583" s="404">
        <v>42527</v>
      </c>
      <c r="Q583" s="404">
        <v>42529</v>
      </c>
      <c r="R583" s="404">
        <v>42566</v>
      </c>
      <c r="S583" s="403">
        <v>2</v>
      </c>
      <c r="T583" s="403">
        <v>2</v>
      </c>
      <c r="U583" s="403">
        <v>2</v>
      </c>
      <c r="V583" s="403">
        <v>2</v>
      </c>
      <c r="W583" s="403">
        <v>2</v>
      </c>
      <c r="X583" s="403" t="s">
        <v>100</v>
      </c>
      <c r="Y583" s="403" t="s">
        <v>1992</v>
      </c>
      <c r="Z583" s="404">
        <v>42031</v>
      </c>
      <c r="AA583" s="404">
        <v>42033</v>
      </c>
      <c r="AB583" s="403" t="s">
        <v>132</v>
      </c>
      <c r="AC583" s="403" t="s">
        <v>4900</v>
      </c>
      <c r="AD583" s="403">
        <v>3</v>
      </c>
      <c r="AE583" s="403">
        <v>2</v>
      </c>
      <c r="AF583" s="403">
        <v>3</v>
      </c>
      <c r="AG583" s="403" t="s">
        <v>99</v>
      </c>
      <c r="AH583" s="403">
        <v>3</v>
      </c>
      <c r="AI583" s="403" t="s">
        <v>127</v>
      </c>
    </row>
    <row r="584" spans="1:35" x14ac:dyDescent="0.2">
      <c r="A584" s="434" t="str">
        <f>IF(B584&lt;&gt;"",HYPERLINK(CONCATENATE("http://reports.ofsted.gov.uk/inspection-reports/find-inspection-report/provider/ELS/",B584),"Ofsted Webpage"),"")</f>
        <v>Ofsted Webpage</v>
      </c>
      <c r="B584" s="403">
        <v>59168</v>
      </c>
      <c r="C584" s="403">
        <v>121525</v>
      </c>
      <c r="D584" s="403">
        <v>10020307</v>
      </c>
      <c r="E584" s="403" t="s">
        <v>1994</v>
      </c>
      <c r="F584" s="403" t="s">
        <v>92</v>
      </c>
      <c r="G584" s="403" t="s">
        <v>14</v>
      </c>
      <c r="H584" s="403" t="s">
        <v>736</v>
      </c>
      <c r="I584" s="403" t="s">
        <v>122</v>
      </c>
      <c r="J584" s="403" t="s">
        <v>122</v>
      </c>
      <c r="K584" s="404">
        <v>42929</v>
      </c>
      <c r="L584" s="403">
        <v>1</v>
      </c>
      <c r="M584" s="403" t="s">
        <v>1995</v>
      </c>
      <c r="N584" s="403" t="s">
        <v>132</v>
      </c>
      <c r="O584" s="403" t="s">
        <v>109</v>
      </c>
      <c r="P584" s="404">
        <v>42087</v>
      </c>
      <c r="Q584" s="404">
        <v>42090</v>
      </c>
      <c r="R584" s="404">
        <v>42121</v>
      </c>
      <c r="S584" s="403">
        <v>2</v>
      </c>
      <c r="T584" s="403">
        <v>2</v>
      </c>
      <c r="U584" s="403">
        <v>2</v>
      </c>
      <c r="V584" s="403" t="s">
        <v>99</v>
      </c>
      <c r="W584" s="403">
        <v>3</v>
      </c>
      <c r="X584" s="403" t="s">
        <v>99</v>
      </c>
      <c r="Y584" s="403" t="s">
        <v>210</v>
      </c>
      <c r="Z584" s="404" t="s">
        <v>210</v>
      </c>
      <c r="AA584" s="404" t="s">
        <v>210</v>
      </c>
      <c r="AB584" s="403" t="s">
        <v>210</v>
      </c>
      <c r="AC584" s="403" t="s">
        <v>210</v>
      </c>
      <c r="AD584" s="403" t="s">
        <v>210</v>
      </c>
      <c r="AE584" s="403" t="s">
        <v>210</v>
      </c>
      <c r="AF584" s="403" t="s">
        <v>210</v>
      </c>
      <c r="AG584" s="403" t="s">
        <v>210</v>
      </c>
      <c r="AH584" s="403" t="s">
        <v>210</v>
      </c>
      <c r="AI584" s="403" t="s">
        <v>103</v>
      </c>
    </row>
    <row r="585" spans="1:35" x14ac:dyDescent="0.2">
      <c r="A585" s="434" t="str">
        <f>IF(B585&lt;&gt;"",HYPERLINK(CONCATENATE("http://reports.ofsted.gov.uk/inspection-reports/find-inspection-report/provider/ELS/",B585),"Ofsted Webpage"),"")</f>
        <v>Ofsted Webpage</v>
      </c>
      <c r="B585" s="403">
        <v>59172</v>
      </c>
      <c r="C585" s="403">
        <v>106939</v>
      </c>
      <c r="D585" s="403">
        <v>10013122</v>
      </c>
      <c r="E585" s="403" t="s">
        <v>2785</v>
      </c>
      <c r="F585" s="403" t="s">
        <v>92</v>
      </c>
      <c r="G585" s="403" t="s">
        <v>14</v>
      </c>
      <c r="H585" s="403" t="s">
        <v>139</v>
      </c>
      <c r="I585" s="403" t="s">
        <v>140</v>
      </c>
      <c r="J585" s="403" t="s">
        <v>140</v>
      </c>
      <c r="K585" s="404">
        <v>42990</v>
      </c>
      <c r="L585" s="403">
        <v>1</v>
      </c>
      <c r="M585" s="403" t="s">
        <v>2786</v>
      </c>
      <c r="N585" s="403" t="s">
        <v>132</v>
      </c>
      <c r="O585" s="403" t="s">
        <v>109</v>
      </c>
      <c r="P585" s="404">
        <v>41589</v>
      </c>
      <c r="Q585" s="404">
        <v>41593</v>
      </c>
      <c r="R585" s="404">
        <v>41626</v>
      </c>
      <c r="S585" s="403">
        <v>2</v>
      </c>
      <c r="T585" s="403">
        <v>2</v>
      </c>
      <c r="U585" s="403">
        <v>2</v>
      </c>
      <c r="V585" s="403" t="s">
        <v>99</v>
      </c>
      <c r="W585" s="403">
        <v>2</v>
      </c>
      <c r="X585" s="403" t="s">
        <v>99</v>
      </c>
      <c r="Y585" s="403" t="s">
        <v>210</v>
      </c>
      <c r="Z585" s="404" t="s">
        <v>210</v>
      </c>
      <c r="AA585" s="404" t="s">
        <v>210</v>
      </c>
      <c r="AB585" s="403" t="s">
        <v>210</v>
      </c>
      <c r="AC585" s="403" t="s">
        <v>210</v>
      </c>
      <c r="AD585" s="403" t="s">
        <v>210</v>
      </c>
      <c r="AE585" s="403" t="s">
        <v>210</v>
      </c>
      <c r="AF585" s="403" t="s">
        <v>210</v>
      </c>
      <c r="AG585" s="403" t="s">
        <v>210</v>
      </c>
      <c r="AH585" s="403" t="s">
        <v>210</v>
      </c>
      <c r="AI585" s="403" t="s">
        <v>103</v>
      </c>
    </row>
    <row r="586" spans="1:35" x14ac:dyDescent="0.2">
      <c r="A586" s="434" t="str">
        <f>IF(B586&lt;&gt;"",HYPERLINK(CONCATENATE("http://reports.ofsted.gov.uk/inspection-reports/find-inspection-report/provider/ELS/",B586),"Ofsted Webpage"),"")</f>
        <v>Ofsted Webpage</v>
      </c>
      <c r="B586" s="403">
        <v>59173</v>
      </c>
      <c r="C586" s="403">
        <v>122920</v>
      </c>
      <c r="D586" s="403">
        <v>10036431</v>
      </c>
      <c r="E586" s="403" t="s">
        <v>1997</v>
      </c>
      <c r="F586" s="403" t="s">
        <v>92</v>
      </c>
      <c r="G586" s="403" t="s">
        <v>14</v>
      </c>
      <c r="H586" s="403" t="s">
        <v>498</v>
      </c>
      <c r="I586" s="403" t="s">
        <v>172</v>
      </c>
      <c r="J586" s="403" t="s">
        <v>172</v>
      </c>
      <c r="K586" s="404" t="s">
        <v>210</v>
      </c>
      <c r="L586" s="403" t="s">
        <v>210</v>
      </c>
      <c r="M586" s="403">
        <v>10030697</v>
      </c>
      <c r="N586" s="403" t="s">
        <v>145</v>
      </c>
      <c r="O586" s="403" t="s">
        <v>109</v>
      </c>
      <c r="P586" s="404">
        <v>42913</v>
      </c>
      <c r="Q586" s="404">
        <v>42916</v>
      </c>
      <c r="R586" s="404">
        <v>42948</v>
      </c>
      <c r="S586" s="403">
        <v>2</v>
      </c>
      <c r="T586" s="403">
        <v>2</v>
      </c>
      <c r="U586" s="403">
        <v>2</v>
      </c>
      <c r="V586" s="403">
        <v>2</v>
      </c>
      <c r="W586" s="403">
        <v>2</v>
      </c>
      <c r="X586" s="403" t="s">
        <v>100</v>
      </c>
      <c r="Y586" s="403" t="s">
        <v>1998</v>
      </c>
      <c r="Z586" s="404">
        <v>42037</v>
      </c>
      <c r="AA586" s="404">
        <v>42041</v>
      </c>
      <c r="AB586" s="403" t="s">
        <v>102</v>
      </c>
      <c r="AC586" s="403" t="s">
        <v>4900</v>
      </c>
      <c r="AD586" s="403">
        <v>2</v>
      </c>
      <c r="AE586" s="403">
        <v>2</v>
      </c>
      <c r="AF586" s="403">
        <v>2</v>
      </c>
      <c r="AG586" s="403" t="s">
        <v>99</v>
      </c>
      <c r="AH586" s="403">
        <v>2</v>
      </c>
      <c r="AI586" s="403" t="s">
        <v>111</v>
      </c>
    </row>
    <row r="587" spans="1:35" x14ac:dyDescent="0.2">
      <c r="A587" s="434" t="str">
        <f>IF(B587&lt;&gt;"",HYPERLINK(CONCATENATE("http://reports.ofsted.gov.uk/inspection-reports/find-inspection-report/provider/ELS/",B587),"Ofsted Webpage"),"")</f>
        <v>Ofsted Webpage</v>
      </c>
      <c r="B587" s="403">
        <v>59174</v>
      </c>
      <c r="C587" s="403">
        <v>105041</v>
      </c>
      <c r="D587" s="403">
        <v>10006901</v>
      </c>
      <c r="E587" s="403" t="s">
        <v>491</v>
      </c>
      <c r="F587" s="403" t="s">
        <v>92</v>
      </c>
      <c r="G587" s="403" t="s">
        <v>14</v>
      </c>
      <c r="H587" s="403" t="s">
        <v>186</v>
      </c>
      <c r="I587" s="403" t="s">
        <v>172</v>
      </c>
      <c r="J587" s="403" t="s">
        <v>172</v>
      </c>
      <c r="K587" s="404" t="s">
        <v>210</v>
      </c>
      <c r="L587" s="403" t="s">
        <v>210</v>
      </c>
      <c r="M587" s="403">
        <v>10020187</v>
      </c>
      <c r="N587" s="403" t="s">
        <v>130</v>
      </c>
      <c r="O587" s="403" t="s">
        <v>109</v>
      </c>
      <c r="P587" s="404">
        <v>42682</v>
      </c>
      <c r="Q587" s="404">
        <v>42685</v>
      </c>
      <c r="R587" s="404">
        <v>42723</v>
      </c>
      <c r="S587" s="403">
        <v>3</v>
      </c>
      <c r="T587" s="403">
        <v>3</v>
      </c>
      <c r="U587" s="403">
        <v>3</v>
      </c>
      <c r="V587" s="403">
        <v>3</v>
      </c>
      <c r="W587" s="403">
        <v>3</v>
      </c>
      <c r="X587" s="403" t="s">
        <v>100</v>
      </c>
      <c r="Y587" s="403" t="s">
        <v>210</v>
      </c>
      <c r="Z587" s="404" t="s">
        <v>210</v>
      </c>
      <c r="AA587" s="404" t="s">
        <v>210</v>
      </c>
      <c r="AB587" s="403" t="s">
        <v>210</v>
      </c>
      <c r="AC587" s="403" t="s">
        <v>210</v>
      </c>
      <c r="AD587" s="403" t="s">
        <v>210</v>
      </c>
      <c r="AE587" s="403" t="s">
        <v>210</v>
      </c>
      <c r="AF587" s="403" t="s">
        <v>210</v>
      </c>
      <c r="AG587" s="403" t="s">
        <v>210</v>
      </c>
      <c r="AH587" s="403" t="s">
        <v>210</v>
      </c>
      <c r="AI587" s="403" t="s">
        <v>103</v>
      </c>
    </row>
    <row r="588" spans="1:35" x14ac:dyDescent="0.2">
      <c r="A588" s="434" t="str">
        <f>IF(B588&lt;&gt;"",HYPERLINK(CONCATENATE("http://reports.ofsted.gov.uk/inspection-reports/find-inspection-report/provider/ELS/",B588),"Ofsted Webpage"),"")</f>
        <v>Ofsted Webpage</v>
      </c>
      <c r="B588" s="403">
        <v>59176</v>
      </c>
      <c r="C588" s="403">
        <v>121544</v>
      </c>
      <c r="D588" s="403">
        <v>10021793</v>
      </c>
      <c r="E588" s="403" t="s">
        <v>613</v>
      </c>
      <c r="F588" s="403" t="s">
        <v>92</v>
      </c>
      <c r="G588" s="403" t="s">
        <v>14</v>
      </c>
      <c r="H588" s="403" t="s">
        <v>186</v>
      </c>
      <c r="I588" s="403" t="s">
        <v>172</v>
      </c>
      <c r="J588" s="403" t="s">
        <v>172</v>
      </c>
      <c r="K588" s="404" t="s">
        <v>210</v>
      </c>
      <c r="L588" s="403" t="s">
        <v>210</v>
      </c>
      <c r="M588" s="403">
        <v>10021015</v>
      </c>
      <c r="N588" s="403" t="s">
        <v>331</v>
      </c>
      <c r="O588" s="403" t="s">
        <v>109</v>
      </c>
      <c r="P588" s="404">
        <v>42647</v>
      </c>
      <c r="Q588" s="404">
        <v>42650</v>
      </c>
      <c r="R588" s="404">
        <v>42676</v>
      </c>
      <c r="S588" s="403">
        <v>2</v>
      </c>
      <c r="T588" s="403">
        <v>2</v>
      </c>
      <c r="U588" s="403">
        <v>2</v>
      </c>
      <c r="V588" s="403">
        <v>2</v>
      </c>
      <c r="W588" s="403">
        <v>2</v>
      </c>
      <c r="X588" s="403" t="s">
        <v>100</v>
      </c>
      <c r="Y588" s="403" t="s">
        <v>614</v>
      </c>
      <c r="Z588" s="404">
        <v>42157</v>
      </c>
      <c r="AA588" s="404">
        <v>42160</v>
      </c>
      <c r="AB588" s="403" t="s">
        <v>132</v>
      </c>
      <c r="AC588" s="403" t="s">
        <v>4900</v>
      </c>
      <c r="AD588" s="403">
        <v>3</v>
      </c>
      <c r="AE588" s="403">
        <v>3</v>
      </c>
      <c r="AF588" s="403">
        <v>3</v>
      </c>
      <c r="AG588" s="403" t="s">
        <v>99</v>
      </c>
      <c r="AH588" s="403">
        <v>3</v>
      </c>
      <c r="AI588" s="403" t="s">
        <v>127</v>
      </c>
    </row>
    <row r="589" spans="1:35" x14ac:dyDescent="0.2">
      <c r="A589" s="434" t="str">
        <f>IF(B589&lt;&gt;"",HYPERLINK(CONCATENATE("http://reports.ofsted.gov.uk/inspection-reports/find-inspection-report/provider/ELS/",B589),"Ofsted Webpage"),"")</f>
        <v>Ofsted Webpage</v>
      </c>
      <c r="B589" s="403">
        <v>59179</v>
      </c>
      <c r="C589" s="403">
        <v>121797</v>
      </c>
      <c r="D589" s="403">
        <v>10022503</v>
      </c>
      <c r="E589" s="403" t="s">
        <v>4951</v>
      </c>
      <c r="F589" s="403" t="s">
        <v>92</v>
      </c>
      <c r="G589" s="403" t="s">
        <v>14</v>
      </c>
      <c r="H589" s="403" t="s">
        <v>425</v>
      </c>
      <c r="I589" s="403" t="s">
        <v>172</v>
      </c>
      <c r="J589" s="403" t="s">
        <v>172</v>
      </c>
      <c r="K589" s="404">
        <v>43145</v>
      </c>
      <c r="L589" s="403">
        <v>1</v>
      </c>
      <c r="M589" s="403" t="s">
        <v>2005</v>
      </c>
      <c r="N589" s="403" t="s">
        <v>132</v>
      </c>
      <c r="O589" s="403" t="s">
        <v>109</v>
      </c>
      <c r="P589" s="404">
        <v>42157</v>
      </c>
      <c r="Q589" s="404">
        <v>42160</v>
      </c>
      <c r="R589" s="404">
        <v>42184</v>
      </c>
      <c r="S589" s="403">
        <v>2</v>
      </c>
      <c r="T589" s="403">
        <v>2</v>
      </c>
      <c r="U589" s="403">
        <v>2</v>
      </c>
      <c r="V589" s="403" t="s">
        <v>99</v>
      </c>
      <c r="W589" s="403">
        <v>2</v>
      </c>
      <c r="X589" s="403" t="s">
        <v>99</v>
      </c>
      <c r="Y589" s="403" t="s">
        <v>210</v>
      </c>
      <c r="Z589" s="404" t="s">
        <v>210</v>
      </c>
      <c r="AA589" s="404" t="s">
        <v>210</v>
      </c>
      <c r="AB589" s="403" t="s">
        <v>210</v>
      </c>
      <c r="AC589" s="403" t="s">
        <v>210</v>
      </c>
      <c r="AD589" s="403" t="s">
        <v>210</v>
      </c>
      <c r="AE589" s="403" t="s">
        <v>210</v>
      </c>
      <c r="AF589" s="403" t="s">
        <v>210</v>
      </c>
      <c r="AG589" s="403" t="s">
        <v>210</v>
      </c>
      <c r="AH589" s="403" t="s">
        <v>210</v>
      </c>
      <c r="AI589" s="403" t="s">
        <v>103</v>
      </c>
    </row>
    <row r="590" spans="1:35" x14ac:dyDescent="0.2">
      <c r="A590" s="434" t="str">
        <f>IF(B590&lt;&gt;"",HYPERLINK(CONCATENATE("http://reports.ofsted.gov.uk/inspection-reports/find-inspection-report/provider/ELS/",B590),"Ofsted Webpage"),"")</f>
        <v>Ofsted Webpage</v>
      </c>
      <c r="B590" s="403">
        <v>59182</v>
      </c>
      <c r="C590" s="403">
        <v>121647</v>
      </c>
      <c r="D590" s="403">
        <v>10027766</v>
      </c>
      <c r="E590" s="403" t="s">
        <v>2013</v>
      </c>
      <c r="F590" s="403" t="s">
        <v>92</v>
      </c>
      <c r="G590" s="403" t="s">
        <v>14</v>
      </c>
      <c r="H590" s="403" t="s">
        <v>369</v>
      </c>
      <c r="I590" s="403" t="s">
        <v>199</v>
      </c>
      <c r="J590" s="403" t="s">
        <v>95</v>
      </c>
      <c r="K590" s="404" t="s">
        <v>210</v>
      </c>
      <c r="L590" s="403" t="s">
        <v>210</v>
      </c>
      <c r="M590" s="403" t="s">
        <v>2014</v>
      </c>
      <c r="N590" s="403" t="s">
        <v>132</v>
      </c>
      <c r="O590" s="403" t="s">
        <v>109</v>
      </c>
      <c r="P590" s="404">
        <v>42157</v>
      </c>
      <c r="Q590" s="404">
        <v>42160</v>
      </c>
      <c r="R590" s="404">
        <v>42193</v>
      </c>
      <c r="S590" s="403">
        <v>2</v>
      </c>
      <c r="T590" s="403">
        <v>2</v>
      </c>
      <c r="U590" s="403">
        <v>2</v>
      </c>
      <c r="V590" s="403" t="s">
        <v>99</v>
      </c>
      <c r="W590" s="403">
        <v>2</v>
      </c>
      <c r="X590" s="403" t="s">
        <v>99</v>
      </c>
      <c r="Y590" s="403" t="s">
        <v>210</v>
      </c>
      <c r="Z590" s="404" t="s">
        <v>210</v>
      </c>
      <c r="AA590" s="404" t="s">
        <v>210</v>
      </c>
      <c r="AB590" s="403" t="s">
        <v>210</v>
      </c>
      <c r="AC590" s="403" t="s">
        <v>210</v>
      </c>
      <c r="AD590" s="403" t="s">
        <v>210</v>
      </c>
      <c r="AE590" s="403" t="s">
        <v>210</v>
      </c>
      <c r="AF590" s="403" t="s">
        <v>210</v>
      </c>
      <c r="AG590" s="403" t="s">
        <v>210</v>
      </c>
      <c r="AH590" s="403" t="s">
        <v>210</v>
      </c>
      <c r="AI590" s="403" t="s">
        <v>103</v>
      </c>
    </row>
    <row r="591" spans="1:35" x14ac:dyDescent="0.2">
      <c r="A591" s="434" t="str">
        <f>IF(B591&lt;&gt;"",HYPERLINK(CONCATENATE("http://reports.ofsted.gov.uk/inspection-reports/find-inspection-report/provider/ELS/",B591),"Ofsted Webpage"),"")</f>
        <v>Ofsted Webpage</v>
      </c>
      <c r="B591" s="403">
        <v>59184</v>
      </c>
      <c r="C591" s="403">
        <v>121319</v>
      </c>
      <c r="D591" s="403">
        <v>10031146</v>
      </c>
      <c r="E591" s="403" t="s">
        <v>2016</v>
      </c>
      <c r="F591" s="403" t="s">
        <v>92</v>
      </c>
      <c r="G591" s="403" t="s">
        <v>14</v>
      </c>
      <c r="H591" s="403" t="s">
        <v>160</v>
      </c>
      <c r="I591" s="403" t="s">
        <v>161</v>
      </c>
      <c r="J591" s="403" t="s">
        <v>161</v>
      </c>
      <c r="K591" s="404" t="s">
        <v>210</v>
      </c>
      <c r="L591" s="403" t="s">
        <v>210</v>
      </c>
      <c r="M591" s="403">
        <v>10022572</v>
      </c>
      <c r="N591" s="403" t="s">
        <v>331</v>
      </c>
      <c r="O591" s="403" t="s">
        <v>109</v>
      </c>
      <c r="P591" s="404">
        <v>42815</v>
      </c>
      <c r="Q591" s="404">
        <v>42818</v>
      </c>
      <c r="R591" s="404">
        <v>42845</v>
      </c>
      <c r="S591" s="403">
        <v>2</v>
      </c>
      <c r="T591" s="403">
        <v>2</v>
      </c>
      <c r="U591" s="403">
        <v>2</v>
      </c>
      <c r="V591" s="403">
        <v>2</v>
      </c>
      <c r="W591" s="403">
        <v>2</v>
      </c>
      <c r="X591" s="403" t="s">
        <v>100</v>
      </c>
      <c r="Y591" s="403" t="s">
        <v>2017</v>
      </c>
      <c r="Z591" s="404">
        <v>42157</v>
      </c>
      <c r="AA591" s="404">
        <v>42160</v>
      </c>
      <c r="AB591" s="403" t="s">
        <v>132</v>
      </c>
      <c r="AC591" s="403" t="s">
        <v>4900</v>
      </c>
      <c r="AD591" s="403">
        <v>3</v>
      </c>
      <c r="AE591" s="403">
        <v>3</v>
      </c>
      <c r="AF591" s="403">
        <v>3</v>
      </c>
      <c r="AG591" s="403" t="s">
        <v>99</v>
      </c>
      <c r="AH591" s="403">
        <v>3</v>
      </c>
      <c r="AI591" s="403" t="s">
        <v>127</v>
      </c>
    </row>
    <row r="592" spans="1:35" x14ac:dyDescent="0.2">
      <c r="A592" s="434" t="str">
        <f>IF(B592&lt;&gt;"",HYPERLINK(CONCATENATE("http://reports.ofsted.gov.uk/inspection-reports/find-inspection-report/provider/ELS/",B592),"Ofsted Webpage"),"")</f>
        <v>Ofsted Webpage</v>
      </c>
      <c r="B592" s="403">
        <v>59185</v>
      </c>
      <c r="C592" s="403">
        <v>121269</v>
      </c>
      <c r="D592" s="403">
        <v>10031241</v>
      </c>
      <c r="E592" s="403" t="s">
        <v>2019</v>
      </c>
      <c r="F592" s="403" t="s">
        <v>92</v>
      </c>
      <c r="G592" s="403" t="s">
        <v>14</v>
      </c>
      <c r="H592" s="403" t="s">
        <v>325</v>
      </c>
      <c r="I592" s="403" t="s">
        <v>161</v>
      </c>
      <c r="J592" s="403" t="s">
        <v>161</v>
      </c>
      <c r="K592" s="404" t="s">
        <v>210</v>
      </c>
      <c r="L592" s="403" t="s">
        <v>210</v>
      </c>
      <c r="M592" s="403" t="s">
        <v>2020</v>
      </c>
      <c r="N592" s="403" t="s">
        <v>132</v>
      </c>
      <c r="O592" s="403" t="s">
        <v>109</v>
      </c>
      <c r="P592" s="404">
        <v>41932</v>
      </c>
      <c r="Q592" s="404">
        <v>41936</v>
      </c>
      <c r="R592" s="404">
        <v>41962</v>
      </c>
      <c r="S592" s="403">
        <v>1</v>
      </c>
      <c r="T592" s="403">
        <v>1</v>
      </c>
      <c r="U592" s="403">
        <v>1</v>
      </c>
      <c r="V592" s="403" t="s">
        <v>99</v>
      </c>
      <c r="W592" s="403">
        <v>1</v>
      </c>
      <c r="X592" s="403" t="s">
        <v>99</v>
      </c>
      <c r="Y592" s="403" t="s">
        <v>210</v>
      </c>
      <c r="Z592" s="404" t="s">
        <v>210</v>
      </c>
      <c r="AA592" s="404" t="s">
        <v>210</v>
      </c>
      <c r="AB592" s="403" t="s">
        <v>210</v>
      </c>
      <c r="AC592" s="403" t="s">
        <v>210</v>
      </c>
      <c r="AD592" s="403" t="s">
        <v>210</v>
      </c>
      <c r="AE592" s="403" t="s">
        <v>210</v>
      </c>
      <c r="AF592" s="403" t="s">
        <v>210</v>
      </c>
      <c r="AG592" s="403" t="s">
        <v>210</v>
      </c>
      <c r="AH592" s="403" t="s">
        <v>210</v>
      </c>
      <c r="AI592" s="403" t="s">
        <v>103</v>
      </c>
    </row>
    <row r="593" spans="1:35" x14ac:dyDescent="0.2">
      <c r="A593" s="434" t="str">
        <f>IF(B593&lt;&gt;"",HYPERLINK(CONCATENATE("http://reports.ofsted.gov.uk/inspection-reports/find-inspection-report/provider/ELS/",B593),"Ofsted Webpage"),"")</f>
        <v>Ofsted Webpage</v>
      </c>
      <c r="B593" s="403">
        <v>59186</v>
      </c>
      <c r="C593" s="403">
        <v>121251</v>
      </c>
      <c r="D593" s="403">
        <v>10031408</v>
      </c>
      <c r="E593" s="403" t="s">
        <v>2022</v>
      </c>
      <c r="F593" s="403" t="s">
        <v>92</v>
      </c>
      <c r="G593" s="403" t="s">
        <v>14</v>
      </c>
      <c r="H593" s="403" t="s">
        <v>731</v>
      </c>
      <c r="I593" s="403" t="s">
        <v>161</v>
      </c>
      <c r="J593" s="403" t="s">
        <v>161</v>
      </c>
      <c r="K593" s="404" t="s">
        <v>210</v>
      </c>
      <c r="L593" s="403" t="s">
        <v>210</v>
      </c>
      <c r="M593" s="403" t="s">
        <v>2023</v>
      </c>
      <c r="N593" s="403" t="s">
        <v>132</v>
      </c>
      <c r="O593" s="403" t="s">
        <v>109</v>
      </c>
      <c r="P593" s="404">
        <v>42136</v>
      </c>
      <c r="Q593" s="404">
        <v>42139</v>
      </c>
      <c r="R593" s="404">
        <v>42170</v>
      </c>
      <c r="S593" s="403">
        <v>2</v>
      </c>
      <c r="T593" s="403">
        <v>2</v>
      </c>
      <c r="U593" s="403">
        <v>2</v>
      </c>
      <c r="V593" s="403" t="s">
        <v>99</v>
      </c>
      <c r="W593" s="403">
        <v>2</v>
      </c>
      <c r="X593" s="403" t="s">
        <v>99</v>
      </c>
      <c r="Y593" s="403" t="s">
        <v>210</v>
      </c>
      <c r="Z593" s="404" t="s">
        <v>210</v>
      </c>
      <c r="AA593" s="404" t="s">
        <v>210</v>
      </c>
      <c r="AB593" s="403" t="s">
        <v>210</v>
      </c>
      <c r="AC593" s="403" t="s">
        <v>210</v>
      </c>
      <c r="AD593" s="403" t="s">
        <v>210</v>
      </c>
      <c r="AE593" s="403" t="s">
        <v>210</v>
      </c>
      <c r="AF593" s="403" t="s">
        <v>210</v>
      </c>
      <c r="AG593" s="403" t="s">
        <v>210</v>
      </c>
      <c r="AH593" s="403" t="s">
        <v>210</v>
      </c>
      <c r="AI593" s="403" t="s">
        <v>103</v>
      </c>
    </row>
    <row r="594" spans="1:35" x14ac:dyDescent="0.2">
      <c r="A594" s="434" t="str">
        <f>IF(B594&lt;&gt;"",HYPERLINK(CONCATENATE("http://reports.ofsted.gov.uk/inspection-reports/find-inspection-report/provider/ELS/",B594),"Ofsted Webpage"),"")</f>
        <v>Ofsted Webpage</v>
      </c>
      <c r="B594" s="403">
        <v>59187</v>
      </c>
      <c r="C594" s="403">
        <v>121737</v>
      </c>
      <c r="D594" s="403">
        <v>10023896</v>
      </c>
      <c r="E594" s="403" t="s">
        <v>2025</v>
      </c>
      <c r="F594" s="403" t="s">
        <v>92</v>
      </c>
      <c r="G594" s="403" t="s">
        <v>14</v>
      </c>
      <c r="H594" s="403" t="s">
        <v>178</v>
      </c>
      <c r="I594" s="403" t="s">
        <v>107</v>
      </c>
      <c r="J594" s="403" t="s">
        <v>107</v>
      </c>
      <c r="K594" s="404" t="s">
        <v>210</v>
      </c>
      <c r="L594" s="403" t="s">
        <v>210</v>
      </c>
      <c r="M594" s="403">
        <v>10030719</v>
      </c>
      <c r="N594" s="403" t="s">
        <v>331</v>
      </c>
      <c r="O594" s="403" t="s">
        <v>109</v>
      </c>
      <c r="P594" s="404">
        <v>43060</v>
      </c>
      <c r="Q594" s="404">
        <v>43063</v>
      </c>
      <c r="R594" s="404">
        <v>43123</v>
      </c>
      <c r="S594" s="403">
        <v>2</v>
      </c>
      <c r="T594" s="403">
        <v>2</v>
      </c>
      <c r="U594" s="403">
        <v>2</v>
      </c>
      <c r="V594" s="403">
        <v>1</v>
      </c>
      <c r="W594" s="403">
        <v>2</v>
      </c>
      <c r="X594" s="403" t="s">
        <v>100</v>
      </c>
      <c r="Y594" s="403" t="s">
        <v>2026</v>
      </c>
      <c r="Z594" s="404">
        <v>42171</v>
      </c>
      <c r="AA594" s="404">
        <v>42174</v>
      </c>
      <c r="AB594" s="403" t="s">
        <v>132</v>
      </c>
      <c r="AC594" s="403" t="s">
        <v>4900</v>
      </c>
      <c r="AD594" s="403">
        <v>3</v>
      </c>
      <c r="AE594" s="403">
        <v>3</v>
      </c>
      <c r="AF594" s="403">
        <v>3</v>
      </c>
      <c r="AG594" s="403" t="s">
        <v>99</v>
      </c>
      <c r="AH594" s="403">
        <v>3</v>
      </c>
      <c r="AI594" s="403" t="s">
        <v>127</v>
      </c>
    </row>
    <row r="595" spans="1:35" x14ac:dyDescent="0.2">
      <c r="A595" s="434" t="str">
        <f>IF(B595&lt;&gt;"",HYPERLINK(CONCATENATE("http://reports.ofsted.gov.uk/inspection-reports/find-inspection-report/provider/ELS/",B595),"Ofsted Webpage"),"")</f>
        <v>Ofsted Webpage</v>
      </c>
      <c r="B595" s="403">
        <v>59189</v>
      </c>
      <c r="C595" s="403">
        <v>118484</v>
      </c>
      <c r="D595" s="403">
        <v>10019581</v>
      </c>
      <c r="E595" s="403" t="s">
        <v>2028</v>
      </c>
      <c r="F595" s="403" t="s">
        <v>92</v>
      </c>
      <c r="G595" s="403" t="s">
        <v>14</v>
      </c>
      <c r="H595" s="403" t="s">
        <v>785</v>
      </c>
      <c r="I595" s="403" t="s">
        <v>107</v>
      </c>
      <c r="J595" s="403" t="s">
        <v>107</v>
      </c>
      <c r="K595" s="404" t="s">
        <v>210</v>
      </c>
      <c r="L595" s="403" t="s">
        <v>210</v>
      </c>
      <c r="M595" s="403">
        <v>10030721</v>
      </c>
      <c r="N595" s="403" t="s">
        <v>331</v>
      </c>
      <c r="O595" s="403" t="s">
        <v>109</v>
      </c>
      <c r="P595" s="404">
        <v>42850</v>
      </c>
      <c r="Q595" s="404">
        <v>42852</v>
      </c>
      <c r="R595" s="404">
        <v>42908</v>
      </c>
      <c r="S595" s="403">
        <v>2</v>
      </c>
      <c r="T595" s="403">
        <v>2</v>
      </c>
      <c r="U595" s="403">
        <v>2</v>
      </c>
      <c r="V595" s="403">
        <v>2</v>
      </c>
      <c r="W595" s="403">
        <v>2</v>
      </c>
      <c r="X595" s="403" t="s">
        <v>100</v>
      </c>
      <c r="Y595" s="403" t="s">
        <v>2029</v>
      </c>
      <c r="Z595" s="404">
        <v>42129</v>
      </c>
      <c r="AA595" s="404">
        <v>42131</v>
      </c>
      <c r="AB595" s="403" t="s">
        <v>132</v>
      </c>
      <c r="AC595" s="403" t="s">
        <v>4900</v>
      </c>
      <c r="AD595" s="403">
        <v>3</v>
      </c>
      <c r="AE595" s="403">
        <v>3</v>
      </c>
      <c r="AF595" s="403">
        <v>3</v>
      </c>
      <c r="AG595" s="403" t="s">
        <v>99</v>
      </c>
      <c r="AH595" s="403">
        <v>3</v>
      </c>
      <c r="AI595" s="403" t="s">
        <v>127</v>
      </c>
    </row>
    <row r="596" spans="1:35" x14ac:dyDescent="0.2">
      <c r="A596" s="434" t="str">
        <f>IF(B596&lt;&gt;"",HYPERLINK(CONCATENATE("http://reports.ofsted.gov.uk/inspection-reports/find-inspection-report/provider/ELS/",B596),"Ofsted Webpage"),"")</f>
        <v>Ofsted Webpage</v>
      </c>
      <c r="B596" s="403">
        <v>59190</v>
      </c>
      <c r="C596" s="403">
        <v>124393</v>
      </c>
      <c r="D596" s="403">
        <v>10039882</v>
      </c>
      <c r="E596" s="403" t="s">
        <v>1258</v>
      </c>
      <c r="F596" s="403" t="s">
        <v>183</v>
      </c>
      <c r="G596" s="403" t="s">
        <v>14</v>
      </c>
      <c r="H596" s="403" t="s">
        <v>731</v>
      </c>
      <c r="I596" s="403" t="s">
        <v>161</v>
      </c>
      <c r="J596" s="403" t="s">
        <v>161</v>
      </c>
      <c r="K596" s="404" t="s">
        <v>210</v>
      </c>
      <c r="L596" s="403" t="s">
        <v>210</v>
      </c>
      <c r="M596" s="403">
        <v>10011547</v>
      </c>
      <c r="N596" s="403" t="s">
        <v>331</v>
      </c>
      <c r="O596" s="403" t="s">
        <v>109</v>
      </c>
      <c r="P596" s="404">
        <v>42556</v>
      </c>
      <c r="Q596" s="404">
        <v>42559</v>
      </c>
      <c r="R596" s="404">
        <v>42599</v>
      </c>
      <c r="S596" s="403">
        <v>2</v>
      </c>
      <c r="T596" s="403">
        <v>2</v>
      </c>
      <c r="U596" s="403">
        <v>2</v>
      </c>
      <c r="V596" s="403">
        <v>2</v>
      </c>
      <c r="W596" s="403">
        <v>2</v>
      </c>
      <c r="X596" s="403" t="s">
        <v>100</v>
      </c>
      <c r="Y596" s="403" t="s">
        <v>2031</v>
      </c>
      <c r="Z596" s="404">
        <v>42017</v>
      </c>
      <c r="AA596" s="404">
        <v>42020</v>
      </c>
      <c r="AB596" s="403" t="s">
        <v>132</v>
      </c>
      <c r="AC596" s="403" t="s">
        <v>4900</v>
      </c>
      <c r="AD596" s="403">
        <v>3</v>
      </c>
      <c r="AE596" s="403">
        <v>3</v>
      </c>
      <c r="AF596" s="403">
        <v>3</v>
      </c>
      <c r="AG596" s="403" t="s">
        <v>99</v>
      </c>
      <c r="AH596" s="403">
        <v>3</v>
      </c>
      <c r="AI596" s="403" t="s">
        <v>127</v>
      </c>
    </row>
    <row r="597" spans="1:35" x14ac:dyDescent="0.2">
      <c r="A597" s="434" t="str">
        <f>IF(B597&lt;&gt;"",HYPERLINK(CONCATENATE("http://reports.ofsted.gov.uk/inspection-reports/find-inspection-report/provider/ELS/",B597),"Ofsted Webpage"),"")</f>
        <v>Ofsted Webpage</v>
      </c>
      <c r="B597" s="403">
        <v>59191</v>
      </c>
      <c r="C597" s="403">
        <v>121596</v>
      </c>
      <c r="D597" s="403">
        <v>10029823</v>
      </c>
      <c r="E597" s="403" t="s">
        <v>2033</v>
      </c>
      <c r="F597" s="403" t="s">
        <v>92</v>
      </c>
      <c r="G597" s="403" t="s">
        <v>14</v>
      </c>
      <c r="H597" s="403" t="s">
        <v>261</v>
      </c>
      <c r="I597" s="403" t="s">
        <v>190</v>
      </c>
      <c r="J597" s="403" t="s">
        <v>190</v>
      </c>
      <c r="K597" s="404" t="s">
        <v>210</v>
      </c>
      <c r="L597" s="403" t="s">
        <v>210</v>
      </c>
      <c r="M597" s="403">
        <v>10022517</v>
      </c>
      <c r="N597" s="403" t="s">
        <v>331</v>
      </c>
      <c r="O597" s="403" t="s">
        <v>109</v>
      </c>
      <c r="P597" s="404">
        <v>42788</v>
      </c>
      <c r="Q597" s="404">
        <v>42790</v>
      </c>
      <c r="R597" s="404">
        <v>42845</v>
      </c>
      <c r="S597" s="403">
        <v>3</v>
      </c>
      <c r="T597" s="403">
        <v>3</v>
      </c>
      <c r="U597" s="403">
        <v>3</v>
      </c>
      <c r="V597" s="403">
        <v>3</v>
      </c>
      <c r="W597" s="403">
        <v>3</v>
      </c>
      <c r="X597" s="403" t="s">
        <v>100</v>
      </c>
      <c r="Y597" s="403" t="s">
        <v>2034</v>
      </c>
      <c r="Z597" s="404">
        <v>42115</v>
      </c>
      <c r="AA597" s="404">
        <v>42118</v>
      </c>
      <c r="AB597" s="403" t="s">
        <v>132</v>
      </c>
      <c r="AC597" s="403" t="s">
        <v>4900</v>
      </c>
      <c r="AD597" s="403">
        <v>3</v>
      </c>
      <c r="AE597" s="403">
        <v>3</v>
      </c>
      <c r="AF597" s="403">
        <v>3</v>
      </c>
      <c r="AG597" s="403" t="s">
        <v>99</v>
      </c>
      <c r="AH597" s="403">
        <v>3</v>
      </c>
      <c r="AI597" s="403" t="s">
        <v>111</v>
      </c>
    </row>
    <row r="598" spans="1:35" x14ac:dyDescent="0.2">
      <c r="A598" s="434" t="str">
        <f>IF(B598&lt;&gt;"",HYPERLINK(CONCATENATE("http://reports.ofsted.gov.uk/inspection-reports/find-inspection-report/provider/ELS/",B598),"Ofsted Webpage"),"")</f>
        <v>Ofsted Webpage</v>
      </c>
      <c r="B598" s="403">
        <v>59195</v>
      </c>
      <c r="C598" s="403">
        <v>124800</v>
      </c>
      <c r="D598" s="403">
        <v>10041332</v>
      </c>
      <c r="E598" s="403" t="s">
        <v>4473</v>
      </c>
      <c r="F598" s="403" t="s">
        <v>92</v>
      </c>
      <c r="G598" s="403" t="s">
        <v>14</v>
      </c>
      <c r="H598" s="403" t="s">
        <v>473</v>
      </c>
      <c r="I598" s="403" t="s">
        <v>94</v>
      </c>
      <c r="J598" s="403" t="s">
        <v>95</v>
      </c>
      <c r="K598" s="404" t="s">
        <v>210</v>
      </c>
      <c r="L598" s="403" t="s">
        <v>210</v>
      </c>
      <c r="M598" s="403" t="s">
        <v>2044</v>
      </c>
      <c r="N598" s="403" t="s">
        <v>132</v>
      </c>
      <c r="O598" s="403" t="s">
        <v>109</v>
      </c>
      <c r="P598" s="404">
        <v>42079</v>
      </c>
      <c r="Q598" s="404">
        <v>42082</v>
      </c>
      <c r="R598" s="404">
        <v>42117</v>
      </c>
      <c r="S598" s="403">
        <v>2</v>
      </c>
      <c r="T598" s="403">
        <v>2</v>
      </c>
      <c r="U598" s="403">
        <v>2</v>
      </c>
      <c r="V598" s="403" t="s">
        <v>99</v>
      </c>
      <c r="W598" s="403">
        <v>2</v>
      </c>
      <c r="X598" s="403" t="s">
        <v>99</v>
      </c>
      <c r="Y598" s="403" t="s">
        <v>210</v>
      </c>
      <c r="Z598" s="404" t="s">
        <v>210</v>
      </c>
      <c r="AA598" s="404" t="s">
        <v>210</v>
      </c>
      <c r="AB598" s="403" t="s">
        <v>210</v>
      </c>
      <c r="AC598" s="403" t="s">
        <v>210</v>
      </c>
      <c r="AD598" s="403" t="s">
        <v>210</v>
      </c>
      <c r="AE598" s="403" t="s">
        <v>210</v>
      </c>
      <c r="AF598" s="403" t="s">
        <v>210</v>
      </c>
      <c r="AG598" s="403" t="s">
        <v>210</v>
      </c>
      <c r="AH598" s="403" t="s">
        <v>210</v>
      </c>
      <c r="AI598" s="403" t="s">
        <v>103</v>
      </c>
    </row>
    <row r="599" spans="1:35" x14ac:dyDescent="0.2">
      <c r="A599" s="434" t="str">
        <f>IF(B599&lt;&gt;"",HYPERLINK(CONCATENATE("http://reports.ofsted.gov.uk/inspection-reports/find-inspection-report/provider/ELS/",B599),"Ofsted Webpage"),"")</f>
        <v>Ofsted Webpage</v>
      </c>
      <c r="B599" s="403">
        <v>59200</v>
      </c>
      <c r="C599" s="403">
        <v>124263</v>
      </c>
      <c r="D599" s="403">
        <v>10039859</v>
      </c>
      <c r="E599" s="403" t="s">
        <v>1260</v>
      </c>
      <c r="F599" s="403" t="s">
        <v>92</v>
      </c>
      <c r="G599" s="403" t="s">
        <v>14</v>
      </c>
      <c r="H599" s="403" t="s">
        <v>160</v>
      </c>
      <c r="I599" s="403" t="s">
        <v>161</v>
      </c>
      <c r="J599" s="403" t="s">
        <v>161</v>
      </c>
      <c r="K599" s="404" t="s">
        <v>210</v>
      </c>
      <c r="L599" s="403" t="s">
        <v>210</v>
      </c>
      <c r="M599" s="403">
        <v>10030702</v>
      </c>
      <c r="N599" s="403" t="s">
        <v>331</v>
      </c>
      <c r="O599" s="403" t="s">
        <v>109</v>
      </c>
      <c r="P599" s="404">
        <v>42892</v>
      </c>
      <c r="Q599" s="404">
        <v>42895</v>
      </c>
      <c r="R599" s="404">
        <v>42919</v>
      </c>
      <c r="S599" s="403">
        <v>2</v>
      </c>
      <c r="T599" s="403">
        <v>2</v>
      </c>
      <c r="U599" s="403">
        <v>2</v>
      </c>
      <c r="V599" s="403">
        <v>2</v>
      </c>
      <c r="W599" s="403">
        <v>2</v>
      </c>
      <c r="X599" s="403" t="s">
        <v>100</v>
      </c>
      <c r="Y599" s="403">
        <v>10005104</v>
      </c>
      <c r="Z599" s="404">
        <v>42332</v>
      </c>
      <c r="AA599" s="404">
        <v>42335</v>
      </c>
      <c r="AB599" s="403" t="s">
        <v>130</v>
      </c>
      <c r="AC599" s="403" t="s">
        <v>4900</v>
      </c>
      <c r="AD599" s="403">
        <v>3</v>
      </c>
      <c r="AE599" s="403">
        <v>3</v>
      </c>
      <c r="AF599" s="403">
        <v>3</v>
      </c>
      <c r="AG599" s="403">
        <v>2</v>
      </c>
      <c r="AH599" s="403">
        <v>3</v>
      </c>
      <c r="AI599" s="403" t="s">
        <v>127</v>
      </c>
    </row>
    <row r="600" spans="1:35" x14ac:dyDescent="0.2">
      <c r="A600" s="434" t="str">
        <f>IF(B600&lt;&gt;"",HYPERLINK(CONCATENATE("http://reports.ofsted.gov.uk/inspection-reports/find-inspection-report/provider/ELS/",B600),"Ofsted Webpage"),"")</f>
        <v>Ofsted Webpage</v>
      </c>
      <c r="B600" s="403">
        <v>59201</v>
      </c>
      <c r="C600" s="403">
        <v>130437</v>
      </c>
      <c r="D600" s="403">
        <v>10010631</v>
      </c>
      <c r="E600" s="403" t="s">
        <v>1262</v>
      </c>
      <c r="F600" s="403" t="s">
        <v>92</v>
      </c>
      <c r="G600" s="403" t="s">
        <v>14</v>
      </c>
      <c r="H600" s="403" t="s">
        <v>724</v>
      </c>
      <c r="I600" s="403" t="s">
        <v>107</v>
      </c>
      <c r="J600" s="403" t="s">
        <v>107</v>
      </c>
      <c r="K600" s="404" t="s">
        <v>210</v>
      </c>
      <c r="L600" s="403" t="s">
        <v>210</v>
      </c>
      <c r="M600" s="403">
        <v>10011548</v>
      </c>
      <c r="N600" s="403" t="s">
        <v>130</v>
      </c>
      <c r="O600" s="403" t="s">
        <v>109</v>
      </c>
      <c r="P600" s="404">
        <v>42479</v>
      </c>
      <c r="Q600" s="404">
        <v>42481</v>
      </c>
      <c r="R600" s="404">
        <v>42508</v>
      </c>
      <c r="S600" s="403">
        <v>3</v>
      </c>
      <c r="T600" s="403">
        <v>3</v>
      </c>
      <c r="U600" s="403">
        <v>3</v>
      </c>
      <c r="V600" s="403">
        <v>2</v>
      </c>
      <c r="W600" s="403">
        <v>3</v>
      </c>
      <c r="X600" s="403" t="s">
        <v>100</v>
      </c>
      <c r="Y600" s="403" t="s">
        <v>210</v>
      </c>
      <c r="Z600" s="404" t="s">
        <v>210</v>
      </c>
      <c r="AA600" s="404" t="s">
        <v>210</v>
      </c>
      <c r="AB600" s="403" t="s">
        <v>210</v>
      </c>
      <c r="AC600" s="403" t="s">
        <v>210</v>
      </c>
      <c r="AD600" s="403" t="s">
        <v>210</v>
      </c>
      <c r="AE600" s="403" t="s">
        <v>210</v>
      </c>
      <c r="AF600" s="403" t="s">
        <v>210</v>
      </c>
      <c r="AG600" s="403" t="s">
        <v>210</v>
      </c>
      <c r="AH600" s="403" t="s">
        <v>210</v>
      </c>
      <c r="AI600" s="403" t="s">
        <v>103</v>
      </c>
    </row>
    <row r="601" spans="1:35" x14ac:dyDescent="0.2">
      <c r="A601" s="434" t="str">
        <f>IF(B601&lt;&gt;"",HYPERLINK(CONCATENATE("http://reports.ofsted.gov.uk/inspection-reports/find-inspection-report/provider/ELS/",B601),"Ofsted Webpage"),"")</f>
        <v>Ofsted Webpage</v>
      </c>
      <c r="B601" s="403">
        <v>59202</v>
      </c>
      <c r="C601" s="403">
        <v>130162</v>
      </c>
      <c r="D601" s="403">
        <v>10042884</v>
      </c>
      <c r="E601" s="403" t="s">
        <v>1264</v>
      </c>
      <c r="F601" s="403" t="s">
        <v>92</v>
      </c>
      <c r="G601" s="403" t="s">
        <v>14</v>
      </c>
      <c r="H601" s="403" t="s">
        <v>217</v>
      </c>
      <c r="I601" s="403" t="s">
        <v>161</v>
      </c>
      <c r="J601" s="403" t="s">
        <v>161</v>
      </c>
      <c r="K601" s="404">
        <v>42557</v>
      </c>
      <c r="L601" s="403">
        <v>1</v>
      </c>
      <c r="M601" s="403" t="s">
        <v>3714</v>
      </c>
      <c r="N601" s="403" t="s">
        <v>102</v>
      </c>
      <c r="O601" s="403" t="s">
        <v>109</v>
      </c>
      <c r="P601" s="404">
        <v>41449</v>
      </c>
      <c r="Q601" s="404">
        <v>41453</v>
      </c>
      <c r="R601" s="404">
        <v>41488</v>
      </c>
      <c r="S601" s="403">
        <v>2</v>
      </c>
      <c r="T601" s="403">
        <v>2</v>
      </c>
      <c r="U601" s="403">
        <v>2</v>
      </c>
      <c r="V601" s="403" t="s">
        <v>99</v>
      </c>
      <c r="W601" s="403">
        <v>2</v>
      </c>
      <c r="X601" s="403" t="s">
        <v>99</v>
      </c>
      <c r="Y601" s="403" t="s">
        <v>4474</v>
      </c>
      <c r="Z601" s="404">
        <v>39882</v>
      </c>
      <c r="AA601" s="404">
        <v>39885</v>
      </c>
      <c r="AB601" s="403" t="s">
        <v>102</v>
      </c>
      <c r="AC601" s="403" t="s">
        <v>4900</v>
      </c>
      <c r="AD601" s="403">
        <v>3</v>
      </c>
      <c r="AE601" s="403">
        <v>3</v>
      </c>
      <c r="AF601" s="403">
        <v>3</v>
      </c>
      <c r="AG601" s="403" t="s">
        <v>99</v>
      </c>
      <c r="AH601" s="403">
        <v>3</v>
      </c>
      <c r="AI601" s="403" t="s">
        <v>127</v>
      </c>
    </row>
    <row r="602" spans="1:35" x14ac:dyDescent="0.2">
      <c r="A602" s="434" t="str">
        <f>IF(B602&lt;&gt;"",HYPERLINK(CONCATENATE("http://reports.ofsted.gov.uk/inspection-reports/find-inspection-report/provider/ELS/",B602),"Ofsted Webpage"),"")</f>
        <v>Ofsted Webpage</v>
      </c>
      <c r="B602" s="403">
        <v>59204</v>
      </c>
      <c r="C602" s="403">
        <v>126877</v>
      </c>
      <c r="D602" s="403">
        <v>10010792</v>
      </c>
      <c r="E602" s="403" t="s">
        <v>1266</v>
      </c>
      <c r="F602" s="403" t="s">
        <v>170</v>
      </c>
      <c r="G602" s="403" t="s">
        <v>15</v>
      </c>
      <c r="H602" s="403" t="s">
        <v>1267</v>
      </c>
      <c r="I602" s="403" t="s">
        <v>122</v>
      </c>
      <c r="J602" s="403" t="s">
        <v>122</v>
      </c>
      <c r="K602" s="404" t="s">
        <v>210</v>
      </c>
      <c r="L602" s="403" t="s">
        <v>210</v>
      </c>
      <c r="M602" s="403">
        <v>10005106</v>
      </c>
      <c r="N602" s="403" t="s">
        <v>276</v>
      </c>
      <c r="O602" s="403" t="s">
        <v>109</v>
      </c>
      <c r="P602" s="404">
        <v>42542</v>
      </c>
      <c r="Q602" s="404">
        <v>42545</v>
      </c>
      <c r="R602" s="404">
        <v>42571</v>
      </c>
      <c r="S602" s="403">
        <v>3</v>
      </c>
      <c r="T602" s="403">
        <v>3</v>
      </c>
      <c r="U602" s="403">
        <v>3</v>
      </c>
      <c r="V602" s="403">
        <v>2</v>
      </c>
      <c r="W602" s="403">
        <v>3</v>
      </c>
      <c r="X602" s="403" t="s">
        <v>100</v>
      </c>
      <c r="Y602" s="403" t="s">
        <v>210</v>
      </c>
      <c r="Z602" s="404" t="s">
        <v>210</v>
      </c>
      <c r="AA602" s="404" t="s">
        <v>210</v>
      </c>
      <c r="AB602" s="403" t="s">
        <v>210</v>
      </c>
      <c r="AC602" s="403" t="s">
        <v>210</v>
      </c>
      <c r="AD602" s="403" t="s">
        <v>210</v>
      </c>
      <c r="AE602" s="403" t="s">
        <v>210</v>
      </c>
      <c r="AF602" s="403" t="s">
        <v>210</v>
      </c>
      <c r="AG602" s="403" t="s">
        <v>210</v>
      </c>
      <c r="AH602" s="403" t="s">
        <v>210</v>
      </c>
      <c r="AI602" s="403" t="s">
        <v>103</v>
      </c>
    </row>
    <row r="603" spans="1:35" x14ac:dyDescent="0.2">
      <c r="A603" s="434" t="str">
        <f>IF(B603&lt;&gt;"",HYPERLINK(CONCATENATE("http://reports.ofsted.gov.uk/inspection-reports/find-inspection-report/provider/ELS/",B603),"Ofsted Webpage"),"")</f>
        <v>Ofsted Webpage</v>
      </c>
      <c r="B603" s="403">
        <v>59216</v>
      </c>
      <c r="C603" s="403">
        <v>131271</v>
      </c>
      <c r="D603" s="403">
        <v>10010905</v>
      </c>
      <c r="E603" s="403" t="s">
        <v>2049</v>
      </c>
      <c r="F603" s="403" t="s">
        <v>92</v>
      </c>
      <c r="G603" s="403" t="s">
        <v>14</v>
      </c>
      <c r="H603" s="403" t="s">
        <v>198</v>
      </c>
      <c r="I603" s="403" t="s">
        <v>199</v>
      </c>
      <c r="J603" s="403" t="s">
        <v>95</v>
      </c>
      <c r="K603" s="404" t="s">
        <v>210</v>
      </c>
      <c r="L603" s="403" t="s">
        <v>210</v>
      </c>
      <c r="M603" s="403">
        <v>10022489</v>
      </c>
      <c r="N603" s="403" t="s">
        <v>141</v>
      </c>
      <c r="O603" s="403" t="s">
        <v>109</v>
      </c>
      <c r="P603" s="404">
        <v>42864</v>
      </c>
      <c r="Q603" s="404">
        <v>42867</v>
      </c>
      <c r="R603" s="404">
        <v>42894</v>
      </c>
      <c r="S603" s="403">
        <v>2</v>
      </c>
      <c r="T603" s="403">
        <v>2</v>
      </c>
      <c r="U603" s="403">
        <v>2</v>
      </c>
      <c r="V603" s="403">
        <v>2</v>
      </c>
      <c r="W603" s="403">
        <v>2</v>
      </c>
      <c r="X603" s="403" t="s">
        <v>100</v>
      </c>
      <c r="Y603" s="403" t="s">
        <v>2050</v>
      </c>
      <c r="Z603" s="404">
        <v>42184</v>
      </c>
      <c r="AA603" s="404">
        <v>42188</v>
      </c>
      <c r="AB603" s="403" t="s">
        <v>132</v>
      </c>
      <c r="AC603" s="403" t="s">
        <v>4900</v>
      </c>
      <c r="AD603" s="403">
        <v>3</v>
      </c>
      <c r="AE603" s="403">
        <v>3</v>
      </c>
      <c r="AF603" s="403">
        <v>3</v>
      </c>
      <c r="AG603" s="403" t="s">
        <v>99</v>
      </c>
      <c r="AH603" s="403">
        <v>3</v>
      </c>
      <c r="AI603" s="403" t="s">
        <v>127</v>
      </c>
    </row>
    <row r="604" spans="1:35" x14ac:dyDescent="0.2">
      <c r="A604" s="434" t="str">
        <f>IF(B604&lt;&gt;"",HYPERLINK(CONCATENATE("http://reports.ofsted.gov.uk/inspection-reports/find-inspection-report/provider/ELS/",B604),"Ofsted Webpage"),"")</f>
        <v>Ofsted Webpage</v>
      </c>
      <c r="B604" s="403">
        <v>59217</v>
      </c>
      <c r="C604" s="403">
        <v>130819</v>
      </c>
      <c r="D604" s="403">
        <v>10025390</v>
      </c>
      <c r="E604" s="403" t="s">
        <v>2791</v>
      </c>
      <c r="F604" s="403" t="s">
        <v>92</v>
      </c>
      <c r="G604" s="403" t="s">
        <v>14</v>
      </c>
      <c r="H604" s="403" t="s">
        <v>362</v>
      </c>
      <c r="I604" s="403" t="s">
        <v>166</v>
      </c>
      <c r="J604" s="403" t="s">
        <v>166</v>
      </c>
      <c r="K604" s="404">
        <v>42837</v>
      </c>
      <c r="L604" s="403">
        <v>1</v>
      </c>
      <c r="M604" s="403" t="s">
        <v>2792</v>
      </c>
      <c r="N604" s="403" t="s">
        <v>132</v>
      </c>
      <c r="O604" s="403" t="s">
        <v>109</v>
      </c>
      <c r="P604" s="404">
        <v>41597</v>
      </c>
      <c r="Q604" s="404">
        <v>41600</v>
      </c>
      <c r="R604" s="404">
        <v>41636</v>
      </c>
      <c r="S604" s="403">
        <v>2</v>
      </c>
      <c r="T604" s="403">
        <v>3</v>
      </c>
      <c r="U604" s="403">
        <v>2</v>
      </c>
      <c r="V604" s="403" t="s">
        <v>99</v>
      </c>
      <c r="W604" s="403">
        <v>2</v>
      </c>
      <c r="X604" s="403" t="s">
        <v>99</v>
      </c>
      <c r="Y604" s="403" t="s">
        <v>4475</v>
      </c>
      <c r="Z604" s="404">
        <v>40155</v>
      </c>
      <c r="AA604" s="404">
        <v>40158</v>
      </c>
      <c r="AB604" s="403" t="s">
        <v>434</v>
      </c>
      <c r="AC604" s="403" t="s">
        <v>4900</v>
      </c>
      <c r="AD604" s="403">
        <v>2</v>
      </c>
      <c r="AE604" s="403">
        <v>2</v>
      </c>
      <c r="AF604" s="403">
        <v>2</v>
      </c>
      <c r="AG604" s="403" t="s">
        <v>99</v>
      </c>
      <c r="AH604" s="403">
        <v>1</v>
      </c>
      <c r="AI604" s="403" t="s">
        <v>111</v>
      </c>
    </row>
    <row r="605" spans="1:35" x14ac:dyDescent="0.2">
      <c r="A605" s="434" t="str">
        <f>IF(B605&lt;&gt;"",HYPERLINK(CONCATENATE("http://reports.ofsted.gov.uk/inspection-reports/find-inspection-report/provider/ELS/",B605),"Ofsted Webpage"),"")</f>
        <v>Ofsted Webpage</v>
      </c>
      <c r="B605" s="403">
        <v>59218</v>
      </c>
      <c r="C605" s="403">
        <v>129910</v>
      </c>
      <c r="D605" s="403">
        <v>10042126</v>
      </c>
      <c r="E605" s="403" t="s">
        <v>1269</v>
      </c>
      <c r="F605" s="403" t="s">
        <v>183</v>
      </c>
      <c r="G605" s="403" t="s">
        <v>14</v>
      </c>
      <c r="H605" s="403" t="s">
        <v>160</v>
      </c>
      <c r="I605" s="403" t="s">
        <v>161</v>
      </c>
      <c r="J605" s="403" t="s">
        <v>161</v>
      </c>
      <c r="K605" s="404" t="s">
        <v>210</v>
      </c>
      <c r="L605" s="403" t="s">
        <v>210</v>
      </c>
      <c r="M605" s="403">
        <v>10030710</v>
      </c>
      <c r="N605" s="403" t="s">
        <v>331</v>
      </c>
      <c r="O605" s="403" t="s">
        <v>109</v>
      </c>
      <c r="P605" s="404">
        <v>42941</v>
      </c>
      <c r="Q605" s="404">
        <v>42943</v>
      </c>
      <c r="R605" s="404">
        <v>42970</v>
      </c>
      <c r="S605" s="403">
        <v>2</v>
      </c>
      <c r="T605" s="403">
        <v>2</v>
      </c>
      <c r="U605" s="403">
        <v>2</v>
      </c>
      <c r="V605" s="403">
        <v>2</v>
      </c>
      <c r="W605" s="403">
        <v>2</v>
      </c>
      <c r="X605" s="403" t="s">
        <v>100</v>
      </c>
      <c r="Y605" s="403">
        <v>10005107</v>
      </c>
      <c r="Z605" s="404">
        <v>42325</v>
      </c>
      <c r="AA605" s="404">
        <v>42328</v>
      </c>
      <c r="AB605" s="403" t="s">
        <v>130</v>
      </c>
      <c r="AC605" s="403" t="s">
        <v>4900</v>
      </c>
      <c r="AD605" s="403">
        <v>3</v>
      </c>
      <c r="AE605" s="403">
        <v>3</v>
      </c>
      <c r="AF605" s="403">
        <v>3</v>
      </c>
      <c r="AG605" s="403">
        <v>2</v>
      </c>
      <c r="AH605" s="403">
        <v>3</v>
      </c>
      <c r="AI605" s="403" t="s">
        <v>127</v>
      </c>
    </row>
    <row r="606" spans="1:35" x14ac:dyDescent="0.2">
      <c r="A606" s="434" t="str">
        <f>IF(B606&lt;&gt;"",HYPERLINK(CONCATENATE("http://reports.ofsted.gov.uk/inspection-reports/find-inspection-report/provider/ELS/",B606),"Ofsted Webpage"),"")</f>
        <v>Ofsted Webpage</v>
      </c>
      <c r="B606" s="403">
        <v>59220</v>
      </c>
      <c r="C606" s="403">
        <v>116322</v>
      </c>
      <c r="D606" s="403">
        <v>10001648</v>
      </c>
      <c r="E606" s="403" t="s">
        <v>1271</v>
      </c>
      <c r="F606" s="403" t="s">
        <v>278</v>
      </c>
      <c r="G606" s="403" t="s">
        <v>15</v>
      </c>
      <c r="H606" s="403" t="s">
        <v>237</v>
      </c>
      <c r="I606" s="403" t="s">
        <v>190</v>
      </c>
      <c r="J606" s="403" t="s">
        <v>190</v>
      </c>
      <c r="K606" s="404" t="s">
        <v>210</v>
      </c>
      <c r="L606" s="403" t="s">
        <v>210</v>
      </c>
      <c r="M606" s="403">
        <v>10041175</v>
      </c>
      <c r="N606" s="403" t="s">
        <v>317</v>
      </c>
      <c r="O606" s="403" t="s">
        <v>109</v>
      </c>
      <c r="P606" s="404">
        <v>43137</v>
      </c>
      <c r="Q606" s="404">
        <v>43139</v>
      </c>
      <c r="R606" s="404">
        <v>43168</v>
      </c>
      <c r="S606" s="403">
        <v>2</v>
      </c>
      <c r="T606" s="403">
        <v>2</v>
      </c>
      <c r="U606" s="403">
        <v>2</v>
      </c>
      <c r="V606" s="403">
        <v>2</v>
      </c>
      <c r="W606" s="403">
        <v>2</v>
      </c>
      <c r="X606" s="403" t="s">
        <v>100</v>
      </c>
      <c r="Y606" s="403">
        <v>10005109</v>
      </c>
      <c r="Z606" s="404">
        <v>42508</v>
      </c>
      <c r="AA606" s="404">
        <v>42510</v>
      </c>
      <c r="AB606" s="403" t="s">
        <v>280</v>
      </c>
      <c r="AC606" s="403" t="s">
        <v>4900</v>
      </c>
      <c r="AD606" s="403">
        <v>3</v>
      </c>
      <c r="AE606" s="403">
        <v>3</v>
      </c>
      <c r="AF606" s="403">
        <v>3</v>
      </c>
      <c r="AG606" s="403">
        <v>3</v>
      </c>
      <c r="AH606" s="403">
        <v>3</v>
      </c>
      <c r="AI606" s="403" t="s">
        <v>127</v>
      </c>
    </row>
    <row r="607" spans="1:35" x14ac:dyDescent="0.2">
      <c r="A607" s="434" t="str">
        <f>IF(B607&lt;&gt;"",HYPERLINK(CONCATENATE("http://reports.ofsted.gov.uk/inspection-reports/find-inspection-report/provider/ELS/",B607),"Ofsted Webpage"),"")</f>
        <v>Ofsted Webpage</v>
      </c>
      <c r="B607" s="403">
        <v>59221</v>
      </c>
      <c r="C607" s="403">
        <v>125029</v>
      </c>
      <c r="D607" s="403">
        <v>10035656</v>
      </c>
      <c r="E607" s="403" t="s">
        <v>1273</v>
      </c>
      <c r="F607" s="403" t="s">
        <v>92</v>
      </c>
      <c r="G607" s="403" t="s">
        <v>14</v>
      </c>
      <c r="H607" s="403" t="s">
        <v>471</v>
      </c>
      <c r="I607" s="403" t="s">
        <v>166</v>
      </c>
      <c r="J607" s="403" t="s">
        <v>166</v>
      </c>
      <c r="K607" s="404" t="s">
        <v>210</v>
      </c>
      <c r="L607" s="403" t="s">
        <v>210</v>
      </c>
      <c r="M607" s="403">
        <v>10030751</v>
      </c>
      <c r="N607" s="403" t="s">
        <v>331</v>
      </c>
      <c r="O607" s="403" t="s">
        <v>109</v>
      </c>
      <c r="P607" s="404">
        <v>42906</v>
      </c>
      <c r="Q607" s="404">
        <v>42908</v>
      </c>
      <c r="R607" s="404">
        <v>42943</v>
      </c>
      <c r="S607" s="403">
        <v>3</v>
      </c>
      <c r="T607" s="403">
        <v>3</v>
      </c>
      <c r="U607" s="403">
        <v>3</v>
      </c>
      <c r="V607" s="403">
        <v>2</v>
      </c>
      <c r="W607" s="403">
        <v>3</v>
      </c>
      <c r="X607" s="403" t="s">
        <v>100</v>
      </c>
      <c r="Y607" s="403">
        <v>10005110</v>
      </c>
      <c r="Z607" s="404">
        <v>42409</v>
      </c>
      <c r="AA607" s="404">
        <v>42411</v>
      </c>
      <c r="AB607" s="403" t="s">
        <v>130</v>
      </c>
      <c r="AC607" s="403" t="s">
        <v>4900</v>
      </c>
      <c r="AD607" s="403">
        <v>3</v>
      </c>
      <c r="AE607" s="403">
        <v>3</v>
      </c>
      <c r="AF607" s="403">
        <v>3</v>
      </c>
      <c r="AG607" s="403">
        <v>2</v>
      </c>
      <c r="AH607" s="403">
        <v>3</v>
      </c>
      <c r="AI607" s="403" t="s">
        <v>111</v>
      </c>
    </row>
    <row r="608" spans="1:35" x14ac:dyDescent="0.2">
      <c r="A608" s="434" t="str">
        <f>IF(B608&lt;&gt;"",HYPERLINK(CONCATENATE("http://reports.ofsted.gov.uk/inspection-reports/find-inspection-report/provider/ELS/",B608),"Ofsted Webpage"),"")</f>
        <v>Ofsted Webpage</v>
      </c>
      <c r="B608" s="403">
        <v>59222</v>
      </c>
      <c r="C608" s="403">
        <v>125935</v>
      </c>
      <c r="D608" s="403">
        <v>10038020</v>
      </c>
      <c r="E608" s="403" t="s">
        <v>1275</v>
      </c>
      <c r="F608" s="403" t="s">
        <v>92</v>
      </c>
      <c r="G608" s="403" t="s">
        <v>14</v>
      </c>
      <c r="H608" s="403" t="s">
        <v>209</v>
      </c>
      <c r="I608" s="403" t="s">
        <v>166</v>
      </c>
      <c r="J608" s="403" t="s">
        <v>166</v>
      </c>
      <c r="K608" s="404" t="s">
        <v>210</v>
      </c>
      <c r="L608" s="403" t="s">
        <v>210</v>
      </c>
      <c r="M608" s="403">
        <v>10005111</v>
      </c>
      <c r="N608" s="403" t="s">
        <v>130</v>
      </c>
      <c r="O608" s="403" t="s">
        <v>109</v>
      </c>
      <c r="P608" s="404">
        <v>42444</v>
      </c>
      <c r="Q608" s="404">
        <v>42446</v>
      </c>
      <c r="R608" s="404">
        <v>42473</v>
      </c>
      <c r="S608" s="403">
        <v>2</v>
      </c>
      <c r="T608" s="403">
        <v>2</v>
      </c>
      <c r="U608" s="403">
        <v>2</v>
      </c>
      <c r="V608" s="403">
        <v>2</v>
      </c>
      <c r="W608" s="403">
        <v>2</v>
      </c>
      <c r="X608" s="403" t="s">
        <v>100</v>
      </c>
      <c r="Y608" s="403" t="s">
        <v>210</v>
      </c>
      <c r="Z608" s="404" t="s">
        <v>210</v>
      </c>
      <c r="AA608" s="404" t="s">
        <v>210</v>
      </c>
      <c r="AB608" s="403" t="s">
        <v>210</v>
      </c>
      <c r="AC608" s="403" t="s">
        <v>210</v>
      </c>
      <c r="AD608" s="403" t="s">
        <v>210</v>
      </c>
      <c r="AE608" s="403" t="s">
        <v>210</v>
      </c>
      <c r="AF608" s="403" t="s">
        <v>210</v>
      </c>
      <c r="AG608" s="403" t="s">
        <v>210</v>
      </c>
      <c r="AH608" s="403" t="s">
        <v>210</v>
      </c>
      <c r="AI608" s="403" t="s">
        <v>103</v>
      </c>
    </row>
    <row r="609" spans="1:35" x14ac:dyDescent="0.2">
      <c r="A609" s="434" t="str">
        <f>IF(B609&lt;&gt;"",HYPERLINK(CONCATENATE("http://reports.ofsted.gov.uk/inspection-reports/find-inspection-report/provider/ELS/",B609),"Ofsted Webpage"),"")</f>
        <v>Ofsted Webpage</v>
      </c>
      <c r="B609" s="403">
        <v>59223</v>
      </c>
      <c r="C609" s="403">
        <v>122748</v>
      </c>
      <c r="D609" s="403">
        <v>10036176</v>
      </c>
      <c r="E609" s="403" t="s">
        <v>1277</v>
      </c>
      <c r="F609" s="403" t="s">
        <v>92</v>
      </c>
      <c r="G609" s="403" t="s">
        <v>14</v>
      </c>
      <c r="H609" s="403" t="s">
        <v>607</v>
      </c>
      <c r="I609" s="403" t="s">
        <v>122</v>
      </c>
      <c r="J609" s="403" t="s">
        <v>122</v>
      </c>
      <c r="K609" s="404" t="s">
        <v>210</v>
      </c>
      <c r="L609" s="403" t="s">
        <v>210</v>
      </c>
      <c r="M609" s="403">
        <v>10005112</v>
      </c>
      <c r="N609" s="403" t="s">
        <v>130</v>
      </c>
      <c r="O609" s="403" t="s">
        <v>109</v>
      </c>
      <c r="P609" s="404">
        <v>42577</v>
      </c>
      <c r="Q609" s="404">
        <v>42580</v>
      </c>
      <c r="R609" s="404">
        <v>42598</v>
      </c>
      <c r="S609" s="403">
        <v>2</v>
      </c>
      <c r="T609" s="403">
        <v>2</v>
      </c>
      <c r="U609" s="403">
        <v>2</v>
      </c>
      <c r="V609" s="403">
        <v>2</v>
      </c>
      <c r="W609" s="403">
        <v>2</v>
      </c>
      <c r="X609" s="403" t="s">
        <v>100</v>
      </c>
      <c r="Y609" s="403" t="s">
        <v>210</v>
      </c>
      <c r="Z609" s="404" t="s">
        <v>210</v>
      </c>
      <c r="AA609" s="404" t="s">
        <v>210</v>
      </c>
      <c r="AB609" s="403" t="s">
        <v>210</v>
      </c>
      <c r="AC609" s="403" t="s">
        <v>210</v>
      </c>
      <c r="AD609" s="403" t="s">
        <v>210</v>
      </c>
      <c r="AE609" s="403" t="s">
        <v>210</v>
      </c>
      <c r="AF609" s="403" t="s">
        <v>210</v>
      </c>
      <c r="AG609" s="403" t="s">
        <v>210</v>
      </c>
      <c r="AH609" s="403" t="s">
        <v>210</v>
      </c>
      <c r="AI609" s="403" t="s">
        <v>103</v>
      </c>
    </row>
    <row r="610" spans="1:35" x14ac:dyDescent="0.2">
      <c r="A610" s="434" t="str">
        <f>IF(B610&lt;&gt;"",HYPERLINK(CONCATENATE("http://reports.ofsted.gov.uk/inspection-reports/find-inspection-report/provider/ELS/",B610),"Ofsted Webpage"),"")</f>
        <v>Ofsted Webpage</v>
      </c>
      <c r="B610" s="403">
        <v>59227</v>
      </c>
      <c r="C610" s="403">
        <v>129862</v>
      </c>
      <c r="D610" s="403">
        <v>10043571</v>
      </c>
      <c r="E610" s="403" t="s">
        <v>2794</v>
      </c>
      <c r="F610" s="403" t="s">
        <v>92</v>
      </c>
      <c r="G610" s="403" t="s">
        <v>14</v>
      </c>
      <c r="H610" s="403" t="s">
        <v>186</v>
      </c>
      <c r="I610" s="403" t="s">
        <v>172</v>
      </c>
      <c r="J610" s="403" t="s">
        <v>172</v>
      </c>
      <c r="K610" s="404" t="s">
        <v>210</v>
      </c>
      <c r="L610" s="403" t="s">
        <v>210</v>
      </c>
      <c r="M610" s="403">
        <v>10030966</v>
      </c>
      <c r="N610" s="403" t="s">
        <v>130</v>
      </c>
      <c r="O610" s="403" t="s">
        <v>124</v>
      </c>
      <c r="P610" s="404">
        <v>42963</v>
      </c>
      <c r="Q610" s="404">
        <v>42991</v>
      </c>
      <c r="R610" s="404">
        <v>43010</v>
      </c>
      <c r="S610" s="403">
        <v>2</v>
      </c>
      <c r="T610" s="403">
        <v>2</v>
      </c>
      <c r="U610" s="403">
        <v>2</v>
      </c>
      <c r="V610" s="403">
        <v>2</v>
      </c>
      <c r="W610" s="403">
        <v>2</v>
      </c>
      <c r="X610" s="403" t="s">
        <v>100</v>
      </c>
      <c r="Y610" s="403" t="s">
        <v>2795</v>
      </c>
      <c r="Z610" s="404">
        <v>41708</v>
      </c>
      <c r="AA610" s="404">
        <v>41712</v>
      </c>
      <c r="AB610" s="403" t="s">
        <v>102</v>
      </c>
      <c r="AC610" s="403" t="s">
        <v>4900</v>
      </c>
      <c r="AD610" s="403">
        <v>2</v>
      </c>
      <c r="AE610" s="403">
        <v>2</v>
      </c>
      <c r="AF610" s="403">
        <v>2</v>
      </c>
      <c r="AG610" s="403" t="s">
        <v>99</v>
      </c>
      <c r="AH610" s="403">
        <v>2</v>
      </c>
      <c r="AI610" s="403" t="s">
        <v>111</v>
      </c>
    </row>
    <row r="611" spans="1:35" x14ac:dyDescent="0.2">
      <c r="A611" s="434" t="str">
        <f>IF(B611&lt;&gt;"",HYPERLINK(CONCATENATE("http://reports.ofsted.gov.uk/inspection-reports/find-inspection-report/provider/ELS/",B611),"Ofsted Webpage"),"")</f>
        <v>Ofsted Webpage</v>
      </c>
      <c r="B611" s="403">
        <v>59229</v>
      </c>
      <c r="C611" s="403">
        <v>118502</v>
      </c>
      <c r="D611" s="403">
        <v>10018331</v>
      </c>
      <c r="E611" s="403" t="s">
        <v>5027</v>
      </c>
      <c r="F611" s="403" t="s">
        <v>92</v>
      </c>
      <c r="G611" s="403" t="s">
        <v>14</v>
      </c>
      <c r="H611" s="403" t="s">
        <v>717</v>
      </c>
      <c r="I611" s="403" t="s">
        <v>122</v>
      </c>
      <c r="J611" s="403" t="s">
        <v>122</v>
      </c>
      <c r="K611" s="404" t="s">
        <v>210</v>
      </c>
      <c r="L611" s="403" t="s">
        <v>210</v>
      </c>
      <c r="M611" s="403" t="s">
        <v>210</v>
      </c>
      <c r="N611" s="403" t="s">
        <v>210</v>
      </c>
      <c r="O611" s="403" t="s">
        <v>210</v>
      </c>
      <c r="P611" s="404" t="s">
        <v>210</v>
      </c>
      <c r="Q611" s="404" t="s">
        <v>210</v>
      </c>
      <c r="R611" s="404" t="s">
        <v>210</v>
      </c>
      <c r="S611" s="403" t="s">
        <v>210</v>
      </c>
      <c r="T611" s="403" t="s">
        <v>210</v>
      </c>
      <c r="U611" s="403" t="s">
        <v>210</v>
      </c>
      <c r="V611" s="403" t="s">
        <v>210</v>
      </c>
      <c r="W611" s="403" t="s">
        <v>210</v>
      </c>
      <c r="X611" s="403" t="s">
        <v>210</v>
      </c>
      <c r="Y611" s="403" t="s">
        <v>210</v>
      </c>
      <c r="Z611" s="404" t="s">
        <v>210</v>
      </c>
      <c r="AA611" s="404" t="s">
        <v>210</v>
      </c>
      <c r="AB611" s="403" t="s">
        <v>210</v>
      </c>
      <c r="AC611" s="403" t="s">
        <v>210</v>
      </c>
      <c r="AD611" s="403" t="s">
        <v>210</v>
      </c>
      <c r="AE611" s="403" t="s">
        <v>210</v>
      </c>
      <c r="AF611" s="403" t="s">
        <v>210</v>
      </c>
      <c r="AG611" s="403" t="s">
        <v>210</v>
      </c>
      <c r="AH611" s="403" t="s">
        <v>210</v>
      </c>
      <c r="AI611" s="403" t="s">
        <v>210</v>
      </c>
    </row>
    <row r="612" spans="1:35" x14ac:dyDescent="0.2">
      <c r="A612" s="434" t="str">
        <f>IF(B612&lt;&gt;"",HYPERLINK(CONCATENATE("http://reports.ofsted.gov.uk/inspection-reports/find-inspection-report/provider/ELS/",B612),"Ofsted Webpage"),"")</f>
        <v>Ofsted Webpage</v>
      </c>
      <c r="B612" s="403">
        <v>59231</v>
      </c>
      <c r="C612" s="403">
        <v>131503</v>
      </c>
      <c r="D612" s="403">
        <v>10045359</v>
      </c>
      <c r="E612" s="403" t="s">
        <v>623</v>
      </c>
      <c r="F612" s="403" t="s">
        <v>183</v>
      </c>
      <c r="G612" s="403" t="s">
        <v>14</v>
      </c>
      <c r="H612" s="403" t="s">
        <v>234</v>
      </c>
      <c r="I612" s="403" t="s">
        <v>190</v>
      </c>
      <c r="J612" s="403" t="s">
        <v>190</v>
      </c>
      <c r="K612" s="404" t="s">
        <v>210</v>
      </c>
      <c r="L612" s="403" t="s">
        <v>210</v>
      </c>
      <c r="M612" s="403">
        <v>10005113</v>
      </c>
      <c r="N612" s="403" t="s">
        <v>130</v>
      </c>
      <c r="O612" s="403" t="s">
        <v>109</v>
      </c>
      <c r="P612" s="404">
        <v>42633</v>
      </c>
      <c r="Q612" s="404">
        <v>42636</v>
      </c>
      <c r="R612" s="404">
        <v>42668</v>
      </c>
      <c r="S612" s="403">
        <v>3</v>
      </c>
      <c r="T612" s="403">
        <v>3</v>
      </c>
      <c r="U612" s="403">
        <v>3</v>
      </c>
      <c r="V612" s="403">
        <v>3</v>
      </c>
      <c r="W612" s="403">
        <v>3</v>
      </c>
      <c r="X612" s="403" t="s">
        <v>100</v>
      </c>
      <c r="Y612" s="403" t="s">
        <v>210</v>
      </c>
      <c r="Z612" s="404" t="s">
        <v>210</v>
      </c>
      <c r="AA612" s="404" t="s">
        <v>210</v>
      </c>
      <c r="AB612" s="403" t="s">
        <v>210</v>
      </c>
      <c r="AC612" s="403" t="s">
        <v>210</v>
      </c>
      <c r="AD612" s="403" t="s">
        <v>210</v>
      </c>
      <c r="AE612" s="403" t="s">
        <v>210</v>
      </c>
      <c r="AF612" s="403" t="s">
        <v>210</v>
      </c>
      <c r="AG612" s="403" t="s">
        <v>210</v>
      </c>
      <c r="AH612" s="403" t="s">
        <v>210</v>
      </c>
      <c r="AI612" s="403" t="s">
        <v>103</v>
      </c>
    </row>
    <row r="613" spans="1:35" x14ac:dyDescent="0.2">
      <c r="A613" s="434" t="str">
        <f>IF(B613&lt;&gt;"",HYPERLINK(CONCATENATE("http://reports.ofsted.gov.uk/inspection-reports/find-inspection-report/provider/ELS/",B613),"Ofsted Webpage"),"")</f>
        <v>Ofsted Webpage</v>
      </c>
      <c r="B613" s="403">
        <v>59232</v>
      </c>
      <c r="C613" s="403">
        <v>131966</v>
      </c>
      <c r="D613" s="403">
        <v>10046552</v>
      </c>
      <c r="E613" s="403" t="s">
        <v>1279</v>
      </c>
      <c r="F613" s="403" t="s">
        <v>183</v>
      </c>
      <c r="G613" s="403" t="s">
        <v>14</v>
      </c>
      <c r="H613" s="403" t="s">
        <v>409</v>
      </c>
      <c r="I613" s="403" t="s">
        <v>172</v>
      </c>
      <c r="J613" s="403" t="s">
        <v>172</v>
      </c>
      <c r="K613" s="404" t="s">
        <v>210</v>
      </c>
      <c r="L613" s="403" t="s">
        <v>210</v>
      </c>
      <c r="M613" s="403">
        <v>10035628</v>
      </c>
      <c r="N613" s="403" t="s">
        <v>145</v>
      </c>
      <c r="O613" s="403" t="s">
        <v>109</v>
      </c>
      <c r="P613" s="404">
        <v>42955</v>
      </c>
      <c r="Q613" s="404">
        <v>42958</v>
      </c>
      <c r="R613" s="404">
        <v>42991</v>
      </c>
      <c r="S613" s="403">
        <v>3</v>
      </c>
      <c r="T613" s="403">
        <v>3</v>
      </c>
      <c r="U613" s="403">
        <v>3</v>
      </c>
      <c r="V613" s="403">
        <v>3</v>
      </c>
      <c r="W613" s="403">
        <v>3</v>
      </c>
      <c r="X613" s="403" t="s">
        <v>100</v>
      </c>
      <c r="Y613" s="403">
        <v>10011549</v>
      </c>
      <c r="Z613" s="404">
        <v>42465</v>
      </c>
      <c r="AA613" s="404">
        <v>42468</v>
      </c>
      <c r="AB613" s="403" t="s">
        <v>145</v>
      </c>
      <c r="AC613" s="403" t="s">
        <v>4900</v>
      </c>
      <c r="AD613" s="403">
        <v>3</v>
      </c>
      <c r="AE613" s="403">
        <v>3</v>
      </c>
      <c r="AF613" s="403">
        <v>3</v>
      </c>
      <c r="AG613" s="403">
        <v>3</v>
      </c>
      <c r="AH613" s="403">
        <v>3</v>
      </c>
      <c r="AI613" s="403" t="s">
        <v>111</v>
      </c>
    </row>
    <row r="614" spans="1:35" x14ac:dyDescent="0.2">
      <c r="A614" s="434" t="str">
        <f>IF(B614&lt;&gt;"",HYPERLINK(CONCATENATE("http://reports.ofsted.gov.uk/inspection-reports/find-inspection-report/provider/ELS/",B614),"Ofsted Webpage"),"")</f>
        <v>Ofsted Webpage</v>
      </c>
      <c r="B614" s="403">
        <v>59233</v>
      </c>
      <c r="C614" s="403">
        <v>131502</v>
      </c>
      <c r="D614" s="403">
        <v>10044778</v>
      </c>
      <c r="E614" s="403" t="s">
        <v>4476</v>
      </c>
      <c r="F614" s="403" t="s">
        <v>183</v>
      </c>
      <c r="G614" s="403" t="s">
        <v>14</v>
      </c>
      <c r="H614" s="403" t="s">
        <v>121</v>
      </c>
      <c r="I614" s="403" t="s">
        <v>122</v>
      </c>
      <c r="J614" s="403" t="s">
        <v>122</v>
      </c>
      <c r="K614" s="404" t="s">
        <v>210</v>
      </c>
      <c r="L614" s="403" t="s">
        <v>210</v>
      </c>
      <c r="M614" s="403">
        <v>10041031</v>
      </c>
      <c r="N614" s="403" t="s">
        <v>145</v>
      </c>
      <c r="O614" s="403" t="s">
        <v>109</v>
      </c>
      <c r="P614" s="404">
        <v>43039</v>
      </c>
      <c r="Q614" s="404">
        <v>43042</v>
      </c>
      <c r="R614" s="404">
        <v>43069</v>
      </c>
      <c r="S614" s="403">
        <v>3</v>
      </c>
      <c r="T614" s="403">
        <v>3</v>
      </c>
      <c r="U614" s="403">
        <v>3</v>
      </c>
      <c r="V614" s="403">
        <v>3</v>
      </c>
      <c r="W614" s="403">
        <v>3</v>
      </c>
      <c r="X614" s="403" t="s">
        <v>100</v>
      </c>
      <c r="Y614" s="403" t="s">
        <v>210</v>
      </c>
      <c r="Z614" s="404" t="s">
        <v>210</v>
      </c>
      <c r="AA614" s="404" t="s">
        <v>210</v>
      </c>
      <c r="AB614" s="403" t="s">
        <v>210</v>
      </c>
      <c r="AC614" s="403" t="s">
        <v>210</v>
      </c>
      <c r="AD614" s="403" t="s">
        <v>210</v>
      </c>
      <c r="AE614" s="403" t="s">
        <v>210</v>
      </c>
      <c r="AF614" s="403" t="s">
        <v>210</v>
      </c>
      <c r="AG614" s="403" t="s">
        <v>210</v>
      </c>
      <c r="AH614" s="403" t="s">
        <v>210</v>
      </c>
      <c r="AI614" s="403" t="s">
        <v>103</v>
      </c>
    </row>
    <row r="615" spans="1:35" x14ac:dyDescent="0.2">
      <c r="A615" s="434" t="str">
        <f>IF(B615&lt;&gt;"",HYPERLINK(CONCATENATE("http://reports.ofsted.gov.uk/inspection-reports/find-inspection-report/provider/ELS/",B615),"Ofsted Webpage"),"")</f>
        <v>Ofsted Webpage</v>
      </c>
      <c r="B615" s="403">
        <v>59234</v>
      </c>
      <c r="C615" s="403">
        <v>131504</v>
      </c>
      <c r="D615" s="403">
        <v>10044729</v>
      </c>
      <c r="E615" s="403" t="s">
        <v>596</v>
      </c>
      <c r="F615" s="403" t="s">
        <v>183</v>
      </c>
      <c r="G615" s="403" t="s">
        <v>14</v>
      </c>
      <c r="H615" s="403" t="s">
        <v>597</v>
      </c>
      <c r="I615" s="403" t="s">
        <v>166</v>
      </c>
      <c r="J615" s="403" t="s">
        <v>166</v>
      </c>
      <c r="K615" s="404" t="s">
        <v>210</v>
      </c>
      <c r="L615" s="403" t="s">
        <v>210</v>
      </c>
      <c r="M615" s="403">
        <v>10005116</v>
      </c>
      <c r="N615" s="403" t="s">
        <v>130</v>
      </c>
      <c r="O615" s="403" t="s">
        <v>109</v>
      </c>
      <c r="P615" s="404">
        <v>42654</v>
      </c>
      <c r="Q615" s="404">
        <v>42657</v>
      </c>
      <c r="R615" s="404">
        <v>42683</v>
      </c>
      <c r="S615" s="403">
        <v>2</v>
      </c>
      <c r="T615" s="403">
        <v>2</v>
      </c>
      <c r="U615" s="403">
        <v>2</v>
      </c>
      <c r="V615" s="403">
        <v>2</v>
      </c>
      <c r="W615" s="403">
        <v>2</v>
      </c>
      <c r="X615" s="403" t="s">
        <v>100</v>
      </c>
      <c r="Y615" s="403" t="s">
        <v>210</v>
      </c>
      <c r="Z615" s="404" t="s">
        <v>210</v>
      </c>
      <c r="AA615" s="404" t="s">
        <v>210</v>
      </c>
      <c r="AB615" s="403" t="s">
        <v>210</v>
      </c>
      <c r="AC615" s="403" t="s">
        <v>210</v>
      </c>
      <c r="AD615" s="403" t="s">
        <v>210</v>
      </c>
      <c r="AE615" s="403" t="s">
        <v>210</v>
      </c>
      <c r="AF615" s="403" t="s">
        <v>210</v>
      </c>
      <c r="AG615" s="403" t="s">
        <v>210</v>
      </c>
      <c r="AH615" s="403" t="s">
        <v>210</v>
      </c>
      <c r="AI615" s="403" t="s">
        <v>103</v>
      </c>
    </row>
    <row r="616" spans="1:35" x14ac:dyDescent="0.2">
      <c r="A616" s="434" t="str">
        <f>IF(B616&lt;&gt;"",HYPERLINK(CONCATENATE("http://reports.ofsted.gov.uk/inspection-reports/find-inspection-report/provider/ELS/",B616),"Ofsted Webpage"),"")</f>
        <v>Ofsted Webpage</v>
      </c>
      <c r="B616" s="403">
        <v>59235</v>
      </c>
      <c r="C616" s="403">
        <v>131904</v>
      </c>
      <c r="D616" s="403">
        <v>10043575</v>
      </c>
      <c r="E616" s="403" t="s">
        <v>4477</v>
      </c>
      <c r="F616" s="403" t="s">
        <v>183</v>
      </c>
      <c r="G616" s="403" t="s">
        <v>14</v>
      </c>
      <c r="H616" s="403" t="s">
        <v>785</v>
      </c>
      <c r="I616" s="403" t="s">
        <v>107</v>
      </c>
      <c r="J616" s="403" t="s">
        <v>107</v>
      </c>
      <c r="K616" s="404" t="s">
        <v>210</v>
      </c>
      <c r="L616" s="403" t="s">
        <v>210</v>
      </c>
      <c r="M616" s="403">
        <v>10005117</v>
      </c>
      <c r="N616" s="403" t="s">
        <v>145</v>
      </c>
      <c r="O616" s="403" t="s">
        <v>109</v>
      </c>
      <c r="P616" s="404">
        <v>42892</v>
      </c>
      <c r="Q616" s="404">
        <v>42895</v>
      </c>
      <c r="R616" s="404">
        <v>42955</v>
      </c>
      <c r="S616" s="403">
        <v>3</v>
      </c>
      <c r="T616" s="403">
        <v>3</v>
      </c>
      <c r="U616" s="403">
        <v>3</v>
      </c>
      <c r="V616" s="403">
        <v>3</v>
      </c>
      <c r="W616" s="403">
        <v>3</v>
      </c>
      <c r="X616" s="403" t="s">
        <v>100</v>
      </c>
      <c r="Y616" s="403" t="s">
        <v>210</v>
      </c>
      <c r="Z616" s="404" t="s">
        <v>210</v>
      </c>
      <c r="AA616" s="404" t="s">
        <v>210</v>
      </c>
      <c r="AB616" s="403" t="s">
        <v>210</v>
      </c>
      <c r="AC616" s="403" t="s">
        <v>210</v>
      </c>
      <c r="AD616" s="403" t="s">
        <v>210</v>
      </c>
      <c r="AE616" s="403" t="s">
        <v>210</v>
      </c>
      <c r="AF616" s="403" t="s">
        <v>210</v>
      </c>
      <c r="AG616" s="403" t="s">
        <v>210</v>
      </c>
      <c r="AH616" s="403" t="s">
        <v>210</v>
      </c>
      <c r="AI616" s="403" t="s">
        <v>103</v>
      </c>
    </row>
    <row r="617" spans="1:35" x14ac:dyDescent="0.2">
      <c r="A617" s="434" t="str">
        <f>IF(B617&lt;&gt;"",HYPERLINK(CONCATENATE("http://reports.ofsted.gov.uk/inspection-reports/find-inspection-report/provider/ELS/",B617),"Ofsted Webpage"),"")</f>
        <v>Ofsted Webpage</v>
      </c>
      <c r="B617" s="403">
        <v>59236</v>
      </c>
      <c r="C617" s="403">
        <v>121552</v>
      </c>
      <c r="D617" s="403">
        <v>10027893</v>
      </c>
      <c r="E617" s="403" t="s">
        <v>4478</v>
      </c>
      <c r="F617" s="403" t="s">
        <v>92</v>
      </c>
      <c r="G617" s="403" t="s">
        <v>14</v>
      </c>
      <c r="H617" s="403" t="s">
        <v>209</v>
      </c>
      <c r="I617" s="403" t="s">
        <v>166</v>
      </c>
      <c r="J617" s="403" t="s">
        <v>166</v>
      </c>
      <c r="K617" s="404" t="s">
        <v>210</v>
      </c>
      <c r="L617" s="403" t="s">
        <v>210</v>
      </c>
      <c r="M617" s="403">
        <v>10005118</v>
      </c>
      <c r="N617" s="403" t="s">
        <v>130</v>
      </c>
      <c r="O617" s="403" t="s">
        <v>109</v>
      </c>
      <c r="P617" s="404">
        <v>42892</v>
      </c>
      <c r="Q617" s="404">
        <v>42895</v>
      </c>
      <c r="R617" s="404">
        <v>42919</v>
      </c>
      <c r="S617" s="403">
        <v>2</v>
      </c>
      <c r="T617" s="403">
        <v>2</v>
      </c>
      <c r="U617" s="403">
        <v>2</v>
      </c>
      <c r="V617" s="403">
        <v>2</v>
      </c>
      <c r="W617" s="403">
        <v>2</v>
      </c>
      <c r="X617" s="403" t="s">
        <v>100</v>
      </c>
      <c r="Y617" s="403" t="s">
        <v>210</v>
      </c>
      <c r="Z617" s="404" t="s">
        <v>210</v>
      </c>
      <c r="AA617" s="404" t="s">
        <v>210</v>
      </c>
      <c r="AB617" s="403" t="s">
        <v>210</v>
      </c>
      <c r="AC617" s="403" t="s">
        <v>210</v>
      </c>
      <c r="AD617" s="403" t="s">
        <v>210</v>
      </c>
      <c r="AE617" s="403" t="s">
        <v>210</v>
      </c>
      <c r="AF617" s="403" t="s">
        <v>210</v>
      </c>
      <c r="AG617" s="403" t="s">
        <v>210</v>
      </c>
      <c r="AH617" s="403" t="s">
        <v>210</v>
      </c>
      <c r="AI617" s="403" t="s">
        <v>103</v>
      </c>
    </row>
    <row r="618" spans="1:35" x14ac:dyDescent="0.2">
      <c r="A618" s="434" t="str">
        <f>IF(B618&lt;&gt;"",HYPERLINK(CONCATENATE("http://reports.ofsted.gov.uk/inspection-reports/find-inspection-report/provider/ELS/",B618),"Ofsted Webpage"),"")</f>
        <v>Ofsted Webpage</v>
      </c>
      <c r="B618" s="403">
        <v>59237</v>
      </c>
      <c r="C618" s="403">
        <v>132234</v>
      </c>
      <c r="D618" s="403">
        <v>10003280</v>
      </c>
      <c r="E618" s="403" t="s">
        <v>4479</v>
      </c>
      <c r="F618" s="403" t="s">
        <v>92</v>
      </c>
      <c r="G618" s="403" t="s">
        <v>14</v>
      </c>
      <c r="H618" s="403" t="s">
        <v>546</v>
      </c>
      <c r="I618" s="403" t="s">
        <v>172</v>
      </c>
      <c r="J618" s="403" t="s">
        <v>172</v>
      </c>
      <c r="K618" s="404" t="s">
        <v>210</v>
      </c>
      <c r="L618" s="403" t="s">
        <v>210</v>
      </c>
      <c r="M618" s="403">
        <v>10022594</v>
      </c>
      <c r="N618" s="403" t="s">
        <v>130</v>
      </c>
      <c r="O618" s="403" t="s">
        <v>109</v>
      </c>
      <c r="P618" s="404">
        <v>42801</v>
      </c>
      <c r="Q618" s="404">
        <v>42804</v>
      </c>
      <c r="R618" s="404">
        <v>42836</v>
      </c>
      <c r="S618" s="403">
        <v>1</v>
      </c>
      <c r="T618" s="403">
        <v>1</v>
      </c>
      <c r="U618" s="403">
        <v>1</v>
      </c>
      <c r="V618" s="403">
        <v>1</v>
      </c>
      <c r="W618" s="403">
        <v>1</v>
      </c>
      <c r="X618" s="403" t="s">
        <v>100</v>
      </c>
      <c r="Y618" s="403" t="s">
        <v>1592</v>
      </c>
      <c r="Z618" s="404">
        <v>42135</v>
      </c>
      <c r="AA618" s="404">
        <v>42138</v>
      </c>
      <c r="AB618" s="403" t="s">
        <v>132</v>
      </c>
      <c r="AC618" s="403" t="s">
        <v>4900</v>
      </c>
      <c r="AD618" s="403">
        <v>2</v>
      </c>
      <c r="AE618" s="403">
        <v>2</v>
      </c>
      <c r="AF618" s="403">
        <v>2</v>
      </c>
      <c r="AG618" s="403" t="s">
        <v>99</v>
      </c>
      <c r="AH618" s="403">
        <v>2</v>
      </c>
      <c r="AI618" s="403" t="s">
        <v>127</v>
      </c>
    </row>
    <row r="619" spans="1:35" x14ac:dyDescent="0.2">
      <c r="A619" s="434" t="str">
        <f>IF(B619&lt;&gt;"",HYPERLINK(CONCATENATE("http://reports.ofsted.gov.uk/inspection-reports/find-inspection-report/provider/ELS/",B619),"Ofsted Webpage"),"")</f>
        <v>Ofsted Webpage</v>
      </c>
      <c r="B619" s="403">
        <v>121777</v>
      </c>
      <c r="C619" s="403">
        <v>114857</v>
      </c>
      <c r="D619" s="403">
        <v>10012814</v>
      </c>
      <c r="E619" s="403" t="s">
        <v>4902</v>
      </c>
      <c r="F619" s="403" t="s">
        <v>134</v>
      </c>
      <c r="G619" s="403" t="s">
        <v>13</v>
      </c>
      <c r="H619" s="403" t="s">
        <v>602</v>
      </c>
      <c r="I619" s="403" t="s">
        <v>199</v>
      </c>
      <c r="J619" s="403" t="s">
        <v>95</v>
      </c>
      <c r="K619" s="404" t="s">
        <v>210</v>
      </c>
      <c r="L619" s="403" t="s">
        <v>210</v>
      </c>
      <c r="M619" s="403">
        <v>10022483</v>
      </c>
      <c r="N619" s="403" t="s">
        <v>588</v>
      </c>
      <c r="O619" s="403" t="s">
        <v>109</v>
      </c>
      <c r="P619" s="404">
        <v>42851</v>
      </c>
      <c r="Q619" s="404">
        <v>42852</v>
      </c>
      <c r="R619" s="404">
        <v>42880</v>
      </c>
      <c r="S619" s="403">
        <v>3</v>
      </c>
      <c r="T619" s="403">
        <v>3</v>
      </c>
      <c r="U619" s="403">
        <v>3</v>
      </c>
      <c r="V619" s="403">
        <v>2</v>
      </c>
      <c r="W619" s="403">
        <v>3</v>
      </c>
      <c r="X619" s="403" t="s">
        <v>100</v>
      </c>
      <c r="Y619" s="403" t="s">
        <v>2055</v>
      </c>
      <c r="Z619" s="404">
        <v>42136</v>
      </c>
      <c r="AA619" s="404">
        <v>42138</v>
      </c>
      <c r="AB619" s="403" t="s">
        <v>136</v>
      </c>
      <c r="AC619" s="403" t="s">
        <v>4900</v>
      </c>
      <c r="AD619" s="403">
        <v>3</v>
      </c>
      <c r="AE619" s="403">
        <v>3</v>
      </c>
      <c r="AF619" s="403">
        <v>3</v>
      </c>
      <c r="AG619" s="403" t="s">
        <v>99</v>
      </c>
      <c r="AH619" s="403">
        <v>3</v>
      </c>
      <c r="AI619" s="403" t="s">
        <v>111</v>
      </c>
    </row>
    <row r="620" spans="1:35" x14ac:dyDescent="0.2">
      <c r="A620" s="434" t="str">
        <f>IF(B620&lt;&gt;"",HYPERLINK(CONCATENATE("http://reports.ofsted.gov.uk/inspection-reports/find-inspection-report/provider/ELS/",B620),"Ofsted Webpage"),"")</f>
        <v>Ofsted Webpage</v>
      </c>
      <c r="B620" s="403">
        <v>130401</v>
      </c>
      <c r="C620" s="403">
        <v>108356</v>
      </c>
      <c r="D620" s="403">
        <v>10001463</v>
      </c>
      <c r="E620" s="403" t="s">
        <v>390</v>
      </c>
      <c r="F620" s="403" t="s">
        <v>391</v>
      </c>
      <c r="G620" s="403" t="s">
        <v>15</v>
      </c>
      <c r="H620" s="403" t="s">
        <v>121</v>
      </c>
      <c r="I620" s="403" t="s">
        <v>122</v>
      </c>
      <c r="J620" s="403" t="s">
        <v>122</v>
      </c>
      <c r="K620" s="404" t="s">
        <v>210</v>
      </c>
      <c r="L620" s="403" t="s">
        <v>210</v>
      </c>
      <c r="M620" s="403">
        <v>10020132</v>
      </c>
      <c r="N620" s="403" t="s">
        <v>392</v>
      </c>
      <c r="O620" s="403" t="s">
        <v>109</v>
      </c>
      <c r="P620" s="404">
        <v>42710</v>
      </c>
      <c r="Q620" s="404">
        <v>42713</v>
      </c>
      <c r="R620" s="404">
        <v>42754</v>
      </c>
      <c r="S620" s="403">
        <v>2</v>
      </c>
      <c r="T620" s="403">
        <v>2</v>
      </c>
      <c r="U620" s="403">
        <v>2</v>
      </c>
      <c r="V620" s="403">
        <v>1</v>
      </c>
      <c r="W620" s="403">
        <v>2</v>
      </c>
      <c r="X620" s="403" t="s">
        <v>100</v>
      </c>
      <c r="Y620" s="403" t="s">
        <v>393</v>
      </c>
      <c r="Z620" s="404">
        <v>40700</v>
      </c>
      <c r="AA620" s="404">
        <v>40704</v>
      </c>
      <c r="AB620" s="403" t="s">
        <v>152</v>
      </c>
      <c r="AC620" s="403" t="s">
        <v>4900</v>
      </c>
      <c r="AD620" s="403">
        <v>1</v>
      </c>
      <c r="AE620" s="403">
        <v>1</v>
      </c>
      <c r="AF620" s="403">
        <v>2</v>
      </c>
      <c r="AG620" s="403" t="s">
        <v>99</v>
      </c>
      <c r="AH620" s="403">
        <v>2</v>
      </c>
      <c r="AI620" s="403" t="s">
        <v>148</v>
      </c>
    </row>
    <row r="621" spans="1:35" x14ac:dyDescent="0.2">
      <c r="A621" s="434" t="str">
        <f>IF(B621&lt;&gt;"",HYPERLINK(CONCATENATE("http://reports.ofsted.gov.uk/inspection-reports/find-inspection-report/provider/ELS/",B621),"Ofsted Webpage"),"")</f>
        <v>Ofsted Webpage</v>
      </c>
      <c r="B621" s="403">
        <v>130403</v>
      </c>
      <c r="C621" s="403">
        <v>108346</v>
      </c>
      <c r="D621" s="403">
        <v>10007636</v>
      </c>
      <c r="E621" s="403" t="s">
        <v>3718</v>
      </c>
      <c r="F621" s="403" t="s">
        <v>391</v>
      </c>
      <c r="G621" s="403" t="s">
        <v>15</v>
      </c>
      <c r="H621" s="403" t="s">
        <v>121</v>
      </c>
      <c r="I621" s="403" t="s">
        <v>122</v>
      </c>
      <c r="J621" s="403" t="s">
        <v>122</v>
      </c>
      <c r="K621" s="404" t="s">
        <v>210</v>
      </c>
      <c r="L621" s="403" t="s">
        <v>210</v>
      </c>
      <c r="M621" s="403" t="s">
        <v>3719</v>
      </c>
      <c r="N621" s="403" t="s">
        <v>152</v>
      </c>
      <c r="O621" s="403" t="s">
        <v>109</v>
      </c>
      <c r="P621" s="404">
        <v>41351</v>
      </c>
      <c r="Q621" s="404">
        <v>41355</v>
      </c>
      <c r="R621" s="404">
        <v>41394</v>
      </c>
      <c r="S621" s="403">
        <v>1</v>
      </c>
      <c r="T621" s="403">
        <v>1</v>
      </c>
      <c r="U621" s="403">
        <v>1</v>
      </c>
      <c r="V621" s="403" t="s">
        <v>99</v>
      </c>
      <c r="W621" s="403">
        <v>1</v>
      </c>
      <c r="X621" s="403" t="s">
        <v>99</v>
      </c>
      <c r="Y621" s="403" t="s">
        <v>4480</v>
      </c>
      <c r="Z621" s="404">
        <v>39608</v>
      </c>
      <c r="AA621" s="404">
        <v>39612</v>
      </c>
      <c r="AB621" s="403" t="s">
        <v>152</v>
      </c>
      <c r="AC621" s="403" t="s">
        <v>4900</v>
      </c>
      <c r="AD621" s="403">
        <v>2</v>
      </c>
      <c r="AE621" s="403">
        <v>1</v>
      </c>
      <c r="AF621" s="403">
        <v>2</v>
      </c>
      <c r="AG621" s="403" t="s">
        <v>99</v>
      </c>
      <c r="AH621" s="403">
        <v>2</v>
      </c>
      <c r="AI621" s="403" t="s">
        <v>127</v>
      </c>
    </row>
    <row r="622" spans="1:35" x14ac:dyDescent="0.2">
      <c r="A622" s="434" t="str">
        <f>IF(B622&lt;&gt;"",HYPERLINK(CONCATENATE("http://reports.ofsted.gov.uk/inspection-reports/find-inspection-report/provider/ELS/",B622),"Ofsted Webpage"),"")</f>
        <v>Ofsted Webpage</v>
      </c>
      <c r="B622" s="403">
        <v>130404</v>
      </c>
      <c r="C622" s="403">
        <v>108351</v>
      </c>
      <c r="D622" s="403">
        <v>10007875</v>
      </c>
      <c r="E622" s="403" t="s">
        <v>2058</v>
      </c>
      <c r="F622" s="403" t="s">
        <v>391</v>
      </c>
      <c r="G622" s="403" t="s">
        <v>15</v>
      </c>
      <c r="H622" s="403" t="s">
        <v>121</v>
      </c>
      <c r="I622" s="403" t="s">
        <v>122</v>
      </c>
      <c r="J622" s="403" t="s">
        <v>122</v>
      </c>
      <c r="K622" s="404" t="s">
        <v>210</v>
      </c>
      <c r="L622" s="403" t="s">
        <v>210</v>
      </c>
      <c r="M622" s="403" t="s">
        <v>2060</v>
      </c>
      <c r="N622" s="403" t="s">
        <v>152</v>
      </c>
      <c r="O622" s="403" t="s">
        <v>109</v>
      </c>
      <c r="P622" s="404">
        <v>42023</v>
      </c>
      <c r="Q622" s="404">
        <v>42027</v>
      </c>
      <c r="R622" s="404">
        <v>42062</v>
      </c>
      <c r="S622" s="403">
        <v>2</v>
      </c>
      <c r="T622" s="403">
        <v>2</v>
      </c>
      <c r="U622" s="403">
        <v>2</v>
      </c>
      <c r="V622" s="403" t="s">
        <v>99</v>
      </c>
      <c r="W622" s="403">
        <v>2</v>
      </c>
      <c r="X622" s="403" t="s">
        <v>99</v>
      </c>
      <c r="Y622" s="403" t="s">
        <v>4481</v>
      </c>
      <c r="Z622" s="404">
        <v>39867</v>
      </c>
      <c r="AA622" s="404">
        <v>39871</v>
      </c>
      <c r="AB622" s="403" t="s">
        <v>152</v>
      </c>
      <c r="AC622" s="403" t="s">
        <v>4900</v>
      </c>
      <c r="AD622" s="403">
        <v>2</v>
      </c>
      <c r="AE622" s="403">
        <v>2</v>
      </c>
      <c r="AF622" s="403">
        <v>2</v>
      </c>
      <c r="AG622" s="403" t="s">
        <v>99</v>
      </c>
      <c r="AH622" s="403">
        <v>2</v>
      </c>
      <c r="AI622" s="403" t="s">
        <v>111</v>
      </c>
    </row>
    <row r="623" spans="1:35" x14ac:dyDescent="0.2">
      <c r="A623" s="434" t="str">
        <f>IF(B623&lt;&gt;"",HYPERLINK(CONCATENATE("http://reports.ofsted.gov.uk/inspection-reports/find-inspection-report/provider/ELS/",B623),"Ofsted Webpage"),"")</f>
        <v>Ofsted Webpage</v>
      </c>
      <c r="B623" s="403">
        <v>130408</v>
      </c>
      <c r="C623" s="403">
        <v>106809</v>
      </c>
      <c r="D623" s="403">
        <v>10002094</v>
      </c>
      <c r="E623" s="403" t="s">
        <v>539</v>
      </c>
      <c r="F623" s="403" t="s">
        <v>113</v>
      </c>
      <c r="G623" s="403" t="s">
        <v>12</v>
      </c>
      <c r="H623" s="403" t="s">
        <v>304</v>
      </c>
      <c r="I623" s="403" t="s">
        <v>122</v>
      </c>
      <c r="J623" s="403" t="s">
        <v>122</v>
      </c>
      <c r="K623" s="404" t="s">
        <v>210</v>
      </c>
      <c r="L623" s="403" t="s">
        <v>210</v>
      </c>
      <c r="M623" s="403">
        <v>10022544</v>
      </c>
      <c r="N623" s="403" t="s">
        <v>232</v>
      </c>
      <c r="O623" s="403" t="s">
        <v>109</v>
      </c>
      <c r="P623" s="404">
        <v>42801</v>
      </c>
      <c r="Q623" s="404">
        <v>42804</v>
      </c>
      <c r="R623" s="404">
        <v>42857</v>
      </c>
      <c r="S623" s="403">
        <v>2</v>
      </c>
      <c r="T623" s="403">
        <v>2</v>
      </c>
      <c r="U623" s="403">
        <v>2</v>
      </c>
      <c r="V623" s="403">
        <v>2</v>
      </c>
      <c r="W623" s="403">
        <v>2</v>
      </c>
      <c r="X623" s="403" t="s">
        <v>100</v>
      </c>
      <c r="Y623" s="403">
        <v>10004663</v>
      </c>
      <c r="Z623" s="404">
        <v>42290</v>
      </c>
      <c r="AA623" s="404">
        <v>42293</v>
      </c>
      <c r="AB623" s="403" t="s">
        <v>155</v>
      </c>
      <c r="AC623" s="403" t="s">
        <v>4900</v>
      </c>
      <c r="AD623" s="403">
        <v>4</v>
      </c>
      <c r="AE623" s="403">
        <v>3</v>
      </c>
      <c r="AF623" s="403">
        <v>3</v>
      </c>
      <c r="AG623" s="403">
        <v>3</v>
      </c>
      <c r="AH623" s="403">
        <v>4</v>
      </c>
      <c r="AI623" s="403" t="s">
        <v>127</v>
      </c>
    </row>
    <row r="624" spans="1:35" x14ac:dyDescent="0.2">
      <c r="A624" s="434" t="str">
        <f>IF(B624&lt;&gt;"",HYPERLINK(CONCATENATE("http://reports.ofsted.gov.uk/inspection-reports/find-inspection-report/provider/ELS/",B624),"Ofsted Webpage"),"")</f>
        <v>Ofsted Webpage</v>
      </c>
      <c r="B624" s="403">
        <v>130410</v>
      </c>
      <c r="C624" s="403">
        <v>108322</v>
      </c>
      <c r="D624" s="403">
        <v>10003564</v>
      </c>
      <c r="E624" s="403" t="s">
        <v>218</v>
      </c>
      <c r="F624" s="403" t="s">
        <v>113</v>
      </c>
      <c r="G624" s="403" t="s">
        <v>12</v>
      </c>
      <c r="H624" s="403" t="s">
        <v>219</v>
      </c>
      <c r="I624" s="403" t="s">
        <v>122</v>
      </c>
      <c r="J624" s="403" t="s">
        <v>122</v>
      </c>
      <c r="K624" s="404" t="s">
        <v>210</v>
      </c>
      <c r="L624" s="403" t="s">
        <v>210</v>
      </c>
      <c r="M624" s="403">
        <v>10022561</v>
      </c>
      <c r="N624" s="403" t="s">
        <v>181</v>
      </c>
      <c r="O624" s="403" t="s">
        <v>109</v>
      </c>
      <c r="P624" s="404">
        <v>42766</v>
      </c>
      <c r="Q624" s="404">
        <v>42769</v>
      </c>
      <c r="R624" s="404">
        <v>42807</v>
      </c>
      <c r="S624" s="403">
        <v>3</v>
      </c>
      <c r="T624" s="403">
        <v>3</v>
      </c>
      <c r="U624" s="403">
        <v>3</v>
      </c>
      <c r="V624" s="403">
        <v>2</v>
      </c>
      <c r="W624" s="403">
        <v>3</v>
      </c>
      <c r="X624" s="403" t="s">
        <v>100</v>
      </c>
      <c r="Y624" s="403" t="s">
        <v>220</v>
      </c>
      <c r="Z624" s="404">
        <v>42157</v>
      </c>
      <c r="AA624" s="404">
        <v>42160</v>
      </c>
      <c r="AB624" s="403" t="s">
        <v>155</v>
      </c>
      <c r="AC624" s="403" t="s">
        <v>4900</v>
      </c>
      <c r="AD624" s="403">
        <v>3</v>
      </c>
      <c r="AE624" s="403">
        <v>3</v>
      </c>
      <c r="AF624" s="403">
        <v>3</v>
      </c>
      <c r="AG624" s="403" t="s">
        <v>99</v>
      </c>
      <c r="AH624" s="403">
        <v>3</v>
      </c>
      <c r="AI624" s="403" t="s">
        <v>111</v>
      </c>
    </row>
    <row r="625" spans="1:35" x14ac:dyDescent="0.2">
      <c r="A625" s="434" t="str">
        <f>IF(B625&lt;&gt;"",HYPERLINK(CONCATENATE("http://reports.ofsted.gov.uk/inspection-reports/find-inspection-report/provider/ELS/",B625),"Ofsted Webpage"),"")</f>
        <v>Ofsted Webpage</v>
      </c>
      <c r="B625" s="403">
        <v>130411</v>
      </c>
      <c r="C625" s="403">
        <v>108360</v>
      </c>
      <c r="D625" s="403">
        <v>10006135</v>
      </c>
      <c r="E625" s="403" t="s">
        <v>4482</v>
      </c>
      <c r="F625" s="403" t="s">
        <v>105</v>
      </c>
      <c r="G625" s="403" t="s">
        <v>12</v>
      </c>
      <c r="H625" s="403" t="s">
        <v>219</v>
      </c>
      <c r="I625" s="403" t="s">
        <v>122</v>
      </c>
      <c r="J625" s="403" t="s">
        <v>122</v>
      </c>
      <c r="K625" s="404" t="s">
        <v>210</v>
      </c>
      <c r="L625" s="403" t="s">
        <v>210</v>
      </c>
      <c r="M625" s="403">
        <v>10037361</v>
      </c>
      <c r="N625" s="403" t="s">
        <v>108</v>
      </c>
      <c r="O625" s="403" t="s">
        <v>109</v>
      </c>
      <c r="P625" s="404">
        <v>43074</v>
      </c>
      <c r="Q625" s="404">
        <v>43076</v>
      </c>
      <c r="R625" s="404">
        <v>43118</v>
      </c>
      <c r="S625" s="403">
        <v>3</v>
      </c>
      <c r="T625" s="403">
        <v>3</v>
      </c>
      <c r="U625" s="403">
        <v>3</v>
      </c>
      <c r="V625" s="403">
        <v>2</v>
      </c>
      <c r="W625" s="403">
        <v>3</v>
      </c>
      <c r="X625" s="403" t="s">
        <v>100</v>
      </c>
      <c r="Y625" s="403" t="s">
        <v>4483</v>
      </c>
      <c r="Z625" s="404">
        <v>39364</v>
      </c>
      <c r="AA625" s="404">
        <v>39365</v>
      </c>
      <c r="AB625" s="403" t="s">
        <v>207</v>
      </c>
      <c r="AC625" s="403" t="s">
        <v>4900</v>
      </c>
      <c r="AD625" s="403">
        <v>1</v>
      </c>
      <c r="AE625" s="403">
        <v>1</v>
      </c>
      <c r="AF625" s="403">
        <v>2</v>
      </c>
      <c r="AG625" s="403" t="s">
        <v>99</v>
      </c>
      <c r="AH625" s="403">
        <v>2</v>
      </c>
      <c r="AI625" s="403" t="s">
        <v>148</v>
      </c>
    </row>
    <row r="626" spans="1:35" x14ac:dyDescent="0.2">
      <c r="A626" s="434" t="str">
        <f>IF(B626&lt;&gt;"",HYPERLINK(CONCATENATE("http://reports.ofsted.gov.uk/inspection-reports/find-inspection-report/provider/ELS/",B626),"Ofsted Webpage"),"")</f>
        <v>Ofsted Webpage</v>
      </c>
      <c r="B626" s="403">
        <v>130412</v>
      </c>
      <c r="C626" s="403">
        <v>108350</v>
      </c>
      <c r="D626" s="403">
        <v>10004432</v>
      </c>
      <c r="E626" s="403" t="s">
        <v>1288</v>
      </c>
      <c r="F626" s="403" t="s">
        <v>391</v>
      </c>
      <c r="G626" s="403" t="s">
        <v>15</v>
      </c>
      <c r="H626" s="403" t="s">
        <v>493</v>
      </c>
      <c r="I626" s="403" t="s">
        <v>122</v>
      </c>
      <c r="J626" s="403" t="s">
        <v>122</v>
      </c>
      <c r="K626" s="404">
        <v>42481</v>
      </c>
      <c r="L626" s="403">
        <v>1</v>
      </c>
      <c r="M626" s="403" t="s">
        <v>4484</v>
      </c>
      <c r="N626" s="403" t="s">
        <v>152</v>
      </c>
      <c r="O626" s="403" t="s">
        <v>109</v>
      </c>
      <c r="P626" s="404">
        <v>40567</v>
      </c>
      <c r="Q626" s="404">
        <v>40571</v>
      </c>
      <c r="R626" s="404">
        <v>40604</v>
      </c>
      <c r="S626" s="403">
        <v>2</v>
      </c>
      <c r="T626" s="403">
        <v>2</v>
      </c>
      <c r="U626" s="403">
        <v>3</v>
      </c>
      <c r="V626" s="403" t="s">
        <v>99</v>
      </c>
      <c r="W626" s="403">
        <v>2</v>
      </c>
      <c r="X626" s="403" t="s">
        <v>99</v>
      </c>
      <c r="Y626" s="403" t="s">
        <v>4485</v>
      </c>
      <c r="Z626" s="404">
        <v>39776</v>
      </c>
      <c r="AA626" s="404">
        <v>39780</v>
      </c>
      <c r="AB626" s="403" t="s">
        <v>152</v>
      </c>
      <c r="AC626" s="403" t="s">
        <v>4900</v>
      </c>
      <c r="AD626" s="403">
        <v>3</v>
      </c>
      <c r="AE626" s="403">
        <v>3</v>
      </c>
      <c r="AF626" s="403">
        <v>2</v>
      </c>
      <c r="AG626" s="403" t="s">
        <v>99</v>
      </c>
      <c r="AH626" s="403">
        <v>3</v>
      </c>
      <c r="AI626" s="403" t="s">
        <v>127</v>
      </c>
    </row>
    <row r="627" spans="1:35" x14ac:dyDescent="0.2">
      <c r="A627" s="434" t="str">
        <f>IF(B627&lt;&gt;"",HYPERLINK(CONCATENATE("http://reports.ofsted.gov.uk/inspection-reports/find-inspection-report/provider/ELS/",B627),"Ofsted Webpage"),"")</f>
        <v>Ofsted Webpage</v>
      </c>
      <c r="B627" s="403">
        <v>130413</v>
      </c>
      <c r="C627" s="403">
        <v>106790</v>
      </c>
      <c r="D627" s="403">
        <v>10003755</v>
      </c>
      <c r="E627" s="403" t="s">
        <v>492</v>
      </c>
      <c r="F627" s="403" t="s">
        <v>113</v>
      </c>
      <c r="G627" s="403" t="s">
        <v>12</v>
      </c>
      <c r="H627" s="403" t="s">
        <v>493</v>
      </c>
      <c r="I627" s="403" t="s">
        <v>122</v>
      </c>
      <c r="J627" s="403" t="s">
        <v>122</v>
      </c>
      <c r="K627" s="404" t="s">
        <v>210</v>
      </c>
      <c r="L627" s="403" t="s">
        <v>210</v>
      </c>
      <c r="M627" s="403">
        <v>10020164</v>
      </c>
      <c r="N627" s="403" t="s">
        <v>181</v>
      </c>
      <c r="O627" s="403" t="s">
        <v>109</v>
      </c>
      <c r="P627" s="404">
        <v>42682</v>
      </c>
      <c r="Q627" s="404">
        <v>42685</v>
      </c>
      <c r="R627" s="404">
        <v>42723</v>
      </c>
      <c r="S627" s="403">
        <v>3</v>
      </c>
      <c r="T627" s="403">
        <v>3</v>
      </c>
      <c r="U627" s="403">
        <v>3</v>
      </c>
      <c r="V627" s="403">
        <v>3</v>
      </c>
      <c r="W627" s="403">
        <v>3</v>
      </c>
      <c r="X627" s="403" t="s">
        <v>100</v>
      </c>
      <c r="Y627" s="403" t="s">
        <v>494</v>
      </c>
      <c r="Z627" s="404">
        <v>41981</v>
      </c>
      <c r="AA627" s="404">
        <v>41985</v>
      </c>
      <c r="AB627" s="403" t="s">
        <v>155</v>
      </c>
      <c r="AC627" s="403" t="s">
        <v>4900</v>
      </c>
      <c r="AD627" s="403">
        <v>3</v>
      </c>
      <c r="AE627" s="403">
        <v>3</v>
      </c>
      <c r="AF627" s="403">
        <v>3</v>
      </c>
      <c r="AG627" s="403" t="s">
        <v>99</v>
      </c>
      <c r="AH627" s="403">
        <v>4</v>
      </c>
      <c r="AI627" s="403" t="s">
        <v>111</v>
      </c>
    </row>
    <row r="628" spans="1:35" x14ac:dyDescent="0.2">
      <c r="A628" s="434" t="str">
        <f>IF(B628&lt;&gt;"",HYPERLINK(CONCATENATE("http://reports.ofsted.gov.uk/inspection-reports/find-inspection-report/provider/ELS/",B628),"Ofsted Webpage"),"")</f>
        <v>Ofsted Webpage</v>
      </c>
      <c r="B628" s="403">
        <v>130414</v>
      </c>
      <c r="C628" s="403">
        <v>108352</v>
      </c>
      <c r="D628" s="403">
        <v>10004204</v>
      </c>
      <c r="E628" s="403" t="s">
        <v>1290</v>
      </c>
      <c r="F628" s="403" t="s">
        <v>391</v>
      </c>
      <c r="G628" s="403" t="s">
        <v>15</v>
      </c>
      <c r="H628" s="403" t="s">
        <v>493</v>
      </c>
      <c r="I628" s="403" t="s">
        <v>122</v>
      </c>
      <c r="J628" s="403" t="s">
        <v>122</v>
      </c>
      <c r="K628" s="404" t="s">
        <v>210</v>
      </c>
      <c r="L628" s="403" t="s">
        <v>210</v>
      </c>
      <c r="M628" s="403">
        <v>10037396</v>
      </c>
      <c r="N628" s="403" t="s">
        <v>4948</v>
      </c>
      <c r="O628" s="403" t="s">
        <v>109</v>
      </c>
      <c r="P628" s="404">
        <v>43006</v>
      </c>
      <c r="Q628" s="404">
        <v>43007</v>
      </c>
      <c r="R628" s="404">
        <v>43027</v>
      </c>
      <c r="S628" s="403">
        <v>2</v>
      </c>
      <c r="T628" s="403">
        <v>2</v>
      </c>
      <c r="U628" s="403">
        <v>2</v>
      </c>
      <c r="V628" s="403">
        <v>2</v>
      </c>
      <c r="W628" s="403">
        <v>2</v>
      </c>
      <c r="X628" s="403" t="s">
        <v>100</v>
      </c>
      <c r="Y628" s="403">
        <v>10004667</v>
      </c>
      <c r="Z628" s="404">
        <v>42389</v>
      </c>
      <c r="AA628" s="404">
        <v>42391</v>
      </c>
      <c r="AB628" s="403" t="s">
        <v>1291</v>
      </c>
      <c r="AC628" s="403" t="s">
        <v>4900</v>
      </c>
      <c r="AD628" s="403">
        <v>3</v>
      </c>
      <c r="AE628" s="403">
        <v>3</v>
      </c>
      <c r="AF628" s="403">
        <v>3</v>
      </c>
      <c r="AG628" s="403">
        <v>3</v>
      </c>
      <c r="AH628" s="403">
        <v>3</v>
      </c>
      <c r="AI628" s="403" t="s">
        <v>127</v>
      </c>
    </row>
    <row r="629" spans="1:35" x14ac:dyDescent="0.2">
      <c r="A629" s="434" t="str">
        <f>IF(B629&lt;&gt;"",HYPERLINK(CONCATENATE("http://reports.ofsted.gov.uk/inspection-reports/find-inspection-report/provider/ELS/",B629),"Ofsted Webpage"),"")</f>
        <v>Ofsted Webpage</v>
      </c>
      <c r="B629" s="403">
        <v>130416</v>
      </c>
      <c r="C629" s="403">
        <v>108369</v>
      </c>
      <c r="D629" s="403">
        <v>10001416</v>
      </c>
      <c r="E629" s="403" t="s">
        <v>4486</v>
      </c>
      <c r="F629" s="403" t="s">
        <v>105</v>
      </c>
      <c r="G629" s="403" t="s">
        <v>12</v>
      </c>
      <c r="H629" s="403" t="s">
        <v>1294</v>
      </c>
      <c r="I629" s="403" t="s">
        <v>122</v>
      </c>
      <c r="J629" s="403" t="s">
        <v>122</v>
      </c>
      <c r="K629" s="404" t="s">
        <v>210</v>
      </c>
      <c r="L629" s="403" t="s">
        <v>210</v>
      </c>
      <c r="M629" s="403">
        <v>10022556</v>
      </c>
      <c r="N629" s="403" t="s">
        <v>108</v>
      </c>
      <c r="O629" s="403" t="s">
        <v>109</v>
      </c>
      <c r="P629" s="404">
        <v>42801</v>
      </c>
      <c r="Q629" s="404">
        <v>42804</v>
      </c>
      <c r="R629" s="404">
        <v>42851</v>
      </c>
      <c r="S629" s="403">
        <v>2</v>
      </c>
      <c r="T629" s="403">
        <v>2</v>
      </c>
      <c r="U629" s="403">
        <v>2</v>
      </c>
      <c r="V629" s="403">
        <v>2</v>
      </c>
      <c r="W629" s="403">
        <v>2</v>
      </c>
      <c r="X629" s="403" t="s">
        <v>100</v>
      </c>
      <c r="Y629" s="403" t="s">
        <v>4487</v>
      </c>
      <c r="Z629" s="404">
        <v>40309</v>
      </c>
      <c r="AA629" s="404">
        <v>40312</v>
      </c>
      <c r="AB629" s="403" t="s">
        <v>207</v>
      </c>
      <c r="AC629" s="403" t="s">
        <v>4900</v>
      </c>
      <c r="AD629" s="403">
        <v>2</v>
      </c>
      <c r="AE629" s="403">
        <v>1</v>
      </c>
      <c r="AF629" s="403">
        <v>2</v>
      </c>
      <c r="AG629" s="403" t="s">
        <v>99</v>
      </c>
      <c r="AH629" s="403">
        <v>2</v>
      </c>
      <c r="AI629" s="403" t="s">
        <v>111</v>
      </c>
    </row>
    <row r="630" spans="1:35" x14ac:dyDescent="0.2">
      <c r="A630" s="434" t="str">
        <f>IF(B630&lt;&gt;"",HYPERLINK(CONCATENATE("http://reports.ofsted.gov.uk/inspection-reports/find-inspection-report/provider/ELS/",B630),"Ofsted Webpage"),"")</f>
        <v>Ofsted Webpage</v>
      </c>
      <c r="B630" s="403">
        <v>130418</v>
      </c>
      <c r="C630" s="403">
        <v>106556</v>
      </c>
      <c r="D630" s="403">
        <v>10006963</v>
      </c>
      <c r="E630" s="403" t="s">
        <v>4488</v>
      </c>
      <c r="F630" s="403" t="s">
        <v>113</v>
      </c>
      <c r="G630" s="403" t="s">
        <v>12</v>
      </c>
      <c r="H630" s="403" t="s">
        <v>144</v>
      </c>
      <c r="I630" s="403" t="s">
        <v>122</v>
      </c>
      <c r="J630" s="403" t="s">
        <v>122</v>
      </c>
      <c r="K630" s="404" t="s">
        <v>210</v>
      </c>
      <c r="L630" s="404" t="s">
        <v>210</v>
      </c>
      <c r="M630" s="404" t="s">
        <v>210</v>
      </c>
      <c r="N630" s="404" t="s">
        <v>210</v>
      </c>
      <c r="O630" s="404" t="s">
        <v>210</v>
      </c>
      <c r="P630" s="404" t="s">
        <v>210</v>
      </c>
      <c r="Q630" s="404" t="s">
        <v>210</v>
      </c>
      <c r="R630" s="404" t="s">
        <v>210</v>
      </c>
      <c r="S630" s="404" t="s">
        <v>210</v>
      </c>
      <c r="T630" s="404" t="s">
        <v>210</v>
      </c>
      <c r="U630" s="404" t="s">
        <v>210</v>
      </c>
      <c r="V630" s="404" t="s">
        <v>210</v>
      </c>
      <c r="W630" s="404" t="s">
        <v>210</v>
      </c>
      <c r="X630" s="404" t="s">
        <v>210</v>
      </c>
      <c r="Y630" s="404" t="s">
        <v>210</v>
      </c>
      <c r="Z630" s="404" t="s">
        <v>210</v>
      </c>
      <c r="AA630" s="404" t="s">
        <v>210</v>
      </c>
      <c r="AB630" s="404" t="s">
        <v>210</v>
      </c>
      <c r="AC630" s="404" t="s">
        <v>210</v>
      </c>
      <c r="AD630" s="404" t="s">
        <v>210</v>
      </c>
      <c r="AE630" s="404" t="s">
        <v>210</v>
      </c>
      <c r="AF630" s="404" t="s">
        <v>210</v>
      </c>
      <c r="AG630" s="404" t="s">
        <v>210</v>
      </c>
      <c r="AH630" s="404" t="s">
        <v>210</v>
      </c>
      <c r="AI630" s="404" t="s">
        <v>210</v>
      </c>
    </row>
    <row r="631" spans="1:35" x14ac:dyDescent="0.2">
      <c r="A631" s="434" t="str">
        <f>IF(B631&lt;&gt;"",HYPERLINK(CONCATENATE("http://reports.ofsted.gov.uk/inspection-reports/find-inspection-report/provider/ELS/",B631),"Ofsted Webpage"),"")</f>
        <v>Ofsted Webpage</v>
      </c>
      <c r="B631" s="403">
        <v>130419</v>
      </c>
      <c r="C631" s="403">
        <v>108347</v>
      </c>
      <c r="D631" s="403">
        <v>10007364</v>
      </c>
      <c r="E631" s="403" t="s">
        <v>2808</v>
      </c>
      <c r="F631" s="403" t="s">
        <v>391</v>
      </c>
      <c r="G631" s="403" t="s">
        <v>15</v>
      </c>
      <c r="H631" s="403" t="s">
        <v>1267</v>
      </c>
      <c r="I631" s="403" t="s">
        <v>122</v>
      </c>
      <c r="J631" s="403" t="s">
        <v>122</v>
      </c>
      <c r="K631" s="404">
        <v>43069</v>
      </c>
      <c r="L631" s="403">
        <v>1</v>
      </c>
      <c r="M631" s="403" t="s">
        <v>2809</v>
      </c>
      <c r="N631" s="403" t="s">
        <v>152</v>
      </c>
      <c r="O631" s="403" t="s">
        <v>109</v>
      </c>
      <c r="P631" s="404">
        <v>41617</v>
      </c>
      <c r="Q631" s="404">
        <v>41621</v>
      </c>
      <c r="R631" s="404">
        <v>41661</v>
      </c>
      <c r="S631" s="403">
        <v>2</v>
      </c>
      <c r="T631" s="403">
        <v>2</v>
      </c>
      <c r="U631" s="403">
        <v>2</v>
      </c>
      <c r="V631" s="403" t="s">
        <v>99</v>
      </c>
      <c r="W631" s="403">
        <v>2</v>
      </c>
      <c r="X631" s="403" t="s">
        <v>99</v>
      </c>
      <c r="Y631" s="403" t="s">
        <v>4489</v>
      </c>
      <c r="Z631" s="404">
        <v>39517</v>
      </c>
      <c r="AA631" s="404">
        <v>39521</v>
      </c>
      <c r="AB631" s="403" t="s">
        <v>152</v>
      </c>
      <c r="AC631" s="403" t="s">
        <v>4900</v>
      </c>
      <c r="AD631" s="403">
        <v>2</v>
      </c>
      <c r="AE631" s="403">
        <v>2</v>
      </c>
      <c r="AF631" s="403">
        <v>2</v>
      </c>
      <c r="AG631" s="403" t="s">
        <v>99</v>
      </c>
      <c r="AH631" s="403">
        <v>2</v>
      </c>
      <c r="AI631" s="403" t="s">
        <v>111</v>
      </c>
    </row>
    <row r="632" spans="1:35" x14ac:dyDescent="0.2">
      <c r="A632" s="434" t="str">
        <f>IF(B632&lt;&gt;"",HYPERLINK(CONCATENATE("http://reports.ofsted.gov.uk/inspection-reports/find-inspection-report/provider/ELS/",B632),"Ofsted Webpage"),"")</f>
        <v>Ofsted Webpage</v>
      </c>
      <c r="B632" s="403">
        <v>130421</v>
      </c>
      <c r="C632" s="403">
        <v>105653</v>
      </c>
      <c r="D632" s="403">
        <v>10007455</v>
      </c>
      <c r="E632" s="403" t="s">
        <v>5004</v>
      </c>
      <c r="F632" s="403" t="s">
        <v>113</v>
      </c>
      <c r="G632" s="403" t="s">
        <v>12</v>
      </c>
      <c r="H632" s="403" t="s">
        <v>121</v>
      </c>
      <c r="I632" s="403" t="s">
        <v>122</v>
      </c>
      <c r="J632" s="403" t="s">
        <v>122</v>
      </c>
      <c r="K632" s="404" t="s">
        <v>210</v>
      </c>
      <c r="L632" s="404" t="s">
        <v>210</v>
      </c>
      <c r="M632" s="404" t="s">
        <v>210</v>
      </c>
      <c r="N632" s="404" t="s">
        <v>210</v>
      </c>
      <c r="O632" s="404" t="s">
        <v>210</v>
      </c>
      <c r="P632" s="404" t="s">
        <v>210</v>
      </c>
      <c r="Q632" s="404" t="s">
        <v>210</v>
      </c>
      <c r="R632" s="404" t="s">
        <v>210</v>
      </c>
      <c r="S632" s="404" t="s">
        <v>210</v>
      </c>
      <c r="T632" s="404" t="s">
        <v>210</v>
      </c>
      <c r="U632" s="404" t="s">
        <v>210</v>
      </c>
      <c r="V632" s="404" t="s">
        <v>210</v>
      </c>
      <c r="W632" s="404" t="s">
        <v>210</v>
      </c>
      <c r="X632" s="404" t="s">
        <v>210</v>
      </c>
      <c r="Y632" s="404" t="s">
        <v>210</v>
      </c>
      <c r="Z632" s="404" t="s">
        <v>210</v>
      </c>
      <c r="AA632" s="404" t="s">
        <v>210</v>
      </c>
      <c r="AB632" s="404" t="s">
        <v>210</v>
      </c>
      <c r="AC632" s="404" t="s">
        <v>210</v>
      </c>
      <c r="AD632" s="404" t="s">
        <v>210</v>
      </c>
      <c r="AE632" s="404" t="s">
        <v>210</v>
      </c>
      <c r="AF632" s="404" t="s">
        <v>210</v>
      </c>
      <c r="AG632" s="404" t="s">
        <v>210</v>
      </c>
      <c r="AH632" s="404" t="s">
        <v>210</v>
      </c>
      <c r="AI632" s="404" t="s">
        <v>210</v>
      </c>
    </row>
    <row r="633" spans="1:35" x14ac:dyDescent="0.2">
      <c r="A633" s="434" t="str">
        <f>IF(B633&lt;&gt;"",HYPERLINK(CONCATENATE("http://reports.ofsted.gov.uk/inspection-reports/find-inspection-report/provider/ELS/",B633),"Ofsted Webpage"),"")</f>
        <v>Ofsted Webpage</v>
      </c>
      <c r="B633" s="403">
        <v>130422</v>
      </c>
      <c r="C633" s="403">
        <v>108358</v>
      </c>
      <c r="D633" s="403">
        <v>10008007</v>
      </c>
      <c r="E633" s="403" t="s">
        <v>1300</v>
      </c>
      <c r="F633" s="403" t="s">
        <v>105</v>
      </c>
      <c r="G633" s="403" t="s">
        <v>12</v>
      </c>
      <c r="H633" s="403" t="s">
        <v>775</v>
      </c>
      <c r="I633" s="403" t="s">
        <v>122</v>
      </c>
      <c r="J633" s="403" t="s">
        <v>122</v>
      </c>
      <c r="K633" s="404" t="s">
        <v>210</v>
      </c>
      <c r="L633" s="403" t="s">
        <v>210</v>
      </c>
      <c r="M633" s="403">
        <v>10041139</v>
      </c>
      <c r="N633" s="403" t="s">
        <v>268</v>
      </c>
      <c r="O633" s="403" t="s">
        <v>109</v>
      </c>
      <c r="P633" s="404">
        <v>43123</v>
      </c>
      <c r="Q633" s="404">
        <v>43126</v>
      </c>
      <c r="R633" s="404">
        <v>43165</v>
      </c>
      <c r="S633" s="403">
        <v>2</v>
      </c>
      <c r="T633" s="403">
        <v>2</v>
      </c>
      <c r="U633" s="403">
        <v>2</v>
      </c>
      <c r="V633" s="403">
        <v>2</v>
      </c>
      <c r="W633" s="403">
        <v>3</v>
      </c>
      <c r="X633" s="403" t="s">
        <v>100</v>
      </c>
      <c r="Y633" s="403">
        <v>10004672</v>
      </c>
      <c r="Z633" s="404">
        <v>42388</v>
      </c>
      <c r="AA633" s="404">
        <v>42391</v>
      </c>
      <c r="AB633" s="403" t="s">
        <v>108</v>
      </c>
      <c r="AC633" s="403" t="s">
        <v>4900</v>
      </c>
      <c r="AD633" s="403">
        <v>3</v>
      </c>
      <c r="AE633" s="403">
        <v>3</v>
      </c>
      <c r="AF633" s="403">
        <v>3</v>
      </c>
      <c r="AG633" s="403">
        <v>2</v>
      </c>
      <c r="AH633" s="403">
        <v>3</v>
      </c>
      <c r="AI633" s="403" t="s">
        <v>127</v>
      </c>
    </row>
    <row r="634" spans="1:35" x14ac:dyDescent="0.2">
      <c r="A634" s="434" t="str">
        <f>IF(B634&lt;&gt;"",HYPERLINK(CONCATENATE("http://reports.ofsted.gov.uk/inspection-reports/find-inspection-report/provider/ELS/",B634),"Ofsted Webpage"),"")</f>
        <v>Ofsted Webpage</v>
      </c>
      <c r="B634" s="403">
        <v>130423</v>
      </c>
      <c r="C634" s="403">
        <v>108526</v>
      </c>
      <c r="D634" s="403">
        <v>10001476</v>
      </c>
      <c r="E634" s="403" t="s">
        <v>4906</v>
      </c>
      <c r="F634" s="403" t="s">
        <v>113</v>
      </c>
      <c r="G634" s="403" t="s">
        <v>12</v>
      </c>
      <c r="H634" s="403" t="s">
        <v>607</v>
      </c>
      <c r="I634" s="403" t="s">
        <v>122</v>
      </c>
      <c r="J634" s="403" t="s">
        <v>122</v>
      </c>
      <c r="K634" s="404" t="s">
        <v>210</v>
      </c>
      <c r="L634" s="404" t="s">
        <v>210</v>
      </c>
      <c r="M634" s="404" t="s">
        <v>210</v>
      </c>
      <c r="N634" s="404" t="s">
        <v>210</v>
      </c>
      <c r="O634" s="404" t="s">
        <v>210</v>
      </c>
      <c r="P634" s="404" t="s">
        <v>210</v>
      </c>
      <c r="Q634" s="404" t="s">
        <v>210</v>
      </c>
      <c r="R634" s="404" t="s">
        <v>210</v>
      </c>
      <c r="S634" s="404" t="s">
        <v>210</v>
      </c>
      <c r="T634" s="404" t="s">
        <v>210</v>
      </c>
      <c r="U634" s="404" t="s">
        <v>210</v>
      </c>
      <c r="V634" s="404" t="s">
        <v>210</v>
      </c>
      <c r="W634" s="404" t="s">
        <v>210</v>
      </c>
      <c r="X634" s="404" t="s">
        <v>210</v>
      </c>
      <c r="Y634" s="404" t="s">
        <v>210</v>
      </c>
      <c r="Z634" s="404" t="s">
        <v>210</v>
      </c>
      <c r="AA634" s="404" t="s">
        <v>210</v>
      </c>
      <c r="AB634" s="404" t="s">
        <v>210</v>
      </c>
      <c r="AC634" s="404" t="s">
        <v>210</v>
      </c>
      <c r="AD634" s="404" t="s">
        <v>210</v>
      </c>
      <c r="AE634" s="404" t="s">
        <v>210</v>
      </c>
      <c r="AF634" s="404" t="s">
        <v>210</v>
      </c>
      <c r="AG634" s="404" t="s">
        <v>210</v>
      </c>
      <c r="AH634" s="404" t="s">
        <v>210</v>
      </c>
      <c r="AI634" s="404" t="s">
        <v>210</v>
      </c>
    </row>
    <row r="635" spans="1:35" x14ac:dyDescent="0.2">
      <c r="A635" s="434" t="str">
        <f>IF(B635&lt;&gt;"",HYPERLINK(CONCATENATE("http://reports.ofsted.gov.uk/inspection-reports/find-inspection-report/provider/ELS/",B635),"Ofsted Webpage"),"")</f>
        <v>Ofsted Webpage</v>
      </c>
      <c r="B635" s="403">
        <v>130424</v>
      </c>
      <c r="C635" s="403">
        <v>106542</v>
      </c>
      <c r="D635" s="403">
        <v>10000528</v>
      </c>
      <c r="E635" s="403" t="s">
        <v>3728</v>
      </c>
      <c r="F635" s="403" t="s">
        <v>113</v>
      </c>
      <c r="G635" s="403" t="s">
        <v>12</v>
      </c>
      <c r="H635" s="403" t="s">
        <v>372</v>
      </c>
      <c r="I635" s="403" t="s">
        <v>122</v>
      </c>
      <c r="J635" s="403" t="s">
        <v>122</v>
      </c>
      <c r="K635" s="404">
        <v>42879</v>
      </c>
      <c r="L635" s="403">
        <v>1</v>
      </c>
      <c r="M635" s="403" t="s">
        <v>3729</v>
      </c>
      <c r="N635" s="403" t="s">
        <v>115</v>
      </c>
      <c r="O635" s="403" t="s">
        <v>109</v>
      </c>
      <c r="P635" s="404">
        <v>41386</v>
      </c>
      <c r="Q635" s="404">
        <v>41390</v>
      </c>
      <c r="R635" s="404">
        <v>41429</v>
      </c>
      <c r="S635" s="403">
        <v>2</v>
      </c>
      <c r="T635" s="403">
        <v>1</v>
      </c>
      <c r="U635" s="403">
        <v>2</v>
      </c>
      <c r="V635" s="403" t="s">
        <v>99</v>
      </c>
      <c r="W635" s="403">
        <v>2</v>
      </c>
      <c r="X635" s="403" t="s">
        <v>99</v>
      </c>
      <c r="Y635" s="403" t="s">
        <v>4490</v>
      </c>
      <c r="Z635" s="404">
        <v>39202</v>
      </c>
      <c r="AA635" s="404">
        <v>39206</v>
      </c>
      <c r="AB635" s="403" t="s">
        <v>163</v>
      </c>
      <c r="AC635" s="403" t="s">
        <v>4900</v>
      </c>
      <c r="AD635" s="403">
        <v>2</v>
      </c>
      <c r="AE635" s="403">
        <v>2</v>
      </c>
      <c r="AF635" s="403">
        <v>2</v>
      </c>
      <c r="AG635" s="403" t="s">
        <v>99</v>
      </c>
      <c r="AH635" s="403">
        <v>2</v>
      </c>
      <c r="AI635" s="403" t="s">
        <v>111</v>
      </c>
    </row>
    <row r="636" spans="1:35" x14ac:dyDescent="0.2">
      <c r="A636" s="434" t="str">
        <f>IF(B636&lt;&gt;"",HYPERLINK(CONCATENATE("http://reports.ofsted.gov.uk/inspection-reports/find-inspection-report/provider/ELS/",B636),"Ofsted Webpage"),"")</f>
        <v>Ofsted Webpage</v>
      </c>
      <c r="B636" s="403">
        <v>130425</v>
      </c>
      <c r="C636" s="403">
        <v>108532</v>
      </c>
      <c r="D636" s="403">
        <v>10000533</v>
      </c>
      <c r="E636" s="403" t="s">
        <v>1302</v>
      </c>
      <c r="F636" s="403" t="s">
        <v>113</v>
      </c>
      <c r="G636" s="403" t="s">
        <v>12</v>
      </c>
      <c r="H636" s="403" t="s">
        <v>1303</v>
      </c>
      <c r="I636" s="403" t="s">
        <v>122</v>
      </c>
      <c r="J636" s="403" t="s">
        <v>122</v>
      </c>
      <c r="K636" s="404">
        <v>42312</v>
      </c>
      <c r="L636" s="403">
        <v>1</v>
      </c>
      <c r="M636" s="403" t="s">
        <v>4491</v>
      </c>
      <c r="N636" s="403" t="s">
        <v>163</v>
      </c>
      <c r="O636" s="403" t="s">
        <v>109</v>
      </c>
      <c r="P636" s="404">
        <v>40147</v>
      </c>
      <c r="Q636" s="404">
        <v>40151</v>
      </c>
      <c r="R636" s="404">
        <v>40191</v>
      </c>
      <c r="S636" s="403">
        <v>2</v>
      </c>
      <c r="T636" s="403">
        <v>2</v>
      </c>
      <c r="U636" s="403">
        <v>2</v>
      </c>
      <c r="V636" s="403" t="s">
        <v>99</v>
      </c>
      <c r="W636" s="403">
        <v>2</v>
      </c>
      <c r="X636" s="403" t="s">
        <v>99</v>
      </c>
      <c r="Y636" s="403" t="s">
        <v>4492</v>
      </c>
      <c r="Z636" s="404">
        <v>38845</v>
      </c>
      <c r="AA636" s="404">
        <v>38849</v>
      </c>
      <c r="AB636" s="403" t="s">
        <v>458</v>
      </c>
      <c r="AC636" s="403" t="s">
        <v>4900</v>
      </c>
      <c r="AD636" s="403">
        <v>2</v>
      </c>
      <c r="AE636" s="403">
        <v>2</v>
      </c>
      <c r="AF636" s="403">
        <v>2</v>
      </c>
      <c r="AG636" s="403" t="s">
        <v>99</v>
      </c>
      <c r="AH636" s="403">
        <v>2</v>
      </c>
      <c r="AI636" s="403" t="s">
        <v>111</v>
      </c>
    </row>
    <row r="637" spans="1:35" x14ac:dyDescent="0.2">
      <c r="A637" s="434" t="str">
        <f>IF(B637&lt;&gt;"",HYPERLINK(CONCATENATE("http://reports.ofsted.gov.uk/inspection-reports/find-inspection-report/provider/ELS/",B637),"Ofsted Webpage"),"")</f>
        <v>Ofsted Webpage</v>
      </c>
      <c r="B637" s="403">
        <v>130427</v>
      </c>
      <c r="C637" s="403">
        <v>108376</v>
      </c>
      <c r="D637" s="403">
        <v>10007609</v>
      </c>
      <c r="E637" s="403" t="s">
        <v>4493</v>
      </c>
      <c r="F637" s="403" t="s">
        <v>105</v>
      </c>
      <c r="G637" s="403" t="s">
        <v>12</v>
      </c>
      <c r="H637" s="403" t="s">
        <v>1303</v>
      </c>
      <c r="I637" s="403" t="s">
        <v>122</v>
      </c>
      <c r="J637" s="403" t="s">
        <v>122</v>
      </c>
      <c r="K637" s="404" t="s">
        <v>210</v>
      </c>
      <c r="L637" s="403" t="s">
        <v>210</v>
      </c>
      <c r="M637" s="403" t="s">
        <v>4494</v>
      </c>
      <c r="N637" s="403" t="s">
        <v>4495</v>
      </c>
      <c r="O637" s="403" t="s">
        <v>109</v>
      </c>
      <c r="P637" s="404">
        <v>39106</v>
      </c>
      <c r="Q637" s="404">
        <v>39106</v>
      </c>
      <c r="R637" s="404">
        <v>39143</v>
      </c>
      <c r="S637" s="403">
        <v>1</v>
      </c>
      <c r="T637" s="403">
        <v>1</v>
      </c>
      <c r="U637" s="403">
        <v>1</v>
      </c>
      <c r="V637" s="403" t="s">
        <v>99</v>
      </c>
      <c r="W637" s="403">
        <v>1</v>
      </c>
      <c r="X637" s="403" t="s">
        <v>99</v>
      </c>
      <c r="Y637" s="403" t="s">
        <v>210</v>
      </c>
      <c r="Z637" s="404" t="s">
        <v>210</v>
      </c>
      <c r="AA637" s="404" t="s">
        <v>210</v>
      </c>
      <c r="AB637" s="403" t="s">
        <v>210</v>
      </c>
      <c r="AC637" s="403" t="s">
        <v>210</v>
      </c>
      <c r="AD637" s="403" t="s">
        <v>210</v>
      </c>
      <c r="AE637" s="403" t="s">
        <v>210</v>
      </c>
      <c r="AF637" s="403" t="s">
        <v>210</v>
      </c>
      <c r="AG637" s="403" t="s">
        <v>210</v>
      </c>
      <c r="AH637" s="403" t="s">
        <v>210</v>
      </c>
      <c r="AI637" s="403" t="s">
        <v>103</v>
      </c>
    </row>
    <row r="638" spans="1:35" x14ac:dyDescent="0.2">
      <c r="A638" s="434" t="str">
        <f>IF(B638&lt;&gt;"",HYPERLINK(CONCATENATE("http://reports.ofsted.gov.uk/inspection-reports/find-inspection-report/provider/ELS/",B638),"Ofsted Webpage"),"")</f>
        <v>Ofsted Webpage</v>
      </c>
      <c r="B638" s="403">
        <v>130430</v>
      </c>
      <c r="C638" s="403">
        <v>105711</v>
      </c>
      <c r="D638" s="403">
        <v>10000948</v>
      </c>
      <c r="E638" s="403" t="s">
        <v>4496</v>
      </c>
      <c r="F638" s="403" t="s">
        <v>113</v>
      </c>
      <c r="G638" s="403" t="s">
        <v>12</v>
      </c>
      <c r="H638" s="403" t="s">
        <v>449</v>
      </c>
      <c r="I638" s="403" t="s">
        <v>122</v>
      </c>
      <c r="J638" s="403" t="s">
        <v>122</v>
      </c>
      <c r="K638" s="404" t="s">
        <v>210</v>
      </c>
      <c r="L638" s="404" t="s">
        <v>210</v>
      </c>
      <c r="M638" s="404" t="s">
        <v>210</v>
      </c>
      <c r="N638" s="404" t="s">
        <v>210</v>
      </c>
      <c r="O638" s="404" t="s">
        <v>210</v>
      </c>
      <c r="P638" s="404" t="s">
        <v>210</v>
      </c>
      <c r="Q638" s="404" t="s">
        <v>210</v>
      </c>
      <c r="R638" s="404" t="s">
        <v>210</v>
      </c>
      <c r="S638" s="404" t="s">
        <v>210</v>
      </c>
      <c r="T638" s="404" t="s">
        <v>210</v>
      </c>
      <c r="U638" s="404" t="s">
        <v>210</v>
      </c>
      <c r="V638" s="404" t="s">
        <v>210</v>
      </c>
      <c r="W638" s="404" t="s">
        <v>210</v>
      </c>
      <c r="X638" s="404" t="s">
        <v>210</v>
      </c>
      <c r="Y638" s="404" t="s">
        <v>210</v>
      </c>
      <c r="Z638" s="404" t="s">
        <v>210</v>
      </c>
      <c r="AA638" s="404" t="s">
        <v>210</v>
      </c>
      <c r="AB638" s="404" t="s">
        <v>210</v>
      </c>
      <c r="AC638" s="404" t="s">
        <v>210</v>
      </c>
      <c r="AD638" s="404" t="s">
        <v>210</v>
      </c>
      <c r="AE638" s="404" t="s">
        <v>210</v>
      </c>
      <c r="AF638" s="404" t="s">
        <v>210</v>
      </c>
      <c r="AG638" s="404" t="s">
        <v>210</v>
      </c>
      <c r="AH638" s="404" t="s">
        <v>210</v>
      </c>
      <c r="AI638" s="404" t="s">
        <v>210</v>
      </c>
    </row>
    <row r="639" spans="1:35" x14ac:dyDescent="0.2">
      <c r="A639" s="434" t="str">
        <f>IF(B639&lt;&gt;"",HYPERLINK(CONCATENATE("http://reports.ofsted.gov.uk/inspection-reports/find-inspection-report/provider/ELS/",B639),"Ofsted Webpage"),"")</f>
        <v>Ofsted Webpage</v>
      </c>
      <c r="B639" s="403">
        <v>130432</v>
      </c>
      <c r="C639" s="403">
        <v>105714</v>
      </c>
      <c r="D639" s="403">
        <v>10001778</v>
      </c>
      <c r="E639" s="403" t="s">
        <v>2818</v>
      </c>
      <c r="F639" s="403" t="s">
        <v>113</v>
      </c>
      <c r="G639" s="403" t="s">
        <v>12</v>
      </c>
      <c r="H639" s="403" t="s">
        <v>553</v>
      </c>
      <c r="I639" s="403" t="s">
        <v>122</v>
      </c>
      <c r="J639" s="403" t="s">
        <v>122</v>
      </c>
      <c r="K639" s="404">
        <v>43117</v>
      </c>
      <c r="L639" s="403">
        <v>1</v>
      </c>
      <c r="M639" s="403" t="s">
        <v>2819</v>
      </c>
      <c r="N639" s="403" t="s">
        <v>155</v>
      </c>
      <c r="O639" s="403" t="s">
        <v>109</v>
      </c>
      <c r="P639" s="404">
        <v>41757</v>
      </c>
      <c r="Q639" s="404">
        <v>41761</v>
      </c>
      <c r="R639" s="404">
        <v>41800</v>
      </c>
      <c r="S639" s="403">
        <v>2</v>
      </c>
      <c r="T639" s="403">
        <v>2</v>
      </c>
      <c r="U639" s="403">
        <v>2</v>
      </c>
      <c r="V639" s="403" t="s">
        <v>99</v>
      </c>
      <c r="W639" s="403">
        <v>3</v>
      </c>
      <c r="X639" s="403" t="s">
        <v>99</v>
      </c>
      <c r="Y639" s="403" t="s">
        <v>3736</v>
      </c>
      <c r="Z639" s="404">
        <v>41253</v>
      </c>
      <c r="AA639" s="404">
        <v>41257</v>
      </c>
      <c r="AB639" s="403" t="s">
        <v>115</v>
      </c>
      <c r="AC639" s="403" t="s">
        <v>4900</v>
      </c>
      <c r="AD639" s="403">
        <v>3</v>
      </c>
      <c r="AE639" s="403">
        <v>3</v>
      </c>
      <c r="AF639" s="403">
        <v>3</v>
      </c>
      <c r="AG639" s="403" t="s">
        <v>99</v>
      </c>
      <c r="AH639" s="403">
        <v>4</v>
      </c>
      <c r="AI639" s="403" t="s">
        <v>127</v>
      </c>
    </row>
    <row r="640" spans="1:35" x14ac:dyDescent="0.2">
      <c r="A640" s="434" t="str">
        <f>IF(B640&lt;&gt;"",HYPERLINK(CONCATENATE("http://reports.ofsted.gov.uk/inspection-reports/find-inspection-report/provider/ELS/",B640),"Ofsted Webpage"),"")</f>
        <v>Ofsted Webpage</v>
      </c>
      <c r="B640" s="403">
        <v>130433</v>
      </c>
      <c r="C640" s="403">
        <v>108430</v>
      </c>
      <c r="D640" s="403">
        <v>10001705</v>
      </c>
      <c r="E640" s="403" t="s">
        <v>2821</v>
      </c>
      <c r="F640" s="403" t="s">
        <v>105</v>
      </c>
      <c r="G640" s="403" t="s">
        <v>12</v>
      </c>
      <c r="H640" s="403" t="s">
        <v>553</v>
      </c>
      <c r="I640" s="403" t="s">
        <v>122</v>
      </c>
      <c r="J640" s="403" t="s">
        <v>122</v>
      </c>
      <c r="K640" s="404" t="s">
        <v>210</v>
      </c>
      <c r="L640" s="403" t="s">
        <v>210</v>
      </c>
      <c r="M640" s="403" t="s">
        <v>2822</v>
      </c>
      <c r="N640" s="403" t="s">
        <v>559</v>
      </c>
      <c r="O640" s="403" t="s">
        <v>109</v>
      </c>
      <c r="P640" s="404">
        <v>41695</v>
      </c>
      <c r="Q640" s="404">
        <v>41698</v>
      </c>
      <c r="R640" s="404">
        <v>41733</v>
      </c>
      <c r="S640" s="403">
        <v>2</v>
      </c>
      <c r="T640" s="403">
        <v>2</v>
      </c>
      <c r="U640" s="403">
        <v>2</v>
      </c>
      <c r="V640" s="403" t="s">
        <v>99</v>
      </c>
      <c r="W640" s="403">
        <v>3</v>
      </c>
      <c r="X640" s="403" t="s">
        <v>99</v>
      </c>
      <c r="Y640" s="403" t="s">
        <v>3738</v>
      </c>
      <c r="Z640" s="404">
        <v>41289</v>
      </c>
      <c r="AA640" s="404">
        <v>41292</v>
      </c>
      <c r="AB640" s="403" t="s">
        <v>559</v>
      </c>
      <c r="AC640" s="403" t="s">
        <v>4900</v>
      </c>
      <c r="AD640" s="403">
        <v>4</v>
      </c>
      <c r="AE640" s="403">
        <v>3</v>
      </c>
      <c r="AF640" s="403">
        <v>3</v>
      </c>
      <c r="AG640" s="403" t="s">
        <v>99</v>
      </c>
      <c r="AH640" s="403">
        <v>4</v>
      </c>
      <c r="AI640" s="403" t="s">
        <v>127</v>
      </c>
    </row>
    <row r="641" spans="1:35" x14ac:dyDescent="0.2">
      <c r="A641" s="434" t="str">
        <f>IF(B641&lt;&gt;"",HYPERLINK(CONCATENATE("http://reports.ofsted.gov.uk/inspection-reports/find-inspection-report/provider/ELS/",B641),"Ofsted Webpage"),"")</f>
        <v>Ofsted Webpage</v>
      </c>
      <c r="B641" s="403">
        <v>130434</v>
      </c>
      <c r="C641" s="403">
        <v>108414</v>
      </c>
      <c r="D641" s="403">
        <v>10003500</v>
      </c>
      <c r="E641" s="403" t="s">
        <v>2824</v>
      </c>
      <c r="F641" s="403" t="s">
        <v>105</v>
      </c>
      <c r="G641" s="403" t="s">
        <v>12</v>
      </c>
      <c r="H641" s="403" t="s">
        <v>553</v>
      </c>
      <c r="I641" s="403" t="s">
        <v>122</v>
      </c>
      <c r="J641" s="403" t="s">
        <v>122</v>
      </c>
      <c r="K641" s="404" t="s">
        <v>210</v>
      </c>
      <c r="L641" s="403" t="s">
        <v>210</v>
      </c>
      <c r="M641" s="403">
        <v>10030887</v>
      </c>
      <c r="N641" s="403" t="s">
        <v>108</v>
      </c>
      <c r="O641" s="403" t="s">
        <v>109</v>
      </c>
      <c r="P641" s="404">
        <v>43011</v>
      </c>
      <c r="Q641" s="404">
        <v>43014</v>
      </c>
      <c r="R641" s="404">
        <v>43047</v>
      </c>
      <c r="S641" s="403">
        <v>3</v>
      </c>
      <c r="T641" s="403">
        <v>3</v>
      </c>
      <c r="U641" s="403">
        <v>3</v>
      </c>
      <c r="V641" s="403">
        <v>2</v>
      </c>
      <c r="W641" s="403">
        <v>3</v>
      </c>
      <c r="X641" s="403" t="s">
        <v>100</v>
      </c>
      <c r="Y641" s="403" t="s">
        <v>2825</v>
      </c>
      <c r="Z641" s="404">
        <v>41548</v>
      </c>
      <c r="AA641" s="404">
        <v>41551</v>
      </c>
      <c r="AB641" s="403" t="s">
        <v>108</v>
      </c>
      <c r="AC641" s="403" t="s">
        <v>4900</v>
      </c>
      <c r="AD641" s="403">
        <v>1</v>
      </c>
      <c r="AE641" s="403">
        <v>1</v>
      </c>
      <c r="AF641" s="403">
        <v>1</v>
      </c>
      <c r="AG641" s="403" t="s">
        <v>99</v>
      </c>
      <c r="AH641" s="403">
        <v>2</v>
      </c>
      <c r="AI641" s="403" t="s">
        <v>148</v>
      </c>
    </row>
    <row r="642" spans="1:35" x14ac:dyDescent="0.2">
      <c r="A642" s="434" t="str">
        <f>IF(B642&lt;&gt;"",HYPERLINK(CONCATENATE("http://reports.ofsted.gov.uk/inspection-reports/find-inspection-report/provider/ELS/",B642),"Ofsted Webpage"),"")</f>
        <v>Ofsted Webpage</v>
      </c>
      <c r="B642" s="403">
        <v>130438</v>
      </c>
      <c r="C642" s="403">
        <v>108318</v>
      </c>
      <c r="D642" s="403">
        <v>10001148</v>
      </c>
      <c r="E642" s="403" t="s">
        <v>435</v>
      </c>
      <c r="F642" s="403" t="s">
        <v>293</v>
      </c>
      <c r="G642" s="403" t="s">
        <v>12</v>
      </c>
      <c r="H642" s="403" t="s">
        <v>419</v>
      </c>
      <c r="I642" s="403" t="s">
        <v>122</v>
      </c>
      <c r="J642" s="403" t="s">
        <v>122</v>
      </c>
      <c r="K642" s="404">
        <v>42704</v>
      </c>
      <c r="L642" s="403">
        <v>1</v>
      </c>
      <c r="M642" s="403" t="s">
        <v>437</v>
      </c>
      <c r="N642" s="403" t="s">
        <v>115</v>
      </c>
      <c r="O642" s="403" t="s">
        <v>109</v>
      </c>
      <c r="P642" s="404">
        <v>41303</v>
      </c>
      <c r="Q642" s="404">
        <v>41306</v>
      </c>
      <c r="R642" s="404">
        <v>41341</v>
      </c>
      <c r="S642" s="403">
        <v>2</v>
      </c>
      <c r="T642" s="403">
        <v>2</v>
      </c>
      <c r="U642" s="403">
        <v>2</v>
      </c>
      <c r="V642" s="403" t="s">
        <v>99</v>
      </c>
      <c r="W642" s="403">
        <v>3</v>
      </c>
      <c r="X642" s="403" t="s">
        <v>99</v>
      </c>
      <c r="Y642" s="403" t="s">
        <v>4497</v>
      </c>
      <c r="Z642" s="404">
        <v>39533</v>
      </c>
      <c r="AA642" s="404">
        <v>39534</v>
      </c>
      <c r="AB642" s="403" t="s">
        <v>4498</v>
      </c>
      <c r="AC642" s="403" t="s">
        <v>4900</v>
      </c>
      <c r="AD642" s="403">
        <v>2</v>
      </c>
      <c r="AE642" s="403">
        <v>2</v>
      </c>
      <c r="AF642" s="403">
        <v>2</v>
      </c>
      <c r="AG642" s="403" t="s">
        <v>99</v>
      </c>
      <c r="AH642" s="403">
        <v>2</v>
      </c>
      <c r="AI642" s="403" t="s">
        <v>111</v>
      </c>
    </row>
    <row r="643" spans="1:35" x14ac:dyDescent="0.2">
      <c r="A643" s="434" t="str">
        <f>IF(B643&lt;&gt;"",HYPERLINK(CONCATENATE("http://reports.ofsted.gov.uk/inspection-reports/find-inspection-report/provider/ELS/",B643),"Ofsted Webpage"),"")</f>
        <v>Ofsted Webpage</v>
      </c>
      <c r="B643" s="403">
        <v>130440</v>
      </c>
      <c r="C643" s="403">
        <v>108462</v>
      </c>
      <c r="D643" s="403">
        <v>10009439</v>
      </c>
      <c r="E643" s="403" t="s">
        <v>230</v>
      </c>
      <c r="F643" s="403" t="s">
        <v>113</v>
      </c>
      <c r="G643" s="403" t="s">
        <v>12</v>
      </c>
      <c r="H643" s="403" t="s">
        <v>231</v>
      </c>
      <c r="I643" s="403" t="s">
        <v>122</v>
      </c>
      <c r="J643" s="403" t="s">
        <v>122</v>
      </c>
      <c r="K643" s="404" t="s">
        <v>210</v>
      </c>
      <c r="L643" s="403" t="s">
        <v>210</v>
      </c>
      <c r="M643" s="403">
        <v>10022554</v>
      </c>
      <c r="N643" s="403" t="s">
        <v>232</v>
      </c>
      <c r="O643" s="403" t="s">
        <v>109</v>
      </c>
      <c r="P643" s="404">
        <v>42766</v>
      </c>
      <c r="Q643" s="404">
        <v>42769</v>
      </c>
      <c r="R643" s="404">
        <v>42800</v>
      </c>
      <c r="S643" s="403">
        <v>2</v>
      </c>
      <c r="T643" s="403">
        <v>2</v>
      </c>
      <c r="U643" s="403">
        <v>2</v>
      </c>
      <c r="V643" s="403">
        <v>2</v>
      </c>
      <c r="W643" s="403">
        <v>2</v>
      </c>
      <c r="X643" s="403" t="s">
        <v>100</v>
      </c>
      <c r="Y643" s="403">
        <v>10004676</v>
      </c>
      <c r="Z643" s="404">
        <v>42269</v>
      </c>
      <c r="AA643" s="404">
        <v>42272</v>
      </c>
      <c r="AB643" s="403" t="s">
        <v>155</v>
      </c>
      <c r="AC643" s="403" t="s">
        <v>4900</v>
      </c>
      <c r="AD643" s="403">
        <v>4</v>
      </c>
      <c r="AE643" s="403">
        <v>4</v>
      </c>
      <c r="AF643" s="403">
        <v>4</v>
      </c>
      <c r="AG643" s="403">
        <v>4</v>
      </c>
      <c r="AH643" s="403">
        <v>4</v>
      </c>
      <c r="AI643" s="403" t="s">
        <v>127</v>
      </c>
    </row>
    <row r="644" spans="1:35" x14ac:dyDescent="0.2">
      <c r="A644" s="434" t="str">
        <f>IF(B644&lt;&gt;"",HYPERLINK(CONCATENATE("http://reports.ofsted.gov.uk/inspection-reports/find-inspection-report/provider/ELS/",B644),"Ofsted Webpage"),"")</f>
        <v>Ofsted Webpage</v>
      </c>
      <c r="B644" s="403">
        <v>130443</v>
      </c>
      <c r="C644" s="403">
        <v>108359</v>
      </c>
      <c r="D644" s="403">
        <v>10006148</v>
      </c>
      <c r="E644" s="403" t="s">
        <v>4499</v>
      </c>
      <c r="F644" s="403" t="s">
        <v>105</v>
      </c>
      <c r="G644" s="403" t="s">
        <v>12</v>
      </c>
      <c r="H644" s="403" t="s">
        <v>231</v>
      </c>
      <c r="I644" s="403" t="s">
        <v>122</v>
      </c>
      <c r="J644" s="403" t="s">
        <v>122</v>
      </c>
      <c r="K644" s="404" t="s">
        <v>210</v>
      </c>
      <c r="L644" s="403" t="s">
        <v>210</v>
      </c>
      <c r="M644" s="403" t="s">
        <v>4500</v>
      </c>
      <c r="N644" s="403" t="s">
        <v>207</v>
      </c>
      <c r="O644" s="403" t="s">
        <v>109</v>
      </c>
      <c r="P644" s="404">
        <v>39539</v>
      </c>
      <c r="Q644" s="404">
        <v>39540</v>
      </c>
      <c r="R644" s="404">
        <v>39584</v>
      </c>
      <c r="S644" s="403">
        <v>1</v>
      </c>
      <c r="T644" s="403">
        <v>1</v>
      </c>
      <c r="U644" s="403">
        <v>1</v>
      </c>
      <c r="V644" s="403" t="s">
        <v>99</v>
      </c>
      <c r="W644" s="403">
        <v>1</v>
      </c>
      <c r="X644" s="403" t="s">
        <v>99</v>
      </c>
      <c r="Y644" s="403" t="s">
        <v>210</v>
      </c>
      <c r="Z644" s="404" t="s">
        <v>210</v>
      </c>
      <c r="AA644" s="404" t="s">
        <v>210</v>
      </c>
      <c r="AB644" s="403" t="s">
        <v>210</v>
      </c>
      <c r="AC644" s="403" t="s">
        <v>210</v>
      </c>
      <c r="AD644" s="403" t="s">
        <v>210</v>
      </c>
      <c r="AE644" s="403" t="s">
        <v>210</v>
      </c>
      <c r="AF644" s="403" t="s">
        <v>210</v>
      </c>
      <c r="AG644" s="403" t="s">
        <v>210</v>
      </c>
      <c r="AH644" s="403" t="s">
        <v>210</v>
      </c>
      <c r="AI644" s="403" t="s">
        <v>103</v>
      </c>
    </row>
    <row r="645" spans="1:35" x14ac:dyDescent="0.2">
      <c r="A645" s="434" t="str">
        <f>IF(B645&lt;&gt;"",HYPERLINK(CONCATENATE("http://reports.ofsted.gov.uk/inspection-reports/find-inspection-report/provider/ELS/",B645),"Ofsted Webpage"),"")</f>
        <v>Ofsted Webpage</v>
      </c>
      <c r="B645" s="403">
        <v>130444</v>
      </c>
      <c r="C645" s="403">
        <v>108521</v>
      </c>
      <c r="D645" s="403">
        <v>10002935</v>
      </c>
      <c r="E645" s="403" t="s">
        <v>1308</v>
      </c>
      <c r="F645" s="403" t="s">
        <v>113</v>
      </c>
      <c r="G645" s="403" t="s">
        <v>12</v>
      </c>
      <c r="H645" s="403" t="s">
        <v>266</v>
      </c>
      <c r="I645" s="403" t="s">
        <v>122</v>
      </c>
      <c r="J645" s="403" t="s">
        <v>122</v>
      </c>
      <c r="K645" s="404">
        <v>42383</v>
      </c>
      <c r="L645" s="403">
        <v>1</v>
      </c>
      <c r="M645" s="403" t="s">
        <v>4501</v>
      </c>
      <c r="N645" s="403" t="s">
        <v>163</v>
      </c>
      <c r="O645" s="403" t="s">
        <v>109</v>
      </c>
      <c r="P645" s="404">
        <v>40581</v>
      </c>
      <c r="Q645" s="404">
        <v>40585</v>
      </c>
      <c r="R645" s="404">
        <v>40620</v>
      </c>
      <c r="S645" s="403">
        <v>2</v>
      </c>
      <c r="T645" s="403">
        <v>2</v>
      </c>
      <c r="U645" s="403">
        <v>2</v>
      </c>
      <c r="V645" s="403" t="s">
        <v>99</v>
      </c>
      <c r="W645" s="403">
        <v>3</v>
      </c>
      <c r="X645" s="403" t="s">
        <v>99</v>
      </c>
      <c r="Y645" s="403" t="s">
        <v>4502</v>
      </c>
      <c r="Z645" s="404">
        <v>39195</v>
      </c>
      <c r="AA645" s="404">
        <v>39199</v>
      </c>
      <c r="AB645" s="403" t="s">
        <v>458</v>
      </c>
      <c r="AC645" s="403" t="s">
        <v>4900</v>
      </c>
      <c r="AD645" s="403">
        <v>2</v>
      </c>
      <c r="AE645" s="403">
        <v>2</v>
      </c>
      <c r="AF645" s="403">
        <v>2</v>
      </c>
      <c r="AG645" s="403" t="s">
        <v>99</v>
      </c>
      <c r="AH645" s="403">
        <v>2</v>
      </c>
      <c r="AI645" s="403" t="s">
        <v>111</v>
      </c>
    </row>
    <row r="646" spans="1:35" x14ac:dyDescent="0.2">
      <c r="A646" s="434" t="str">
        <f>IF(B646&lt;&gt;"",HYPERLINK(CONCATENATE("http://reports.ofsted.gov.uk/inspection-reports/find-inspection-report/provider/ELS/",B646),"Ofsted Webpage"),"")</f>
        <v>Ofsted Webpage</v>
      </c>
      <c r="B646" s="403">
        <v>130445</v>
      </c>
      <c r="C646" s="403">
        <v>108421</v>
      </c>
      <c r="D646" s="403">
        <v>10002937</v>
      </c>
      <c r="E646" s="403" t="s">
        <v>265</v>
      </c>
      <c r="F646" s="403" t="s">
        <v>105</v>
      </c>
      <c r="G646" s="403" t="s">
        <v>12</v>
      </c>
      <c r="H646" s="403" t="s">
        <v>266</v>
      </c>
      <c r="I646" s="403" t="s">
        <v>122</v>
      </c>
      <c r="J646" s="403" t="s">
        <v>122</v>
      </c>
      <c r="K646" s="404" t="s">
        <v>210</v>
      </c>
      <c r="L646" s="403" t="s">
        <v>210</v>
      </c>
      <c r="M646" s="403">
        <v>10022546</v>
      </c>
      <c r="N646" s="403" t="s">
        <v>108</v>
      </c>
      <c r="O646" s="403" t="s">
        <v>109</v>
      </c>
      <c r="P646" s="404">
        <v>42752</v>
      </c>
      <c r="Q646" s="404">
        <v>42755</v>
      </c>
      <c r="R646" s="404">
        <v>42794</v>
      </c>
      <c r="S646" s="403">
        <v>3</v>
      </c>
      <c r="T646" s="403">
        <v>3</v>
      </c>
      <c r="U646" s="403">
        <v>3</v>
      </c>
      <c r="V646" s="403">
        <v>2</v>
      </c>
      <c r="W646" s="403">
        <v>3</v>
      </c>
      <c r="X646" s="403" t="s">
        <v>100</v>
      </c>
      <c r="Y646" s="403" t="s">
        <v>267</v>
      </c>
      <c r="Z646" s="404">
        <v>41730</v>
      </c>
      <c r="AA646" s="404">
        <v>41733</v>
      </c>
      <c r="AB646" s="403" t="s">
        <v>268</v>
      </c>
      <c r="AC646" s="403" t="s">
        <v>4900</v>
      </c>
      <c r="AD646" s="403">
        <v>2</v>
      </c>
      <c r="AE646" s="403">
        <v>2</v>
      </c>
      <c r="AF646" s="403">
        <v>2</v>
      </c>
      <c r="AG646" s="403" t="s">
        <v>99</v>
      </c>
      <c r="AH646" s="403">
        <v>3</v>
      </c>
      <c r="AI646" s="403" t="s">
        <v>148</v>
      </c>
    </row>
    <row r="647" spans="1:35" x14ac:dyDescent="0.2">
      <c r="A647" s="434" t="str">
        <f>IF(B647&lt;&gt;"",HYPERLINK(CONCATENATE("http://reports.ofsted.gov.uk/inspection-reports/find-inspection-report/provider/ELS/",B647),"Ofsted Webpage"),"")</f>
        <v>Ofsted Webpage</v>
      </c>
      <c r="B647" s="403">
        <v>130446</v>
      </c>
      <c r="C647" s="403">
        <v>107770</v>
      </c>
      <c r="D647" s="403">
        <v>10007193</v>
      </c>
      <c r="E647" s="403" t="s">
        <v>5005</v>
      </c>
      <c r="F647" s="403" t="s">
        <v>113</v>
      </c>
      <c r="G647" s="403" t="s">
        <v>12</v>
      </c>
      <c r="H647" s="403" t="s">
        <v>921</v>
      </c>
      <c r="I647" s="403" t="s">
        <v>122</v>
      </c>
      <c r="J647" s="403" t="s">
        <v>122</v>
      </c>
      <c r="K647" s="404" t="s">
        <v>210</v>
      </c>
      <c r="L647" s="404" t="s">
        <v>210</v>
      </c>
      <c r="M647" s="404" t="s">
        <v>210</v>
      </c>
      <c r="N647" s="404" t="s">
        <v>210</v>
      </c>
      <c r="O647" s="404" t="s">
        <v>210</v>
      </c>
      <c r="P647" s="404" t="s">
        <v>210</v>
      </c>
      <c r="Q647" s="404" t="s">
        <v>210</v>
      </c>
      <c r="R647" s="404" t="s">
        <v>210</v>
      </c>
      <c r="S647" s="404" t="s">
        <v>210</v>
      </c>
      <c r="T647" s="404" t="s">
        <v>210</v>
      </c>
      <c r="U647" s="404" t="s">
        <v>210</v>
      </c>
      <c r="V647" s="404" t="s">
        <v>210</v>
      </c>
      <c r="W647" s="404" t="s">
        <v>210</v>
      </c>
      <c r="X647" s="404" t="s">
        <v>210</v>
      </c>
      <c r="Y647" s="404" t="s">
        <v>210</v>
      </c>
      <c r="Z647" s="404" t="s">
        <v>210</v>
      </c>
      <c r="AA647" s="404" t="s">
        <v>210</v>
      </c>
      <c r="AB647" s="404" t="s">
        <v>210</v>
      </c>
      <c r="AC647" s="404" t="s">
        <v>210</v>
      </c>
      <c r="AD647" s="404" t="s">
        <v>210</v>
      </c>
      <c r="AE647" s="404" t="s">
        <v>210</v>
      </c>
      <c r="AF647" s="404" t="s">
        <v>210</v>
      </c>
      <c r="AG647" s="404" t="s">
        <v>210</v>
      </c>
      <c r="AH647" s="404" t="s">
        <v>210</v>
      </c>
      <c r="AI647" s="404" t="s">
        <v>210</v>
      </c>
    </row>
    <row r="648" spans="1:35" x14ac:dyDescent="0.2">
      <c r="A648" s="434" t="str">
        <f>IF(B648&lt;&gt;"",HYPERLINK(CONCATENATE("http://reports.ofsted.gov.uk/inspection-reports/find-inspection-report/provider/ELS/",B648),"Ofsted Webpage"),"")</f>
        <v>Ofsted Webpage</v>
      </c>
      <c r="B648" s="403">
        <v>130447</v>
      </c>
      <c r="C648" s="403">
        <v>107143</v>
      </c>
      <c r="D648" s="403">
        <v>10007434</v>
      </c>
      <c r="E648" s="403" t="s">
        <v>2833</v>
      </c>
      <c r="F648" s="403" t="s">
        <v>113</v>
      </c>
      <c r="G648" s="403" t="s">
        <v>12</v>
      </c>
      <c r="H648" s="403" t="s">
        <v>592</v>
      </c>
      <c r="I648" s="403" t="s">
        <v>122</v>
      </c>
      <c r="J648" s="403" t="s">
        <v>122</v>
      </c>
      <c r="K648" s="404" t="s">
        <v>210</v>
      </c>
      <c r="L648" s="403" t="s">
        <v>210</v>
      </c>
      <c r="M648" s="403">
        <v>10037374</v>
      </c>
      <c r="N648" s="403" t="s">
        <v>115</v>
      </c>
      <c r="O648" s="403" t="s">
        <v>109</v>
      </c>
      <c r="P648" s="404">
        <v>43053</v>
      </c>
      <c r="Q648" s="404">
        <v>43056</v>
      </c>
      <c r="R648" s="404">
        <v>43105</v>
      </c>
      <c r="S648" s="403">
        <v>3</v>
      </c>
      <c r="T648" s="403">
        <v>3</v>
      </c>
      <c r="U648" s="403">
        <v>3</v>
      </c>
      <c r="V648" s="403">
        <v>3</v>
      </c>
      <c r="W648" s="403">
        <v>3</v>
      </c>
      <c r="X648" s="403" t="s">
        <v>100</v>
      </c>
      <c r="Y648" s="403" t="s">
        <v>2834</v>
      </c>
      <c r="Z648" s="404">
        <v>41708</v>
      </c>
      <c r="AA648" s="404">
        <v>41712</v>
      </c>
      <c r="AB648" s="403" t="s">
        <v>115</v>
      </c>
      <c r="AC648" s="403" t="s">
        <v>4900</v>
      </c>
      <c r="AD648" s="403">
        <v>2</v>
      </c>
      <c r="AE648" s="403">
        <v>1</v>
      </c>
      <c r="AF648" s="403">
        <v>2</v>
      </c>
      <c r="AG648" s="403" t="s">
        <v>99</v>
      </c>
      <c r="AH648" s="403">
        <v>2</v>
      </c>
      <c r="AI648" s="403" t="s">
        <v>148</v>
      </c>
    </row>
    <row r="649" spans="1:35" x14ac:dyDescent="0.2">
      <c r="A649" s="434" t="str">
        <f>IF(B649&lt;&gt;"",HYPERLINK(CONCATENATE("http://reports.ofsted.gov.uk/inspection-reports/find-inspection-report/provider/ELS/",B649),"Ofsted Webpage"),"")</f>
        <v>Ofsted Webpage</v>
      </c>
      <c r="B649" s="403">
        <v>130448</v>
      </c>
      <c r="C649" s="403">
        <v>108514</v>
      </c>
      <c r="D649" s="403">
        <v>10003674</v>
      </c>
      <c r="E649" s="403" t="s">
        <v>4907</v>
      </c>
      <c r="F649" s="403" t="s">
        <v>113</v>
      </c>
      <c r="G649" s="403" t="s">
        <v>12</v>
      </c>
      <c r="H649" s="403" t="s">
        <v>1311</v>
      </c>
      <c r="I649" s="403" t="s">
        <v>122</v>
      </c>
      <c r="J649" s="403" t="s">
        <v>122</v>
      </c>
      <c r="K649" s="404" t="s">
        <v>210</v>
      </c>
      <c r="L649" s="404" t="s">
        <v>210</v>
      </c>
      <c r="M649" s="404" t="s">
        <v>210</v>
      </c>
      <c r="N649" s="404" t="s">
        <v>210</v>
      </c>
      <c r="O649" s="404" t="s">
        <v>210</v>
      </c>
      <c r="P649" s="404" t="s">
        <v>210</v>
      </c>
      <c r="Q649" s="404" t="s">
        <v>210</v>
      </c>
      <c r="R649" s="404" t="s">
        <v>210</v>
      </c>
      <c r="S649" s="404" t="s">
        <v>210</v>
      </c>
      <c r="T649" s="404" t="s">
        <v>210</v>
      </c>
      <c r="U649" s="404" t="s">
        <v>210</v>
      </c>
      <c r="V649" s="404" t="s">
        <v>210</v>
      </c>
      <c r="W649" s="404" t="s">
        <v>210</v>
      </c>
      <c r="X649" s="404" t="s">
        <v>210</v>
      </c>
      <c r="Y649" s="404" t="s">
        <v>210</v>
      </c>
      <c r="Z649" s="404" t="s">
        <v>210</v>
      </c>
      <c r="AA649" s="404" t="s">
        <v>210</v>
      </c>
      <c r="AB649" s="404" t="s">
        <v>210</v>
      </c>
      <c r="AC649" s="404" t="s">
        <v>210</v>
      </c>
      <c r="AD649" s="404" t="s">
        <v>210</v>
      </c>
      <c r="AE649" s="404" t="s">
        <v>210</v>
      </c>
      <c r="AF649" s="404" t="s">
        <v>210</v>
      </c>
      <c r="AG649" s="404" t="s">
        <v>210</v>
      </c>
      <c r="AH649" s="404" t="s">
        <v>210</v>
      </c>
      <c r="AI649" s="404" t="s">
        <v>210</v>
      </c>
    </row>
    <row r="650" spans="1:35" x14ac:dyDescent="0.2">
      <c r="A650" s="434" t="str">
        <f>IF(B650&lt;&gt;"",HYPERLINK(CONCATENATE("http://reports.ofsted.gov.uk/inspection-reports/find-inspection-report/provider/ELS/",B650),"Ofsted Webpage"),"")</f>
        <v>Ofsted Webpage</v>
      </c>
      <c r="B650" s="403">
        <v>130451</v>
      </c>
      <c r="C650" s="403">
        <v>108507</v>
      </c>
      <c r="D650" s="403">
        <v>10004607</v>
      </c>
      <c r="E650" s="403" t="s">
        <v>1313</v>
      </c>
      <c r="F650" s="403" t="s">
        <v>113</v>
      </c>
      <c r="G650" s="403" t="s">
        <v>12</v>
      </c>
      <c r="H650" s="403" t="s">
        <v>481</v>
      </c>
      <c r="I650" s="403" t="s">
        <v>122</v>
      </c>
      <c r="J650" s="403" t="s">
        <v>122</v>
      </c>
      <c r="K650" s="404" t="s">
        <v>210</v>
      </c>
      <c r="L650" s="403" t="s">
        <v>210</v>
      </c>
      <c r="M650" s="403">
        <v>10011419</v>
      </c>
      <c r="N650" s="403" t="s">
        <v>115</v>
      </c>
      <c r="O650" s="403" t="s">
        <v>109</v>
      </c>
      <c r="P650" s="404">
        <v>42486</v>
      </c>
      <c r="Q650" s="404">
        <v>42489</v>
      </c>
      <c r="R650" s="404">
        <v>42513</v>
      </c>
      <c r="S650" s="403">
        <v>2</v>
      </c>
      <c r="T650" s="403">
        <v>2</v>
      </c>
      <c r="U650" s="403">
        <v>2</v>
      </c>
      <c r="V650" s="403">
        <v>2</v>
      </c>
      <c r="W650" s="403">
        <v>2</v>
      </c>
      <c r="X650" s="403" t="s">
        <v>100</v>
      </c>
      <c r="Y650" s="403" t="s">
        <v>3745</v>
      </c>
      <c r="Z650" s="404">
        <v>41302</v>
      </c>
      <c r="AA650" s="404">
        <v>41306</v>
      </c>
      <c r="AB650" s="403" t="s">
        <v>115</v>
      </c>
      <c r="AC650" s="403" t="s">
        <v>4900</v>
      </c>
      <c r="AD650" s="403">
        <v>2</v>
      </c>
      <c r="AE650" s="403">
        <v>2</v>
      </c>
      <c r="AF650" s="403">
        <v>2</v>
      </c>
      <c r="AG650" s="403" t="s">
        <v>99</v>
      </c>
      <c r="AH650" s="403">
        <v>2</v>
      </c>
      <c r="AI650" s="403" t="s">
        <v>111</v>
      </c>
    </row>
    <row r="651" spans="1:35" x14ac:dyDescent="0.2">
      <c r="A651" s="434" t="str">
        <f>IF(B651&lt;&gt;"",HYPERLINK(CONCATENATE("http://reports.ofsted.gov.uk/inspection-reports/find-inspection-report/provider/ELS/",B651),"Ofsted Webpage"),"")</f>
        <v>Ofsted Webpage</v>
      </c>
      <c r="B651" s="403">
        <v>130452</v>
      </c>
      <c r="C651" s="403">
        <v>108407</v>
      </c>
      <c r="D651" s="403">
        <v>10004608</v>
      </c>
      <c r="E651" s="403" t="s">
        <v>1315</v>
      </c>
      <c r="F651" s="403" t="s">
        <v>105</v>
      </c>
      <c r="G651" s="403" t="s">
        <v>12</v>
      </c>
      <c r="H651" s="403" t="s">
        <v>481</v>
      </c>
      <c r="I651" s="403" t="s">
        <v>122</v>
      </c>
      <c r="J651" s="403" t="s">
        <v>122</v>
      </c>
      <c r="K651" s="404" t="s">
        <v>210</v>
      </c>
      <c r="L651" s="403" t="s">
        <v>210</v>
      </c>
      <c r="M651" s="403">
        <v>10004680</v>
      </c>
      <c r="N651" s="403" t="s">
        <v>268</v>
      </c>
      <c r="O651" s="403" t="s">
        <v>109</v>
      </c>
      <c r="P651" s="404">
        <v>42297</v>
      </c>
      <c r="Q651" s="404">
        <v>42300</v>
      </c>
      <c r="R651" s="404">
        <v>42332</v>
      </c>
      <c r="S651" s="403">
        <v>2</v>
      </c>
      <c r="T651" s="403">
        <v>2</v>
      </c>
      <c r="U651" s="403">
        <v>2</v>
      </c>
      <c r="V651" s="403">
        <v>2</v>
      </c>
      <c r="W651" s="403">
        <v>2</v>
      </c>
      <c r="X651" s="403" t="s">
        <v>100</v>
      </c>
      <c r="Y651" s="403" t="s">
        <v>2071</v>
      </c>
      <c r="Z651" s="404">
        <v>41897</v>
      </c>
      <c r="AA651" s="404">
        <v>41901</v>
      </c>
      <c r="AB651" s="403" t="s">
        <v>108</v>
      </c>
      <c r="AC651" s="403" t="s">
        <v>4900</v>
      </c>
      <c r="AD651" s="403">
        <v>3</v>
      </c>
      <c r="AE651" s="403">
        <v>3</v>
      </c>
      <c r="AF651" s="403">
        <v>3</v>
      </c>
      <c r="AG651" s="403" t="s">
        <v>99</v>
      </c>
      <c r="AH651" s="403">
        <v>3</v>
      </c>
      <c r="AI651" s="403" t="s">
        <v>127</v>
      </c>
    </row>
    <row r="652" spans="1:35" x14ac:dyDescent="0.2">
      <c r="A652" s="434" t="str">
        <f>IF(B652&lt;&gt;"",HYPERLINK(CONCATENATE("http://reports.ofsted.gov.uk/inspection-reports/find-inspection-report/provider/ELS/",B652),"Ofsted Webpage"),"")</f>
        <v>Ofsted Webpage</v>
      </c>
      <c r="B652" s="403">
        <v>130454</v>
      </c>
      <c r="C652" s="403">
        <v>108449</v>
      </c>
      <c r="D652" s="403">
        <v>10005469</v>
      </c>
      <c r="E652" s="403" t="s">
        <v>1319</v>
      </c>
      <c r="F652" s="403" t="s">
        <v>113</v>
      </c>
      <c r="G652" s="403" t="s">
        <v>12</v>
      </c>
      <c r="H652" s="403" t="s">
        <v>543</v>
      </c>
      <c r="I652" s="403" t="s">
        <v>122</v>
      </c>
      <c r="J652" s="403" t="s">
        <v>122</v>
      </c>
      <c r="K652" s="404" t="s">
        <v>210</v>
      </c>
      <c r="L652" s="403" t="s">
        <v>210</v>
      </c>
      <c r="M652" s="403">
        <v>10037397</v>
      </c>
      <c r="N652" s="403" t="s">
        <v>155</v>
      </c>
      <c r="O652" s="403" t="s">
        <v>109</v>
      </c>
      <c r="P652" s="404">
        <v>43018</v>
      </c>
      <c r="Q652" s="404">
        <v>43021</v>
      </c>
      <c r="R652" s="404">
        <v>43056</v>
      </c>
      <c r="S652" s="403">
        <v>2</v>
      </c>
      <c r="T652" s="403">
        <v>2</v>
      </c>
      <c r="U652" s="403">
        <v>2</v>
      </c>
      <c r="V652" s="403">
        <v>2</v>
      </c>
      <c r="W652" s="403">
        <v>2</v>
      </c>
      <c r="X652" s="403" t="s">
        <v>100</v>
      </c>
      <c r="Y652" s="403">
        <v>10004682</v>
      </c>
      <c r="Z652" s="404">
        <v>42318</v>
      </c>
      <c r="AA652" s="404">
        <v>42321</v>
      </c>
      <c r="AB652" s="403" t="s">
        <v>181</v>
      </c>
      <c r="AC652" s="403" t="s">
        <v>4900</v>
      </c>
      <c r="AD652" s="403">
        <v>3</v>
      </c>
      <c r="AE652" s="403">
        <v>3</v>
      </c>
      <c r="AF652" s="403">
        <v>3</v>
      </c>
      <c r="AG652" s="403">
        <v>3</v>
      </c>
      <c r="AH652" s="403">
        <v>3</v>
      </c>
      <c r="AI652" s="403" t="s">
        <v>127</v>
      </c>
    </row>
    <row r="653" spans="1:35" x14ac:dyDescent="0.2">
      <c r="A653" s="434" t="str">
        <f>IF(B653&lt;&gt;"",HYPERLINK(CONCATENATE("http://reports.ofsted.gov.uk/inspection-reports/find-inspection-report/provider/ELS/",B653),"Ofsted Webpage"),"")</f>
        <v>Ofsted Webpage</v>
      </c>
      <c r="B653" s="403">
        <v>130456</v>
      </c>
      <c r="C653" s="403">
        <v>108478</v>
      </c>
      <c r="D653" s="403">
        <v>10007321</v>
      </c>
      <c r="E653" s="403" t="s">
        <v>429</v>
      </c>
      <c r="F653" s="403" t="s">
        <v>113</v>
      </c>
      <c r="G653" s="403" t="s">
        <v>12</v>
      </c>
      <c r="H653" s="403" t="s">
        <v>430</v>
      </c>
      <c r="I653" s="403" t="s">
        <v>122</v>
      </c>
      <c r="J653" s="403" t="s">
        <v>122</v>
      </c>
      <c r="K653" s="404" t="s">
        <v>210</v>
      </c>
      <c r="L653" s="403" t="s">
        <v>210</v>
      </c>
      <c r="M653" s="403">
        <v>10041140</v>
      </c>
      <c r="N653" s="403" t="s">
        <v>155</v>
      </c>
      <c r="O653" s="403" t="s">
        <v>109</v>
      </c>
      <c r="P653" s="404">
        <v>43137</v>
      </c>
      <c r="Q653" s="404">
        <v>43140</v>
      </c>
      <c r="R653" s="404">
        <v>43178</v>
      </c>
      <c r="S653" s="403">
        <v>2</v>
      </c>
      <c r="T653" s="403">
        <v>2</v>
      </c>
      <c r="U653" s="403">
        <v>2</v>
      </c>
      <c r="V653" s="403">
        <v>2</v>
      </c>
      <c r="W653" s="403">
        <v>2</v>
      </c>
      <c r="X653" s="403" t="s">
        <v>100</v>
      </c>
      <c r="Y653" s="403">
        <v>10004683</v>
      </c>
      <c r="Z653" s="404">
        <v>42682</v>
      </c>
      <c r="AA653" s="404">
        <v>42685</v>
      </c>
      <c r="AB653" s="403" t="s">
        <v>181</v>
      </c>
      <c r="AC653" s="403" t="s">
        <v>4900</v>
      </c>
      <c r="AD653" s="403">
        <v>3</v>
      </c>
      <c r="AE653" s="403">
        <v>2</v>
      </c>
      <c r="AF653" s="403">
        <v>3</v>
      </c>
      <c r="AG653" s="403">
        <v>2</v>
      </c>
      <c r="AH653" s="403">
        <v>3</v>
      </c>
      <c r="AI653" s="403" t="s">
        <v>127</v>
      </c>
    </row>
    <row r="654" spans="1:35" x14ac:dyDescent="0.2">
      <c r="A654" s="434" t="str">
        <f>IF(B654&lt;&gt;"",HYPERLINK(CONCATENATE("http://reports.ofsted.gov.uk/inspection-reports/find-inspection-report/provider/ELS/",B654),"Ofsted Webpage"),"")</f>
        <v>Ofsted Webpage</v>
      </c>
      <c r="B654" s="403">
        <v>130457</v>
      </c>
      <c r="C654" s="403">
        <v>108412</v>
      </c>
      <c r="D654" s="403">
        <v>10003899</v>
      </c>
      <c r="E654" s="403" t="s">
        <v>1321</v>
      </c>
      <c r="F654" s="403" t="s">
        <v>105</v>
      </c>
      <c r="G654" s="403" t="s">
        <v>12</v>
      </c>
      <c r="H654" s="403" t="s">
        <v>430</v>
      </c>
      <c r="I654" s="403" t="s">
        <v>122</v>
      </c>
      <c r="J654" s="403" t="s">
        <v>122</v>
      </c>
      <c r="K654" s="404" t="s">
        <v>210</v>
      </c>
      <c r="L654" s="403" t="s">
        <v>210</v>
      </c>
      <c r="M654" s="403">
        <v>10004684</v>
      </c>
      <c r="N654" s="403" t="s">
        <v>108</v>
      </c>
      <c r="O654" s="403" t="s">
        <v>109</v>
      </c>
      <c r="P654" s="404">
        <v>42423</v>
      </c>
      <c r="Q654" s="404">
        <v>42426</v>
      </c>
      <c r="R654" s="404">
        <v>42452</v>
      </c>
      <c r="S654" s="403">
        <v>2</v>
      </c>
      <c r="T654" s="403">
        <v>2</v>
      </c>
      <c r="U654" s="403">
        <v>2</v>
      </c>
      <c r="V654" s="403">
        <v>2</v>
      </c>
      <c r="W654" s="403">
        <v>2</v>
      </c>
      <c r="X654" s="403" t="s">
        <v>100</v>
      </c>
      <c r="Y654" s="403" t="s">
        <v>3751</v>
      </c>
      <c r="Z654" s="404">
        <v>41288</v>
      </c>
      <c r="AA654" s="404">
        <v>41291</v>
      </c>
      <c r="AB654" s="403" t="s">
        <v>108</v>
      </c>
      <c r="AC654" s="403" t="s">
        <v>4900</v>
      </c>
      <c r="AD654" s="403">
        <v>2</v>
      </c>
      <c r="AE654" s="403">
        <v>2</v>
      </c>
      <c r="AF654" s="403">
        <v>2</v>
      </c>
      <c r="AG654" s="403" t="s">
        <v>99</v>
      </c>
      <c r="AH654" s="403">
        <v>2</v>
      </c>
      <c r="AI654" s="403" t="s">
        <v>111</v>
      </c>
    </row>
    <row r="655" spans="1:35" x14ac:dyDescent="0.2">
      <c r="A655" s="434" t="str">
        <f>IF(B655&lt;&gt;"",HYPERLINK(CONCATENATE("http://reports.ofsted.gov.uk/inspection-reports/find-inspection-report/provider/ELS/",B655),"Ofsted Webpage"),"")</f>
        <v>Ofsted Webpage</v>
      </c>
      <c r="B655" s="403">
        <v>130458</v>
      </c>
      <c r="C655" s="403">
        <v>108393</v>
      </c>
      <c r="D655" s="403">
        <v>10005859</v>
      </c>
      <c r="E655" s="403" t="s">
        <v>1323</v>
      </c>
      <c r="F655" s="403" t="s">
        <v>105</v>
      </c>
      <c r="G655" s="403" t="s">
        <v>12</v>
      </c>
      <c r="H655" s="403" t="s">
        <v>430</v>
      </c>
      <c r="I655" s="403" t="s">
        <v>122</v>
      </c>
      <c r="J655" s="403" t="s">
        <v>122</v>
      </c>
      <c r="K655" s="404" t="s">
        <v>210</v>
      </c>
      <c r="L655" s="403" t="s">
        <v>210</v>
      </c>
      <c r="M655" s="403">
        <v>10041141</v>
      </c>
      <c r="N655" s="403" t="s">
        <v>268</v>
      </c>
      <c r="O655" s="403" t="s">
        <v>109</v>
      </c>
      <c r="P655" s="404">
        <v>43109</v>
      </c>
      <c r="Q655" s="404">
        <v>43112</v>
      </c>
      <c r="R655" s="404">
        <v>43144</v>
      </c>
      <c r="S655" s="403">
        <v>3</v>
      </c>
      <c r="T655" s="403">
        <v>2</v>
      </c>
      <c r="U655" s="403">
        <v>3</v>
      </c>
      <c r="V655" s="403">
        <v>3</v>
      </c>
      <c r="W655" s="403">
        <v>3</v>
      </c>
      <c r="X655" s="403" t="s">
        <v>100</v>
      </c>
      <c r="Y655" s="403">
        <v>10011408</v>
      </c>
      <c r="Z655" s="404">
        <v>42402</v>
      </c>
      <c r="AA655" s="404">
        <v>42405</v>
      </c>
      <c r="AB655" s="403" t="s">
        <v>108</v>
      </c>
      <c r="AC655" s="403" t="s">
        <v>4900</v>
      </c>
      <c r="AD655" s="403">
        <v>3</v>
      </c>
      <c r="AE655" s="403">
        <v>3</v>
      </c>
      <c r="AF655" s="403">
        <v>3</v>
      </c>
      <c r="AG655" s="403">
        <v>3</v>
      </c>
      <c r="AH655" s="403">
        <v>3</v>
      </c>
      <c r="AI655" s="403" t="s">
        <v>111</v>
      </c>
    </row>
    <row r="656" spans="1:35" x14ac:dyDescent="0.2">
      <c r="A656" s="434" t="str">
        <f>IF(B656&lt;&gt;"",HYPERLINK(CONCATENATE("http://reports.ofsted.gov.uk/inspection-reports/find-inspection-report/provider/ELS/",B656),"Ofsted Webpage"),"")</f>
        <v>Ofsted Webpage</v>
      </c>
      <c r="B656" s="403">
        <v>130461</v>
      </c>
      <c r="C656" s="403">
        <v>105074</v>
      </c>
      <c r="D656" s="403">
        <v>10005967</v>
      </c>
      <c r="E656" s="403" t="s">
        <v>1325</v>
      </c>
      <c r="F656" s="403" t="s">
        <v>113</v>
      </c>
      <c r="G656" s="403" t="s">
        <v>12</v>
      </c>
      <c r="H656" s="403" t="s">
        <v>186</v>
      </c>
      <c r="I656" s="403" t="s">
        <v>172</v>
      </c>
      <c r="J656" s="403" t="s">
        <v>172</v>
      </c>
      <c r="K656" s="404" t="s">
        <v>210</v>
      </c>
      <c r="L656" s="404" t="s">
        <v>210</v>
      </c>
      <c r="M656" s="404" t="s">
        <v>210</v>
      </c>
      <c r="N656" s="404" t="s">
        <v>210</v>
      </c>
      <c r="O656" s="404" t="s">
        <v>210</v>
      </c>
      <c r="P656" s="404" t="s">
        <v>210</v>
      </c>
      <c r="Q656" s="404" t="s">
        <v>210</v>
      </c>
      <c r="R656" s="404" t="s">
        <v>210</v>
      </c>
      <c r="S656" s="404" t="s">
        <v>210</v>
      </c>
      <c r="T656" s="404" t="s">
        <v>210</v>
      </c>
      <c r="U656" s="404" t="s">
        <v>210</v>
      </c>
      <c r="V656" s="404" t="s">
        <v>210</v>
      </c>
      <c r="W656" s="404" t="s">
        <v>210</v>
      </c>
      <c r="X656" s="404" t="s">
        <v>210</v>
      </c>
      <c r="Y656" s="404" t="s">
        <v>210</v>
      </c>
      <c r="Z656" s="404" t="s">
        <v>210</v>
      </c>
      <c r="AA656" s="404" t="s">
        <v>210</v>
      </c>
      <c r="AB656" s="404" t="s">
        <v>210</v>
      </c>
      <c r="AC656" s="404" t="s">
        <v>210</v>
      </c>
      <c r="AD656" s="404" t="s">
        <v>210</v>
      </c>
      <c r="AE656" s="404" t="s">
        <v>210</v>
      </c>
      <c r="AF656" s="404" t="s">
        <v>210</v>
      </c>
      <c r="AG656" s="404" t="s">
        <v>210</v>
      </c>
      <c r="AH656" s="404" t="s">
        <v>210</v>
      </c>
      <c r="AI656" s="404" t="s">
        <v>210</v>
      </c>
    </row>
    <row r="657" spans="1:35" x14ac:dyDescent="0.2">
      <c r="A657" s="434" t="str">
        <f>IF(B657&lt;&gt;"",HYPERLINK(CONCATENATE("http://reports.ofsted.gov.uk/inspection-reports/find-inspection-report/provider/ELS/",B657),"Ofsted Webpage"),"")</f>
        <v>Ofsted Webpage</v>
      </c>
      <c r="B657" s="403">
        <v>130466</v>
      </c>
      <c r="C657" s="403">
        <v>106368</v>
      </c>
      <c r="D657" s="403">
        <v>10006442</v>
      </c>
      <c r="E657" s="403" t="s">
        <v>185</v>
      </c>
      <c r="F657" s="403" t="s">
        <v>113</v>
      </c>
      <c r="G657" s="403" t="s">
        <v>12</v>
      </c>
      <c r="H657" s="403" t="s">
        <v>186</v>
      </c>
      <c r="I657" s="403" t="s">
        <v>172</v>
      </c>
      <c r="J657" s="403" t="s">
        <v>172</v>
      </c>
      <c r="K657" s="404" t="s">
        <v>210</v>
      </c>
      <c r="L657" s="403" t="s">
        <v>210</v>
      </c>
      <c r="M657" s="403">
        <v>10022579</v>
      </c>
      <c r="N657" s="403" t="s">
        <v>155</v>
      </c>
      <c r="O657" s="403" t="s">
        <v>109</v>
      </c>
      <c r="P657" s="404">
        <v>42780</v>
      </c>
      <c r="Q657" s="404">
        <v>42783</v>
      </c>
      <c r="R657" s="404">
        <v>42810</v>
      </c>
      <c r="S657" s="403">
        <v>3</v>
      </c>
      <c r="T657" s="403">
        <v>3</v>
      </c>
      <c r="U657" s="403">
        <v>3</v>
      </c>
      <c r="V657" s="403">
        <v>3</v>
      </c>
      <c r="W657" s="403">
        <v>3</v>
      </c>
      <c r="X657" s="403" t="s">
        <v>100</v>
      </c>
      <c r="Y657" s="403" t="s">
        <v>187</v>
      </c>
      <c r="Z657" s="404">
        <v>42142</v>
      </c>
      <c r="AA657" s="404">
        <v>42146</v>
      </c>
      <c r="AB657" s="403" t="s">
        <v>115</v>
      </c>
      <c r="AC657" s="403" t="s">
        <v>4900</v>
      </c>
      <c r="AD657" s="403">
        <v>3</v>
      </c>
      <c r="AE657" s="403">
        <v>3</v>
      </c>
      <c r="AF657" s="403">
        <v>3</v>
      </c>
      <c r="AG657" s="403" t="s">
        <v>99</v>
      </c>
      <c r="AH657" s="403">
        <v>3</v>
      </c>
      <c r="AI657" s="403" t="s">
        <v>111</v>
      </c>
    </row>
    <row r="658" spans="1:35" x14ac:dyDescent="0.2">
      <c r="A658" s="434" t="str">
        <f>IF(B658&lt;&gt;"",HYPERLINK(CONCATENATE("http://reports.ofsted.gov.uk/inspection-reports/find-inspection-report/provider/ELS/",B658),"Ofsted Webpage"),"")</f>
        <v>Ofsted Webpage</v>
      </c>
      <c r="B658" s="403">
        <v>130467</v>
      </c>
      <c r="C658" s="403">
        <v>108354</v>
      </c>
      <c r="D658" s="403">
        <v>10008641</v>
      </c>
      <c r="E658" s="403" t="s">
        <v>2844</v>
      </c>
      <c r="F658" s="403" t="s">
        <v>391</v>
      </c>
      <c r="G658" s="403" t="s">
        <v>15</v>
      </c>
      <c r="H658" s="403" t="s">
        <v>186</v>
      </c>
      <c r="I658" s="403" t="s">
        <v>172</v>
      </c>
      <c r="J658" s="403" t="s">
        <v>172</v>
      </c>
      <c r="K658" s="404">
        <v>43019</v>
      </c>
      <c r="L658" s="403">
        <v>1</v>
      </c>
      <c r="M658" s="403" t="s">
        <v>2845</v>
      </c>
      <c r="N658" s="403" t="s">
        <v>152</v>
      </c>
      <c r="O658" s="403" t="s">
        <v>109</v>
      </c>
      <c r="P658" s="404">
        <v>41757</v>
      </c>
      <c r="Q658" s="404">
        <v>41760</v>
      </c>
      <c r="R658" s="404">
        <v>41796</v>
      </c>
      <c r="S658" s="403">
        <v>2</v>
      </c>
      <c r="T658" s="403">
        <v>2</v>
      </c>
      <c r="U658" s="403">
        <v>2</v>
      </c>
      <c r="V658" s="403" t="s">
        <v>99</v>
      </c>
      <c r="W658" s="403">
        <v>2</v>
      </c>
      <c r="X658" s="403" t="s">
        <v>99</v>
      </c>
      <c r="Y658" s="403" t="s">
        <v>4503</v>
      </c>
      <c r="Z658" s="404">
        <v>39405</v>
      </c>
      <c r="AA658" s="404">
        <v>39408</v>
      </c>
      <c r="AB658" s="403" t="s">
        <v>152</v>
      </c>
      <c r="AC658" s="403" t="s">
        <v>4900</v>
      </c>
      <c r="AD658" s="403">
        <v>1</v>
      </c>
      <c r="AE658" s="403">
        <v>1</v>
      </c>
      <c r="AF658" s="403">
        <v>1</v>
      </c>
      <c r="AG658" s="403" t="s">
        <v>99</v>
      </c>
      <c r="AH658" s="403">
        <v>1</v>
      </c>
      <c r="AI658" s="403" t="s">
        <v>148</v>
      </c>
    </row>
    <row r="659" spans="1:35" x14ac:dyDescent="0.2">
      <c r="A659" s="434" t="str">
        <f>IF(B659&lt;&gt;"",HYPERLINK(CONCATENATE("http://reports.ofsted.gov.uk/inspection-reports/find-inspection-report/provider/ELS/",B659),"Ofsted Webpage"),"")</f>
        <v>Ofsted Webpage</v>
      </c>
      <c r="B659" s="403">
        <v>130468</v>
      </c>
      <c r="C659" s="403">
        <v>108413</v>
      </c>
      <c r="D659" s="403">
        <v>10003511</v>
      </c>
      <c r="E659" s="403" t="s">
        <v>2075</v>
      </c>
      <c r="F659" s="403" t="s">
        <v>105</v>
      </c>
      <c r="G659" s="403" t="s">
        <v>12</v>
      </c>
      <c r="H659" s="403" t="s">
        <v>186</v>
      </c>
      <c r="I659" s="403" t="s">
        <v>172</v>
      </c>
      <c r="J659" s="403" t="s">
        <v>172</v>
      </c>
      <c r="K659" s="404" t="s">
        <v>210</v>
      </c>
      <c r="L659" s="403" t="s">
        <v>210</v>
      </c>
      <c r="M659" s="403">
        <v>10037331</v>
      </c>
      <c r="N659" s="403" t="s">
        <v>108</v>
      </c>
      <c r="O659" s="403" t="s">
        <v>124</v>
      </c>
      <c r="P659" s="404">
        <v>43046</v>
      </c>
      <c r="Q659" s="404">
        <v>43049</v>
      </c>
      <c r="R659" s="404">
        <v>43090</v>
      </c>
      <c r="S659" s="403">
        <v>1</v>
      </c>
      <c r="T659" s="403">
        <v>1</v>
      </c>
      <c r="U659" s="403">
        <v>1</v>
      </c>
      <c r="V659" s="403">
        <v>1</v>
      </c>
      <c r="W659" s="403">
        <v>1</v>
      </c>
      <c r="X659" s="403" t="s">
        <v>100</v>
      </c>
      <c r="Y659" s="403" t="s">
        <v>2076</v>
      </c>
      <c r="Z659" s="404">
        <v>41898</v>
      </c>
      <c r="AA659" s="404">
        <v>41901</v>
      </c>
      <c r="AB659" s="403" t="s">
        <v>155</v>
      </c>
      <c r="AC659" s="403" t="s">
        <v>4900</v>
      </c>
      <c r="AD659" s="403">
        <v>2</v>
      </c>
      <c r="AE659" s="403">
        <v>1</v>
      </c>
      <c r="AF659" s="403">
        <v>2</v>
      </c>
      <c r="AG659" s="403" t="s">
        <v>99</v>
      </c>
      <c r="AH659" s="403">
        <v>2</v>
      </c>
      <c r="AI659" s="403" t="s">
        <v>127</v>
      </c>
    </row>
    <row r="660" spans="1:35" x14ac:dyDescent="0.2">
      <c r="A660" s="434" t="str">
        <f>IF(B660&lt;&gt;"",HYPERLINK(CONCATENATE("http://reports.ofsted.gov.uk/inspection-reports/find-inspection-report/provider/ELS/",B660),"Ofsted Webpage"),"")</f>
        <v>Ofsted Webpage</v>
      </c>
      <c r="B660" s="403">
        <v>130469</v>
      </c>
      <c r="C660" s="403">
        <v>108431</v>
      </c>
      <c r="D660" s="403">
        <v>10001082</v>
      </c>
      <c r="E660" s="403" t="s">
        <v>442</v>
      </c>
      <c r="F660" s="403" t="s">
        <v>105</v>
      </c>
      <c r="G660" s="403" t="s">
        <v>12</v>
      </c>
      <c r="H660" s="403" t="s">
        <v>186</v>
      </c>
      <c r="I660" s="403" t="s">
        <v>172</v>
      </c>
      <c r="J660" s="403" t="s">
        <v>172</v>
      </c>
      <c r="K660" s="404" t="s">
        <v>210</v>
      </c>
      <c r="L660" s="403" t="s">
        <v>210</v>
      </c>
      <c r="M660" s="403">
        <v>10020121</v>
      </c>
      <c r="N660" s="403" t="s">
        <v>108</v>
      </c>
      <c r="O660" s="403" t="s">
        <v>109</v>
      </c>
      <c r="P660" s="404">
        <v>42647</v>
      </c>
      <c r="Q660" s="404">
        <v>42649</v>
      </c>
      <c r="R660" s="404">
        <v>42683</v>
      </c>
      <c r="S660" s="403">
        <v>3</v>
      </c>
      <c r="T660" s="403">
        <v>3</v>
      </c>
      <c r="U660" s="403">
        <v>3</v>
      </c>
      <c r="V660" s="403">
        <v>3</v>
      </c>
      <c r="W660" s="403">
        <v>3</v>
      </c>
      <c r="X660" s="403" t="s">
        <v>100</v>
      </c>
      <c r="Y660" s="403" t="s">
        <v>443</v>
      </c>
      <c r="Z660" s="404">
        <v>41702</v>
      </c>
      <c r="AA660" s="404">
        <v>41705</v>
      </c>
      <c r="AB660" s="403" t="s">
        <v>268</v>
      </c>
      <c r="AC660" s="403" t="s">
        <v>4900</v>
      </c>
      <c r="AD660" s="403">
        <v>2</v>
      </c>
      <c r="AE660" s="403">
        <v>2</v>
      </c>
      <c r="AF660" s="403">
        <v>2</v>
      </c>
      <c r="AG660" s="403" t="s">
        <v>99</v>
      </c>
      <c r="AH660" s="403">
        <v>3</v>
      </c>
      <c r="AI660" s="403" t="s">
        <v>148</v>
      </c>
    </row>
    <row r="661" spans="1:35" x14ac:dyDescent="0.2">
      <c r="A661" s="434" t="str">
        <f>IF(B661&lt;&gt;"",HYPERLINK(CONCATENATE("http://reports.ofsted.gov.uk/inspection-reports/find-inspection-report/provider/ELS/",B661),"Ofsted Webpage"),"")</f>
        <v>Ofsted Webpage</v>
      </c>
      <c r="B661" s="403">
        <v>130472</v>
      </c>
      <c r="C661" s="403">
        <v>106441</v>
      </c>
      <c r="D661" s="403">
        <v>10003010</v>
      </c>
      <c r="E661" s="403" t="s">
        <v>4908</v>
      </c>
      <c r="F661" s="403" t="s">
        <v>113</v>
      </c>
      <c r="G661" s="403" t="s">
        <v>12</v>
      </c>
      <c r="H661" s="403" t="s">
        <v>291</v>
      </c>
      <c r="I661" s="403" t="s">
        <v>172</v>
      </c>
      <c r="J661" s="403" t="s">
        <v>172</v>
      </c>
      <c r="K661" s="404" t="s">
        <v>210</v>
      </c>
      <c r="L661" s="404" t="s">
        <v>210</v>
      </c>
      <c r="M661" s="404" t="s">
        <v>210</v>
      </c>
      <c r="N661" s="404" t="s">
        <v>210</v>
      </c>
      <c r="O661" s="404" t="s">
        <v>210</v>
      </c>
      <c r="P661" s="404" t="s">
        <v>210</v>
      </c>
      <c r="Q661" s="404" t="s">
        <v>210</v>
      </c>
      <c r="R661" s="404" t="s">
        <v>210</v>
      </c>
      <c r="S661" s="404" t="s">
        <v>210</v>
      </c>
      <c r="T661" s="404" t="s">
        <v>210</v>
      </c>
      <c r="U661" s="404" t="s">
        <v>210</v>
      </c>
      <c r="V661" s="404" t="s">
        <v>210</v>
      </c>
      <c r="W661" s="404" t="s">
        <v>210</v>
      </c>
      <c r="X661" s="404" t="s">
        <v>210</v>
      </c>
      <c r="Y661" s="404" t="s">
        <v>210</v>
      </c>
      <c r="Z661" s="404" t="s">
        <v>210</v>
      </c>
      <c r="AA661" s="404" t="s">
        <v>210</v>
      </c>
      <c r="AB661" s="404" t="s">
        <v>210</v>
      </c>
      <c r="AC661" s="404" t="s">
        <v>210</v>
      </c>
      <c r="AD661" s="404" t="s">
        <v>210</v>
      </c>
      <c r="AE661" s="404" t="s">
        <v>210</v>
      </c>
      <c r="AF661" s="404" t="s">
        <v>210</v>
      </c>
      <c r="AG661" s="404" t="s">
        <v>210</v>
      </c>
      <c r="AH661" s="404" t="s">
        <v>210</v>
      </c>
      <c r="AI661" s="404" t="s">
        <v>210</v>
      </c>
    </row>
    <row r="662" spans="1:35" x14ac:dyDescent="0.2">
      <c r="A662" s="434" t="str">
        <f>IF(B662&lt;&gt;"",HYPERLINK(CONCATENATE("http://reports.ofsted.gov.uk/inspection-reports/find-inspection-report/provider/ELS/",B662),"Ofsted Webpage"),"")</f>
        <v>Ofsted Webpage</v>
      </c>
      <c r="B662" s="403">
        <v>130474</v>
      </c>
      <c r="C662" s="403">
        <v>108472</v>
      </c>
      <c r="D662" s="403">
        <v>10003029</v>
      </c>
      <c r="E662" s="403" t="s">
        <v>366</v>
      </c>
      <c r="F662" s="403" t="s">
        <v>113</v>
      </c>
      <c r="G662" s="403" t="s">
        <v>12</v>
      </c>
      <c r="H662" s="403" t="s">
        <v>291</v>
      </c>
      <c r="I662" s="403" t="s">
        <v>172</v>
      </c>
      <c r="J662" s="403" t="s">
        <v>172</v>
      </c>
      <c r="K662" s="404" t="s">
        <v>210</v>
      </c>
      <c r="L662" s="403" t="s">
        <v>210</v>
      </c>
      <c r="M662" s="403">
        <v>10037387</v>
      </c>
      <c r="N662" s="403" t="s">
        <v>232</v>
      </c>
      <c r="O662" s="403" t="s">
        <v>109</v>
      </c>
      <c r="P662" s="404">
        <v>43060</v>
      </c>
      <c r="Q662" s="404">
        <v>43063</v>
      </c>
      <c r="R662" s="404">
        <v>43089</v>
      </c>
      <c r="S662" s="403">
        <v>2</v>
      </c>
      <c r="T662" s="403">
        <v>2</v>
      </c>
      <c r="U662" s="403">
        <v>2</v>
      </c>
      <c r="V662" s="403">
        <v>2</v>
      </c>
      <c r="W662" s="403">
        <v>2</v>
      </c>
      <c r="X662" s="403" t="s">
        <v>100</v>
      </c>
      <c r="Y662" s="403">
        <v>10021962</v>
      </c>
      <c r="Z662" s="404">
        <v>42647</v>
      </c>
      <c r="AA662" s="404">
        <v>42650</v>
      </c>
      <c r="AB662" s="403" t="s">
        <v>115</v>
      </c>
      <c r="AC662" s="403" t="s">
        <v>4900</v>
      </c>
      <c r="AD662" s="403">
        <v>4</v>
      </c>
      <c r="AE662" s="403">
        <v>4</v>
      </c>
      <c r="AF662" s="403">
        <v>3</v>
      </c>
      <c r="AG662" s="403">
        <v>4</v>
      </c>
      <c r="AH662" s="403">
        <v>3</v>
      </c>
      <c r="AI662" s="403" t="s">
        <v>127</v>
      </c>
    </row>
    <row r="663" spans="1:35" x14ac:dyDescent="0.2">
      <c r="A663" s="434" t="str">
        <f>IF(B663&lt;&gt;"",HYPERLINK(CONCATENATE("http://reports.ofsted.gov.uk/inspection-reports/find-inspection-report/provider/ELS/",B663),"Ofsted Webpage"),"")</f>
        <v>Ofsted Webpage</v>
      </c>
      <c r="B663" s="403">
        <v>130475</v>
      </c>
      <c r="C663" s="403">
        <v>106374</v>
      </c>
      <c r="D663" s="403">
        <v>10007924</v>
      </c>
      <c r="E663" s="403" t="s">
        <v>3761</v>
      </c>
      <c r="F663" s="403" t="s">
        <v>113</v>
      </c>
      <c r="G663" s="403" t="s">
        <v>12</v>
      </c>
      <c r="H663" s="403" t="s">
        <v>758</v>
      </c>
      <c r="I663" s="403" t="s">
        <v>172</v>
      </c>
      <c r="J663" s="403" t="s">
        <v>172</v>
      </c>
      <c r="K663" s="404" t="s">
        <v>210</v>
      </c>
      <c r="L663" s="403" t="s">
        <v>210</v>
      </c>
      <c r="M663" s="403">
        <v>10022583</v>
      </c>
      <c r="N663" s="403" t="s">
        <v>115</v>
      </c>
      <c r="O663" s="403" t="s">
        <v>124</v>
      </c>
      <c r="P663" s="404">
        <v>42760</v>
      </c>
      <c r="Q663" s="404">
        <v>42874</v>
      </c>
      <c r="R663" s="404">
        <v>42901</v>
      </c>
      <c r="S663" s="403">
        <v>1</v>
      </c>
      <c r="T663" s="403">
        <v>1</v>
      </c>
      <c r="U663" s="403">
        <v>1</v>
      </c>
      <c r="V663" s="403">
        <v>1</v>
      </c>
      <c r="W663" s="403">
        <v>1</v>
      </c>
      <c r="X663" s="403" t="s">
        <v>100</v>
      </c>
      <c r="Y663" s="403" t="s">
        <v>3762</v>
      </c>
      <c r="Z663" s="404">
        <v>41330</v>
      </c>
      <c r="AA663" s="404">
        <v>41334</v>
      </c>
      <c r="AB663" s="403" t="s">
        <v>115</v>
      </c>
      <c r="AC663" s="403" t="s">
        <v>4900</v>
      </c>
      <c r="AD663" s="403">
        <v>2</v>
      </c>
      <c r="AE663" s="403">
        <v>2</v>
      </c>
      <c r="AF663" s="403">
        <v>2</v>
      </c>
      <c r="AG663" s="403" t="s">
        <v>99</v>
      </c>
      <c r="AH663" s="403">
        <v>2</v>
      </c>
      <c r="AI663" s="403" t="s">
        <v>127</v>
      </c>
    </row>
    <row r="664" spans="1:35" x14ac:dyDescent="0.2">
      <c r="A664" s="434" t="str">
        <f>IF(B664&lt;&gt;"",HYPERLINK(CONCATENATE("http://reports.ofsted.gov.uk/inspection-reports/find-inspection-report/provider/ELS/",B664),"Ofsted Webpage"),"")</f>
        <v>Ofsted Webpage</v>
      </c>
      <c r="B664" s="403">
        <v>130476</v>
      </c>
      <c r="C664" s="403">
        <v>108457</v>
      </c>
      <c r="D664" s="403">
        <v>10002852</v>
      </c>
      <c r="E664" s="403" t="s">
        <v>3764</v>
      </c>
      <c r="F664" s="403" t="s">
        <v>113</v>
      </c>
      <c r="G664" s="403" t="s">
        <v>12</v>
      </c>
      <c r="H664" s="403" t="s">
        <v>758</v>
      </c>
      <c r="I664" s="403" t="s">
        <v>172</v>
      </c>
      <c r="J664" s="403" t="s">
        <v>172</v>
      </c>
      <c r="K664" s="404" t="s">
        <v>210</v>
      </c>
      <c r="L664" s="403" t="s">
        <v>210</v>
      </c>
      <c r="M664" s="403">
        <v>10022584</v>
      </c>
      <c r="N664" s="403" t="s">
        <v>115</v>
      </c>
      <c r="O664" s="403" t="s">
        <v>109</v>
      </c>
      <c r="P664" s="404">
        <v>42996</v>
      </c>
      <c r="Q664" s="404">
        <v>42999</v>
      </c>
      <c r="R664" s="404">
        <v>43034</v>
      </c>
      <c r="S664" s="403">
        <v>2</v>
      </c>
      <c r="T664" s="403">
        <v>2</v>
      </c>
      <c r="U664" s="403">
        <v>2</v>
      </c>
      <c r="V664" s="403">
        <v>2</v>
      </c>
      <c r="W664" s="403">
        <v>2</v>
      </c>
      <c r="X664" s="403" t="s">
        <v>100</v>
      </c>
      <c r="Y664" s="403" t="s">
        <v>3765</v>
      </c>
      <c r="Z664" s="404">
        <v>41428</v>
      </c>
      <c r="AA664" s="404">
        <v>41432</v>
      </c>
      <c r="AB664" s="403" t="s">
        <v>115</v>
      </c>
      <c r="AC664" s="403" t="s">
        <v>4900</v>
      </c>
      <c r="AD664" s="403">
        <v>2</v>
      </c>
      <c r="AE664" s="403">
        <v>2</v>
      </c>
      <c r="AF664" s="403">
        <v>2</v>
      </c>
      <c r="AG664" s="403" t="s">
        <v>99</v>
      </c>
      <c r="AH664" s="403">
        <v>2</v>
      </c>
      <c r="AI664" s="403" t="s">
        <v>111</v>
      </c>
    </row>
    <row r="665" spans="1:35" x14ac:dyDescent="0.2">
      <c r="A665" s="434" t="str">
        <f>IF(B665&lt;&gt;"",HYPERLINK(CONCATENATE("http://reports.ofsted.gov.uk/inspection-reports/find-inspection-report/provider/ELS/",B665),"Ofsted Webpage"),"")</f>
        <v>Ofsted Webpage</v>
      </c>
      <c r="B665" s="403">
        <v>130478</v>
      </c>
      <c r="C665" s="403">
        <v>108365</v>
      </c>
      <c r="D665" s="403">
        <v>10003625</v>
      </c>
      <c r="E665" s="403" t="s">
        <v>4504</v>
      </c>
      <c r="F665" s="403" t="s">
        <v>105</v>
      </c>
      <c r="G665" s="403" t="s">
        <v>12</v>
      </c>
      <c r="H665" s="403" t="s">
        <v>758</v>
      </c>
      <c r="I665" s="403" t="s">
        <v>172</v>
      </c>
      <c r="J665" s="403" t="s">
        <v>172</v>
      </c>
      <c r="K665" s="404" t="s">
        <v>210</v>
      </c>
      <c r="L665" s="403" t="s">
        <v>210</v>
      </c>
      <c r="M665" s="403">
        <v>10037333</v>
      </c>
      <c r="N665" s="403" t="s">
        <v>108</v>
      </c>
      <c r="O665" s="403" t="s">
        <v>109</v>
      </c>
      <c r="P665" s="404">
        <v>43011</v>
      </c>
      <c r="Q665" s="404">
        <v>43014</v>
      </c>
      <c r="R665" s="404">
        <v>43046</v>
      </c>
      <c r="S665" s="403">
        <v>2</v>
      </c>
      <c r="T665" s="403">
        <v>2</v>
      </c>
      <c r="U665" s="403">
        <v>2</v>
      </c>
      <c r="V665" s="403">
        <v>2</v>
      </c>
      <c r="W665" s="403">
        <v>2</v>
      </c>
      <c r="X665" s="403" t="s">
        <v>100</v>
      </c>
      <c r="Y665" s="403" t="s">
        <v>4505</v>
      </c>
      <c r="Z665" s="404">
        <v>39483</v>
      </c>
      <c r="AA665" s="404">
        <v>39484</v>
      </c>
      <c r="AB665" s="403" t="s">
        <v>207</v>
      </c>
      <c r="AC665" s="403" t="s">
        <v>4900</v>
      </c>
      <c r="AD665" s="403">
        <v>1</v>
      </c>
      <c r="AE665" s="403">
        <v>1</v>
      </c>
      <c r="AF665" s="403">
        <v>1</v>
      </c>
      <c r="AG665" s="403" t="s">
        <v>99</v>
      </c>
      <c r="AH665" s="403">
        <v>1</v>
      </c>
      <c r="AI665" s="403" t="s">
        <v>148</v>
      </c>
    </row>
    <row r="666" spans="1:35" x14ac:dyDescent="0.2">
      <c r="A666" s="434" t="str">
        <f>IF(B666&lt;&gt;"",HYPERLINK(CONCATENATE("http://reports.ofsted.gov.uk/inspection-reports/find-inspection-report/provider/ELS/",B666),"Ofsted Webpage"),"")</f>
        <v>Ofsted Webpage</v>
      </c>
      <c r="B666" s="403">
        <v>130479</v>
      </c>
      <c r="C666" s="403">
        <v>105110</v>
      </c>
      <c r="D666" s="403">
        <v>10005669</v>
      </c>
      <c r="E666" s="403" t="s">
        <v>2853</v>
      </c>
      <c r="F666" s="403" t="s">
        <v>113</v>
      </c>
      <c r="G666" s="403" t="s">
        <v>12</v>
      </c>
      <c r="H666" s="403" t="s">
        <v>582</v>
      </c>
      <c r="I666" s="403" t="s">
        <v>172</v>
      </c>
      <c r="J666" s="403" t="s">
        <v>172</v>
      </c>
      <c r="K666" s="404">
        <v>43055</v>
      </c>
      <c r="L666" s="403">
        <v>1</v>
      </c>
      <c r="M666" s="403" t="s">
        <v>2854</v>
      </c>
      <c r="N666" s="403" t="s">
        <v>115</v>
      </c>
      <c r="O666" s="403" t="s">
        <v>109</v>
      </c>
      <c r="P666" s="404">
        <v>41771</v>
      </c>
      <c r="Q666" s="404">
        <v>41775</v>
      </c>
      <c r="R666" s="404">
        <v>41809</v>
      </c>
      <c r="S666" s="403">
        <v>2</v>
      </c>
      <c r="T666" s="403">
        <v>2</v>
      </c>
      <c r="U666" s="403">
        <v>2</v>
      </c>
      <c r="V666" s="403" t="s">
        <v>99</v>
      </c>
      <c r="W666" s="403">
        <v>2</v>
      </c>
      <c r="X666" s="403" t="s">
        <v>99</v>
      </c>
      <c r="Y666" s="403" t="s">
        <v>4506</v>
      </c>
      <c r="Z666" s="404">
        <v>40630</v>
      </c>
      <c r="AA666" s="404">
        <v>40634</v>
      </c>
      <c r="AB666" s="403" t="s">
        <v>458</v>
      </c>
      <c r="AC666" s="403" t="s">
        <v>4900</v>
      </c>
      <c r="AD666" s="403">
        <v>3</v>
      </c>
      <c r="AE666" s="403">
        <v>3</v>
      </c>
      <c r="AF666" s="403">
        <v>3</v>
      </c>
      <c r="AG666" s="403" t="s">
        <v>99</v>
      </c>
      <c r="AH666" s="403">
        <v>3</v>
      </c>
      <c r="AI666" s="403" t="s">
        <v>127</v>
      </c>
    </row>
    <row r="667" spans="1:35" x14ac:dyDescent="0.2">
      <c r="A667" s="434" t="str">
        <f>IF(B667&lt;&gt;"",HYPERLINK(CONCATENATE("http://reports.ofsted.gov.uk/inspection-reports/find-inspection-report/provider/ELS/",B667),"Ofsted Webpage"),"")</f>
        <v>Ofsted Webpage</v>
      </c>
      <c r="B667" s="403">
        <v>130481</v>
      </c>
      <c r="C667" s="403">
        <v>106366</v>
      </c>
      <c r="D667" s="403">
        <v>10005946</v>
      </c>
      <c r="E667" s="403" t="s">
        <v>497</v>
      </c>
      <c r="F667" s="403" t="s">
        <v>113</v>
      </c>
      <c r="G667" s="403" t="s">
        <v>12</v>
      </c>
      <c r="H667" s="403" t="s">
        <v>498</v>
      </c>
      <c r="I667" s="403" t="s">
        <v>172</v>
      </c>
      <c r="J667" s="403" t="s">
        <v>172</v>
      </c>
      <c r="K667" s="404" t="s">
        <v>210</v>
      </c>
      <c r="L667" s="404" t="s">
        <v>210</v>
      </c>
      <c r="M667" s="404" t="s">
        <v>210</v>
      </c>
      <c r="N667" s="404" t="s">
        <v>210</v>
      </c>
      <c r="O667" s="404" t="s">
        <v>210</v>
      </c>
      <c r="P667" s="404" t="s">
        <v>210</v>
      </c>
      <c r="Q667" s="404" t="s">
        <v>210</v>
      </c>
      <c r="R667" s="404" t="s">
        <v>210</v>
      </c>
      <c r="S667" s="404" t="s">
        <v>210</v>
      </c>
      <c r="T667" s="404" t="s">
        <v>210</v>
      </c>
      <c r="U667" s="404" t="s">
        <v>210</v>
      </c>
      <c r="V667" s="404" t="s">
        <v>210</v>
      </c>
      <c r="W667" s="404" t="s">
        <v>210</v>
      </c>
      <c r="X667" s="404" t="s">
        <v>210</v>
      </c>
      <c r="Y667" s="404" t="s">
        <v>210</v>
      </c>
      <c r="Z667" s="404" t="s">
        <v>210</v>
      </c>
      <c r="AA667" s="404" t="s">
        <v>210</v>
      </c>
      <c r="AB667" s="404" t="s">
        <v>210</v>
      </c>
      <c r="AC667" s="404" t="s">
        <v>210</v>
      </c>
      <c r="AD667" s="404" t="s">
        <v>210</v>
      </c>
      <c r="AE667" s="404" t="s">
        <v>210</v>
      </c>
      <c r="AF667" s="404" t="s">
        <v>210</v>
      </c>
      <c r="AG667" s="404" t="s">
        <v>210</v>
      </c>
      <c r="AH667" s="404" t="s">
        <v>210</v>
      </c>
      <c r="AI667" s="404" t="s">
        <v>210</v>
      </c>
    </row>
    <row r="668" spans="1:35" x14ac:dyDescent="0.2">
      <c r="A668" s="434" t="str">
        <f>IF(B668&lt;&gt;"",HYPERLINK(CONCATENATE("http://reports.ofsted.gov.uk/inspection-reports/find-inspection-report/provider/ELS/",B668),"Ofsted Webpage"),"")</f>
        <v>Ofsted Webpage</v>
      </c>
      <c r="B668" s="403">
        <v>130483</v>
      </c>
      <c r="C668" s="403">
        <v>105118</v>
      </c>
      <c r="D668" s="403">
        <v>10007315</v>
      </c>
      <c r="E668" s="403" t="s">
        <v>3770</v>
      </c>
      <c r="F668" s="403" t="s">
        <v>113</v>
      </c>
      <c r="G668" s="403" t="s">
        <v>12</v>
      </c>
      <c r="H668" s="403" t="s">
        <v>546</v>
      </c>
      <c r="I668" s="403" t="s">
        <v>172</v>
      </c>
      <c r="J668" s="403" t="s">
        <v>172</v>
      </c>
      <c r="K668" s="404" t="s">
        <v>210</v>
      </c>
      <c r="L668" s="403" t="s">
        <v>210</v>
      </c>
      <c r="M668" s="403" t="s">
        <v>3771</v>
      </c>
      <c r="N668" s="403" t="s">
        <v>115</v>
      </c>
      <c r="O668" s="403" t="s">
        <v>109</v>
      </c>
      <c r="P668" s="404">
        <v>41316</v>
      </c>
      <c r="Q668" s="404">
        <v>41320</v>
      </c>
      <c r="R668" s="404">
        <v>41355</v>
      </c>
      <c r="S668" s="403">
        <v>1</v>
      </c>
      <c r="T668" s="403">
        <v>1</v>
      </c>
      <c r="U668" s="403">
        <v>1</v>
      </c>
      <c r="V668" s="403" t="s">
        <v>99</v>
      </c>
      <c r="W668" s="403">
        <v>1</v>
      </c>
      <c r="X668" s="403" t="s">
        <v>99</v>
      </c>
      <c r="Y668" s="403" t="s">
        <v>4507</v>
      </c>
      <c r="Z668" s="404">
        <v>39552</v>
      </c>
      <c r="AA668" s="404">
        <v>39556</v>
      </c>
      <c r="AB668" s="403" t="s">
        <v>458</v>
      </c>
      <c r="AC668" s="403" t="s">
        <v>4900</v>
      </c>
      <c r="AD668" s="403">
        <v>2</v>
      </c>
      <c r="AE668" s="403">
        <v>2</v>
      </c>
      <c r="AF668" s="403">
        <v>2</v>
      </c>
      <c r="AG668" s="403" t="s">
        <v>99</v>
      </c>
      <c r="AH668" s="403">
        <v>2</v>
      </c>
      <c r="AI668" s="403" t="s">
        <v>127</v>
      </c>
    </row>
    <row r="669" spans="1:35" x14ac:dyDescent="0.2">
      <c r="A669" s="434" t="str">
        <f>IF(B669&lt;&gt;"",HYPERLINK(CONCATENATE("http://reports.ofsted.gov.uk/inspection-reports/find-inspection-report/provider/ELS/",B669),"Ofsted Webpage"),"")</f>
        <v>Ofsted Webpage</v>
      </c>
      <c r="B669" s="403">
        <v>130484</v>
      </c>
      <c r="C669" s="403">
        <v>106388</v>
      </c>
      <c r="D669" s="403">
        <v>10007578</v>
      </c>
      <c r="E669" s="403" t="s">
        <v>2080</v>
      </c>
      <c r="F669" s="403" t="s">
        <v>113</v>
      </c>
      <c r="G669" s="403" t="s">
        <v>12</v>
      </c>
      <c r="H669" s="403" t="s">
        <v>1838</v>
      </c>
      <c r="I669" s="403" t="s">
        <v>172</v>
      </c>
      <c r="J669" s="403" t="s">
        <v>172</v>
      </c>
      <c r="K669" s="404" t="s">
        <v>210</v>
      </c>
      <c r="L669" s="403" t="s">
        <v>210</v>
      </c>
      <c r="M669" s="403">
        <v>10037362</v>
      </c>
      <c r="N669" s="403" t="s">
        <v>115</v>
      </c>
      <c r="O669" s="403" t="s">
        <v>109</v>
      </c>
      <c r="P669" s="404">
        <v>43053</v>
      </c>
      <c r="Q669" s="404">
        <v>43056</v>
      </c>
      <c r="R669" s="404">
        <v>43090</v>
      </c>
      <c r="S669" s="403">
        <v>2</v>
      </c>
      <c r="T669" s="403">
        <v>2</v>
      </c>
      <c r="U669" s="403">
        <v>2</v>
      </c>
      <c r="V669" s="403">
        <v>2</v>
      </c>
      <c r="W669" s="403">
        <v>2</v>
      </c>
      <c r="X669" s="403" t="s">
        <v>100</v>
      </c>
      <c r="Y669" s="403" t="s">
        <v>2081</v>
      </c>
      <c r="Z669" s="404">
        <v>41932</v>
      </c>
      <c r="AA669" s="404">
        <v>41936</v>
      </c>
      <c r="AB669" s="403" t="s">
        <v>155</v>
      </c>
      <c r="AC669" s="403" t="s">
        <v>4900</v>
      </c>
      <c r="AD669" s="403">
        <v>2</v>
      </c>
      <c r="AE669" s="403">
        <v>2</v>
      </c>
      <c r="AF669" s="403">
        <v>2</v>
      </c>
      <c r="AG669" s="403" t="s">
        <v>99</v>
      </c>
      <c r="AH669" s="403">
        <v>3</v>
      </c>
      <c r="AI669" s="403" t="s">
        <v>111</v>
      </c>
    </row>
    <row r="670" spans="1:35" x14ac:dyDescent="0.2">
      <c r="A670" s="434" t="str">
        <f>IF(B670&lt;&gt;"",HYPERLINK(CONCATENATE("http://reports.ofsted.gov.uk/inspection-reports/find-inspection-report/provider/ELS/",B670),"Ofsted Webpage"),"")</f>
        <v>Ofsted Webpage</v>
      </c>
      <c r="B670" s="403">
        <v>130487</v>
      </c>
      <c r="C670" s="403">
        <v>106915</v>
      </c>
      <c r="D670" s="403">
        <v>10003955</v>
      </c>
      <c r="E670" s="403" t="s">
        <v>1330</v>
      </c>
      <c r="F670" s="403" t="s">
        <v>113</v>
      </c>
      <c r="G670" s="403" t="s">
        <v>12</v>
      </c>
      <c r="H670" s="403" t="s">
        <v>139</v>
      </c>
      <c r="I670" s="403" t="s">
        <v>140</v>
      </c>
      <c r="J670" s="403" t="s">
        <v>140</v>
      </c>
      <c r="K670" s="404" t="s">
        <v>210</v>
      </c>
      <c r="L670" s="403" t="s">
        <v>210</v>
      </c>
      <c r="M670" s="403">
        <v>10037398</v>
      </c>
      <c r="N670" s="403" t="s">
        <v>155</v>
      </c>
      <c r="O670" s="403" t="s">
        <v>109</v>
      </c>
      <c r="P670" s="404">
        <v>43010</v>
      </c>
      <c r="Q670" s="404">
        <v>43013</v>
      </c>
      <c r="R670" s="404">
        <v>43060</v>
      </c>
      <c r="S670" s="403">
        <v>2</v>
      </c>
      <c r="T670" s="403">
        <v>2</v>
      </c>
      <c r="U670" s="403">
        <v>2</v>
      </c>
      <c r="V670" s="403">
        <v>2</v>
      </c>
      <c r="W670" s="403">
        <v>2</v>
      </c>
      <c r="X670" s="403" t="s">
        <v>100</v>
      </c>
      <c r="Y670" s="403">
        <v>10004689</v>
      </c>
      <c r="Z670" s="404">
        <v>42318</v>
      </c>
      <c r="AA670" s="404">
        <v>42321</v>
      </c>
      <c r="AB670" s="403" t="s">
        <v>155</v>
      </c>
      <c r="AC670" s="403" t="s">
        <v>4900</v>
      </c>
      <c r="AD670" s="403">
        <v>3</v>
      </c>
      <c r="AE670" s="403">
        <v>3</v>
      </c>
      <c r="AF670" s="403">
        <v>3</v>
      </c>
      <c r="AG670" s="403">
        <v>3</v>
      </c>
      <c r="AH670" s="403">
        <v>3</v>
      </c>
      <c r="AI670" s="403" t="s">
        <v>127</v>
      </c>
    </row>
    <row r="671" spans="1:35" x14ac:dyDescent="0.2">
      <c r="A671" s="434" t="str">
        <f>IF(B671&lt;&gt;"",HYPERLINK(CONCATENATE("http://reports.ofsted.gov.uk/inspection-reports/find-inspection-report/provider/ELS/",B671),"Ofsted Webpage"),"")</f>
        <v>Ofsted Webpage</v>
      </c>
      <c r="B671" s="403">
        <v>130488</v>
      </c>
      <c r="C671" s="403">
        <v>105907</v>
      </c>
      <c r="D671" s="403">
        <v>10006174</v>
      </c>
      <c r="E671" s="403" t="s">
        <v>2861</v>
      </c>
      <c r="F671" s="403" t="s">
        <v>113</v>
      </c>
      <c r="G671" s="403" t="s">
        <v>12</v>
      </c>
      <c r="H671" s="403" t="s">
        <v>1087</v>
      </c>
      <c r="I671" s="403" t="s">
        <v>140</v>
      </c>
      <c r="J671" s="403" t="s">
        <v>140</v>
      </c>
      <c r="K671" s="404" t="s">
        <v>210</v>
      </c>
      <c r="L671" s="404" t="s">
        <v>210</v>
      </c>
      <c r="M671" s="404" t="s">
        <v>210</v>
      </c>
      <c r="N671" s="404" t="s">
        <v>210</v>
      </c>
      <c r="O671" s="404" t="s">
        <v>210</v>
      </c>
      <c r="P671" s="404" t="s">
        <v>210</v>
      </c>
      <c r="Q671" s="404" t="s">
        <v>210</v>
      </c>
      <c r="R671" s="404" t="s">
        <v>210</v>
      </c>
      <c r="S671" s="404" t="s">
        <v>210</v>
      </c>
      <c r="T671" s="404" t="s">
        <v>210</v>
      </c>
      <c r="U671" s="404" t="s">
        <v>210</v>
      </c>
      <c r="V671" s="404" t="s">
        <v>210</v>
      </c>
      <c r="W671" s="404" t="s">
        <v>210</v>
      </c>
      <c r="X671" s="404" t="s">
        <v>210</v>
      </c>
      <c r="Y671" s="404" t="s">
        <v>210</v>
      </c>
      <c r="Z671" s="404" t="s">
        <v>210</v>
      </c>
      <c r="AA671" s="404" t="s">
        <v>210</v>
      </c>
      <c r="AB671" s="404" t="s">
        <v>210</v>
      </c>
      <c r="AC671" s="404" t="s">
        <v>210</v>
      </c>
      <c r="AD671" s="404" t="s">
        <v>210</v>
      </c>
      <c r="AE671" s="404" t="s">
        <v>210</v>
      </c>
      <c r="AF671" s="404" t="s">
        <v>210</v>
      </c>
      <c r="AG671" s="404" t="s">
        <v>210</v>
      </c>
      <c r="AH671" s="404" t="s">
        <v>210</v>
      </c>
      <c r="AI671" s="404" t="s">
        <v>210</v>
      </c>
    </row>
    <row r="672" spans="1:35" x14ac:dyDescent="0.2">
      <c r="A672" s="434" t="str">
        <f>IF(B672&lt;&gt;"",HYPERLINK(CONCATENATE("http://reports.ofsted.gov.uk/inspection-reports/find-inspection-report/provider/ELS/",B672),"Ofsted Webpage"),"")</f>
        <v>Ofsted Webpage</v>
      </c>
      <c r="B672" s="403">
        <v>130489</v>
      </c>
      <c r="C672" s="403">
        <v>108370</v>
      </c>
      <c r="D672" s="403">
        <v>10001201</v>
      </c>
      <c r="E672" s="403" t="s">
        <v>4508</v>
      </c>
      <c r="F672" s="403" t="s">
        <v>105</v>
      </c>
      <c r="G672" s="403" t="s">
        <v>12</v>
      </c>
      <c r="H672" s="403" t="s">
        <v>1087</v>
      </c>
      <c r="I672" s="403" t="s">
        <v>140</v>
      </c>
      <c r="J672" s="403" t="s">
        <v>140</v>
      </c>
      <c r="K672" s="404" t="s">
        <v>210</v>
      </c>
      <c r="L672" s="403" t="s">
        <v>210</v>
      </c>
      <c r="M672" s="403" t="s">
        <v>4509</v>
      </c>
      <c r="N672" s="403" t="s">
        <v>4495</v>
      </c>
      <c r="O672" s="403" t="s">
        <v>109</v>
      </c>
      <c r="P672" s="404">
        <v>39266</v>
      </c>
      <c r="Q672" s="404">
        <v>39267</v>
      </c>
      <c r="R672" s="404">
        <v>39304</v>
      </c>
      <c r="S672" s="403">
        <v>1</v>
      </c>
      <c r="T672" s="403">
        <v>1</v>
      </c>
      <c r="U672" s="403">
        <v>1</v>
      </c>
      <c r="V672" s="403" t="s">
        <v>99</v>
      </c>
      <c r="W672" s="403">
        <v>1</v>
      </c>
      <c r="X672" s="403" t="s">
        <v>99</v>
      </c>
      <c r="Y672" s="403" t="s">
        <v>210</v>
      </c>
      <c r="Z672" s="404" t="s">
        <v>210</v>
      </c>
      <c r="AA672" s="404" t="s">
        <v>210</v>
      </c>
      <c r="AB672" s="403" t="s">
        <v>210</v>
      </c>
      <c r="AC672" s="403" t="s">
        <v>210</v>
      </c>
      <c r="AD672" s="403" t="s">
        <v>210</v>
      </c>
      <c r="AE672" s="403" t="s">
        <v>210</v>
      </c>
      <c r="AF672" s="403" t="s">
        <v>210</v>
      </c>
      <c r="AG672" s="403" t="s">
        <v>210</v>
      </c>
      <c r="AH672" s="403" t="s">
        <v>210</v>
      </c>
      <c r="AI672" s="403" t="s">
        <v>103</v>
      </c>
    </row>
    <row r="673" spans="1:35" x14ac:dyDescent="0.2">
      <c r="A673" s="434" t="str">
        <f>IF(B673&lt;&gt;"",HYPERLINK(CONCATENATE("http://reports.ofsted.gov.uk/inspection-reports/find-inspection-report/provider/ELS/",B673),"Ofsted Webpage"),"")</f>
        <v>Ofsted Webpage</v>
      </c>
      <c r="B673" s="403">
        <v>130490</v>
      </c>
      <c r="C673" s="403">
        <v>106900</v>
      </c>
      <c r="D673" s="403">
        <v>10003193</v>
      </c>
      <c r="E673" s="403" t="s">
        <v>2083</v>
      </c>
      <c r="F673" s="403" t="s">
        <v>113</v>
      </c>
      <c r="G673" s="403" t="s">
        <v>12</v>
      </c>
      <c r="H673" s="403" t="s">
        <v>790</v>
      </c>
      <c r="I673" s="403" t="s">
        <v>140</v>
      </c>
      <c r="J673" s="403" t="s">
        <v>140</v>
      </c>
      <c r="K673" s="404" t="s">
        <v>210</v>
      </c>
      <c r="L673" s="403" t="s">
        <v>210</v>
      </c>
      <c r="M673" s="403" t="s">
        <v>2084</v>
      </c>
      <c r="N673" s="403" t="s">
        <v>115</v>
      </c>
      <c r="O673" s="403" t="s">
        <v>109</v>
      </c>
      <c r="P673" s="404">
        <v>42037</v>
      </c>
      <c r="Q673" s="404">
        <v>42041</v>
      </c>
      <c r="R673" s="404">
        <v>42072</v>
      </c>
      <c r="S673" s="403">
        <v>2</v>
      </c>
      <c r="T673" s="403">
        <v>2</v>
      </c>
      <c r="U673" s="403">
        <v>2</v>
      </c>
      <c r="V673" s="403" t="s">
        <v>99</v>
      </c>
      <c r="W673" s="403">
        <v>2</v>
      </c>
      <c r="X673" s="403" t="s">
        <v>99</v>
      </c>
      <c r="Y673" s="403" t="s">
        <v>4510</v>
      </c>
      <c r="Z673" s="404">
        <v>40217</v>
      </c>
      <c r="AA673" s="404">
        <v>40221</v>
      </c>
      <c r="AB673" s="403" t="s">
        <v>163</v>
      </c>
      <c r="AC673" s="403" t="s">
        <v>4900</v>
      </c>
      <c r="AD673" s="403">
        <v>2</v>
      </c>
      <c r="AE673" s="403">
        <v>2</v>
      </c>
      <c r="AF673" s="403">
        <v>2</v>
      </c>
      <c r="AG673" s="403" t="s">
        <v>99</v>
      </c>
      <c r="AH673" s="403">
        <v>2</v>
      </c>
      <c r="AI673" s="403" t="s">
        <v>111</v>
      </c>
    </row>
    <row r="674" spans="1:35" x14ac:dyDescent="0.2">
      <c r="A674" s="434" t="str">
        <f>IF(B674&lt;&gt;"",HYPERLINK(CONCATENATE("http://reports.ofsted.gov.uk/inspection-reports/find-inspection-report/provider/ELS/",B674),"Ofsted Webpage"),"")</f>
        <v>Ofsted Webpage</v>
      </c>
      <c r="B674" s="403">
        <v>130492</v>
      </c>
      <c r="C674" s="403">
        <v>109307</v>
      </c>
      <c r="D674" s="403">
        <v>10003640</v>
      </c>
      <c r="E674" s="403" t="s">
        <v>1334</v>
      </c>
      <c r="F674" s="403" t="s">
        <v>105</v>
      </c>
      <c r="G674" s="403" t="s">
        <v>12</v>
      </c>
      <c r="H674" s="403" t="s">
        <v>790</v>
      </c>
      <c r="I674" s="403" t="s">
        <v>140</v>
      </c>
      <c r="J674" s="403" t="s">
        <v>140</v>
      </c>
      <c r="K674" s="404" t="s">
        <v>210</v>
      </c>
      <c r="L674" s="403" t="s">
        <v>210</v>
      </c>
      <c r="M674" s="404" t="s">
        <v>210</v>
      </c>
      <c r="N674" s="404" t="s">
        <v>210</v>
      </c>
      <c r="O674" s="404" t="s">
        <v>210</v>
      </c>
      <c r="P674" s="404" t="s">
        <v>210</v>
      </c>
      <c r="Q674" s="404" t="s">
        <v>210</v>
      </c>
      <c r="R674" s="404" t="s">
        <v>210</v>
      </c>
      <c r="S674" s="404" t="s">
        <v>210</v>
      </c>
      <c r="T674" s="404" t="s">
        <v>210</v>
      </c>
      <c r="U674" s="404" t="s">
        <v>210</v>
      </c>
      <c r="V674" s="404" t="s">
        <v>210</v>
      </c>
      <c r="W674" s="404" t="s">
        <v>210</v>
      </c>
      <c r="X674" s="404" t="s">
        <v>210</v>
      </c>
      <c r="Y674" s="404" t="s">
        <v>210</v>
      </c>
      <c r="Z674" s="404" t="s">
        <v>210</v>
      </c>
      <c r="AA674" s="404" t="s">
        <v>210</v>
      </c>
      <c r="AB674" s="404" t="s">
        <v>210</v>
      </c>
      <c r="AC674" s="404" t="s">
        <v>210</v>
      </c>
      <c r="AD674" s="404" t="s">
        <v>210</v>
      </c>
      <c r="AE674" s="404" t="s">
        <v>210</v>
      </c>
      <c r="AF674" s="404" t="s">
        <v>210</v>
      </c>
      <c r="AG674" s="404" t="s">
        <v>210</v>
      </c>
      <c r="AH674" s="404" t="s">
        <v>210</v>
      </c>
      <c r="AI674" s="404" t="s">
        <v>210</v>
      </c>
    </row>
    <row r="675" spans="1:35" x14ac:dyDescent="0.2">
      <c r="A675" s="434" t="str">
        <f>IF(B675&lt;&gt;"",HYPERLINK(CONCATENATE("http://reports.ofsted.gov.uk/inspection-reports/find-inspection-report/provider/ELS/",B675),"Ofsted Webpage"),"")</f>
        <v>Ofsted Webpage</v>
      </c>
      <c r="B675" s="403">
        <v>130493</v>
      </c>
      <c r="C675" s="403">
        <v>108474</v>
      </c>
      <c r="D675" s="403">
        <v>10007553</v>
      </c>
      <c r="E675" s="403" t="s">
        <v>1336</v>
      </c>
      <c r="F675" s="403" t="s">
        <v>113</v>
      </c>
      <c r="G675" s="403" t="s">
        <v>12</v>
      </c>
      <c r="H675" s="403" t="s">
        <v>357</v>
      </c>
      <c r="I675" s="403" t="s">
        <v>140</v>
      </c>
      <c r="J675" s="403" t="s">
        <v>140</v>
      </c>
      <c r="K675" s="404" t="s">
        <v>210</v>
      </c>
      <c r="L675" s="403" t="s">
        <v>210</v>
      </c>
      <c r="M675" s="403">
        <v>10037400</v>
      </c>
      <c r="N675" s="403" t="s">
        <v>155</v>
      </c>
      <c r="O675" s="403" t="s">
        <v>109</v>
      </c>
      <c r="P675" s="404">
        <v>43011</v>
      </c>
      <c r="Q675" s="404">
        <v>43014</v>
      </c>
      <c r="R675" s="404">
        <v>43046</v>
      </c>
      <c r="S675" s="403">
        <v>2</v>
      </c>
      <c r="T675" s="403">
        <v>2</v>
      </c>
      <c r="U675" s="403">
        <v>2</v>
      </c>
      <c r="V675" s="403">
        <v>2</v>
      </c>
      <c r="W675" s="403">
        <v>2</v>
      </c>
      <c r="X675" s="403" t="s">
        <v>100</v>
      </c>
      <c r="Y675" s="403">
        <v>10004692</v>
      </c>
      <c r="Z675" s="404">
        <v>42340</v>
      </c>
      <c r="AA675" s="404">
        <v>42347</v>
      </c>
      <c r="AB675" s="403" t="s">
        <v>436</v>
      </c>
      <c r="AC675" s="403" t="s">
        <v>4919</v>
      </c>
      <c r="AD675" s="403">
        <v>3</v>
      </c>
      <c r="AE675" s="403">
        <v>3</v>
      </c>
      <c r="AF675" s="403">
        <v>3</v>
      </c>
      <c r="AG675" s="403">
        <v>3</v>
      </c>
      <c r="AH675" s="403">
        <v>3</v>
      </c>
      <c r="AI675" s="403" t="s">
        <v>127</v>
      </c>
    </row>
    <row r="676" spans="1:35" x14ac:dyDescent="0.2">
      <c r="A676" s="434" t="str">
        <f>IF(B676&lt;&gt;"",HYPERLINK(CONCATENATE("http://reports.ofsted.gov.uk/inspection-reports/find-inspection-report/provider/ELS/",B676),"Ofsted Webpage"),"")</f>
        <v>Ofsted Webpage</v>
      </c>
      <c r="B676" s="403">
        <v>130495</v>
      </c>
      <c r="C676" s="403">
        <v>106815</v>
      </c>
      <c r="D676" s="403">
        <v>10000794</v>
      </c>
      <c r="E676" s="403" t="s">
        <v>201</v>
      </c>
      <c r="F676" s="403" t="s">
        <v>113</v>
      </c>
      <c r="G676" s="403" t="s">
        <v>12</v>
      </c>
      <c r="H676" s="403" t="s">
        <v>202</v>
      </c>
      <c r="I676" s="403" t="s">
        <v>140</v>
      </c>
      <c r="J676" s="403" t="s">
        <v>140</v>
      </c>
      <c r="K676" s="404" t="s">
        <v>210</v>
      </c>
      <c r="L676" s="403" t="s">
        <v>210</v>
      </c>
      <c r="M676" s="403">
        <v>10022613</v>
      </c>
      <c r="N676" s="403" t="s">
        <v>155</v>
      </c>
      <c r="O676" s="403" t="s">
        <v>109</v>
      </c>
      <c r="P676" s="404">
        <v>42773</v>
      </c>
      <c r="Q676" s="404">
        <v>42776</v>
      </c>
      <c r="R676" s="404">
        <v>42809</v>
      </c>
      <c r="S676" s="403">
        <v>2</v>
      </c>
      <c r="T676" s="403">
        <v>2</v>
      </c>
      <c r="U676" s="403">
        <v>2</v>
      </c>
      <c r="V676" s="403">
        <v>2</v>
      </c>
      <c r="W676" s="403">
        <v>2</v>
      </c>
      <c r="X676" s="403" t="s">
        <v>100</v>
      </c>
      <c r="Y676" s="403" t="s">
        <v>203</v>
      </c>
      <c r="Z676" s="404">
        <v>42079</v>
      </c>
      <c r="AA676" s="404">
        <v>42083</v>
      </c>
      <c r="AB676" s="403" t="s">
        <v>115</v>
      </c>
      <c r="AC676" s="403" t="s">
        <v>4900</v>
      </c>
      <c r="AD676" s="403">
        <v>3</v>
      </c>
      <c r="AE676" s="403">
        <v>3</v>
      </c>
      <c r="AF676" s="403">
        <v>2</v>
      </c>
      <c r="AG676" s="403" t="s">
        <v>99</v>
      </c>
      <c r="AH676" s="403">
        <v>3</v>
      </c>
      <c r="AI676" s="403" t="s">
        <v>127</v>
      </c>
    </row>
    <row r="677" spans="1:35" x14ac:dyDescent="0.2">
      <c r="A677" s="434" t="str">
        <f>IF(B677&lt;&gt;"",HYPERLINK(CONCATENATE("http://reports.ofsted.gov.uk/inspection-reports/find-inspection-report/provider/ELS/",B677),"Ofsted Webpage"),"")</f>
        <v>Ofsted Webpage</v>
      </c>
      <c r="B677" s="403">
        <v>130498</v>
      </c>
      <c r="C677" s="403">
        <v>105763</v>
      </c>
      <c r="D677" s="403">
        <v>10001005</v>
      </c>
      <c r="E677" s="403" t="s">
        <v>271</v>
      </c>
      <c r="F677" s="403" t="s">
        <v>113</v>
      </c>
      <c r="G677" s="403" t="s">
        <v>12</v>
      </c>
      <c r="H677" s="403" t="s">
        <v>205</v>
      </c>
      <c r="I677" s="403" t="s">
        <v>140</v>
      </c>
      <c r="J677" s="403" t="s">
        <v>140</v>
      </c>
      <c r="K677" s="404" t="s">
        <v>210</v>
      </c>
      <c r="L677" s="403" t="s">
        <v>210</v>
      </c>
      <c r="M677" s="403">
        <v>10025502</v>
      </c>
      <c r="N677" s="403" t="s">
        <v>115</v>
      </c>
      <c r="O677" s="403" t="s">
        <v>109</v>
      </c>
      <c r="P677" s="404">
        <v>42751</v>
      </c>
      <c r="Q677" s="404">
        <v>42755</v>
      </c>
      <c r="R677" s="404">
        <v>42793</v>
      </c>
      <c r="S677" s="403">
        <v>3</v>
      </c>
      <c r="T677" s="403">
        <v>3</v>
      </c>
      <c r="U677" s="403">
        <v>3</v>
      </c>
      <c r="V677" s="403">
        <v>3</v>
      </c>
      <c r="W677" s="403">
        <v>3</v>
      </c>
      <c r="X677" s="403" t="s">
        <v>100</v>
      </c>
      <c r="Y677" s="403" t="s">
        <v>272</v>
      </c>
      <c r="Z677" s="404">
        <v>39118</v>
      </c>
      <c r="AA677" s="404">
        <v>39122</v>
      </c>
      <c r="AB677" s="403" t="s">
        <v>163</v>
      </c>
      <c r="AC677" s="403" t="s">
        <v>4900</v>
      </c>
      <c r="AD677" s="403">
        <v>1</v>
      </c>
      <c r="AE677" s="403">
        <v>1</v>
      </c>
      <c r="AF677" s="403">
        <v>2</v>
      </c>
      <c r="AG677" s="403" t="s">
        <v>99</v>
      </c>
      <c r="AH677" s="403">
        <v>1</v>
      </c>
      <c r="AI677" s="403" t="s">
        <v>148</v>
      </c>
    </row>
    <row r="678" spans="1:35" x14ac:dyDescent="0.2">
      <c r="A678" s="434" t="str">
        <f>IF(B678&lt;&gt;"",HYPERLINK(CONCATENATE("http://reports.ofsted.gov.uk/inspection-reports/find-inspection-report/provider/ELS/",B678),"Ofsted Webpage"),"")</f>
        <v>Ofsted Webpage</v>
      </c>
      <c r="B678" s="403">
        <v>130499</v>
      </c>
      <c r="C678" s="403">
        <v>108367</v>
      </c>
      <c r="D678" s="403">
        <v>10003128</v>
      </c>
      <c r="E678" s="403" t="s">
        <v>204</v>
      </c>
      <c r="F678" s="403" t="s">
        <v>105</v>
      </c>
      <c r="G678" s="403" t="s">
        <v>12</v>
      </c>
      <c r="H678" s="403" t="s">
        <v>205</v>
      </c>
      <c r="I678" s="403" t="s">
        <v>140</v>
      </c>
      <c r="J678" s="403" t="s">
        <v>140</v>
      </c>
      <c r="K678" s="404" t="s">
        <v>210</v>
      </c>
      <c r="L678" s="403" t="s">
        <v>210</v>
      </c>
      <c r="M678" s="403">
        <v>10020157</v>
      </c>
      <c r="N678" s="403" t="s">
        <v>108</v>
      </c>
      <c r="O678" s="403" t="s">
        <v>109</v>
      </c>
      <c r="P678" s="404">
        <v>42766</v>
      </c>
      <c r="Q678" s="404">
        <v>42769</v>
      </c>
      <c r="R678" s="404">
        <v>42809</v>
      </c>
      <c r="S678" s="403">
        <v>3</v>
      </c>
      <c r="T678" s="403">
        <v>3</v>
      </c>
      <c r="U678" s="403">
        <v>3</v>
      </c>
      <c r="V678" s="403">
        <v>2</v>
      </c>
      <c r="W678" s="403">
        <v>3</v>
      </c>
      <c r="X678" s="403" t="s">
        <v>100</v>
      </c>
      <c r="Y678" s="403" t="s">
        <v>206</v>
      </c>
      <c r="Z678" s="404">
        <v>39139</v>
      </c>
      <c r="AA678" s="404">
        <v>39143</v>
      </c>
      <c r="AB678" s="403" t="s">
        <v>207</v>
      </c>
      <c r="AC678" s="403" t="s">
        <v>4900</v>
      </c>
      <c r="AD678" s="403">
        <v>1</v>
      </c>
      <c r="AE678" s="403">
        <v>1</v>
      </c>
      <c r="AF678" s="403">
        <v>1</v>
      </c>
      <c r="AG678" s="403" t="s">
        <v>99</v>
      </c>
      <c r="AH678" s="403">
        <v>1</v>
      </c>
      <c r="AI678" s="403" t="s">
        <v>148</v>
      </c>
    </row>
    <row r="679" spans="1:35" x14ac:dyDescent="0.2">
      <c r="A679" s="434" t="str">
        <f>IF(B679&lt;&gt;"",HYPERLINK(CONCATENATE("http://reports.ofsted.gov.uk/inspection-reports/find-inspection-report/provider/ELS/",B679),"Ofsted Webpage"),"")</f>
        <v>Ofsted Webpage</v>
      </c>
      <c r="B679" s="403">
        <v>130503</v>
      </c>
      <c r="C679" s="403">
        <v>108364</v>
      </c>
      <c r="D679" s="403">
        <v>10004108</v>
      </c>
      <c r="E679" s="403" t="s">
        <v>4511</v>
      </c>
      <c r="F679" s="403" t="s">
        <v>105</v>
      </c>
      <c r="G679" s="403" t="s">
        <v>12</v>
      </c>
      <c r="H679" s="403" t="s">
        <v>285</v>
      </c>
      <c r="I679" s="403" t="s">
        <v>140</v>
      </c>
      <c r="J679" s="403" t="s">
        <v>140</v>
      </c>
      <c r="K679" s="404" t="s">
        <v>210</v>
      </c>
      <c r="L679" s="403" t="s">
        <v>210</v>
      </c>
      <c r="M679" s="403" t="s">
        <v>4512</v>
      </c>
      <c r="N679" s="403" t="s">
        <v>207</v>
      </c>
      <c r="O679" s="403" t="s">
        <v>109</v>
      </c>
      <c r="P679" s="404">
        <v>40127</v>
      </c>
      <c r="Q679" s="404">
        <v>40130</v>
      </c>
      <c r="R679" s="404">
        <v>40183</v>
      </c>
      <c r="S679" s="403">
        <v>1</v>
      </c>
      <c r="T679" s="403">
        <v>1</v>
      </c>
      <c r="U679" s="403">
        <v>1</v>
      </c>
      <c r="V679" s="403" t="s">
        <v>99</v>
      </c>
      <c r="W679" s="403">
        <v>1</v>
      </c>
      <c r="X679" s="403" t="s">
        <v>99</v>
      </c>
      <c r="Y679" s="403" t="s">
        <v>4513</v>
      </c>
      <c r="Z679" s="404">
        <v>38789</v>
      </c>
      <c r="AA679" s="404">
        <v>38793</v>
      </c>
      <c r="AB679" s="403" t="s">
        <v>207</v>
      </c>
      <c r="AC679" s="403" t="s">
        <v>4900</v>
      </c>
      <c r="AD679" s="403">
        <v>1</v>
      </c>
      <c r="AE679" s="403">
        <v>1</v>
      </c>
      <c r="AF679" s="403">
        <v>1</v>
      </c>
      <c r="AG679" s="403" t="s">
        <v>99</v>
      </c>
      <c r="AH679" s="403">
        <v>1</v>
      </c>
      <c r="AI679" s="403" t="s">
        <v>111</v>
      </c>
    </row>
    <row r="680" spans="1:35" x14ac:dyDescent="0.2">
      <c r="A680" s="434" t="str">
        <f>IF(B680&lt;&gt;"",HYPERLINK(CONCATENATE("http://reports.ofsted.gov.uk/inspection-reports/find-inspection-report/provider/ELS/",B680),"Ofsted Webpage"),"")</f>
        <v>Ofsted Webpage</v>
      </c>
      <c r="B680" s="403">
        <v>130504</v>
      </c>
      <c r="C680" s="403">
        <v>108357</v>
      </c>
      <c r="D680" s="403">
        <v>10007682</v>
      </c>
      <c r="E680" s="403" t="s">
        <v>4514</v>
      </c>
      <c r="F680" s="403" t="s">
        <v>105</v>
      </c>
      <c r="G680" s="403" t="s">
        <v>12</v>
      </c>
      <c r="H680" s="403" t="s">
        <v>285</v>
      </c>
      <c r="I680" s="403" t="s">
        <v>140</v>
      </c>
      <c r="J680" s="403" t="s">
        <v>140</v>
      </c>
      <c r="K680" s="404" t="s">
        <v>210</v>
      </c>
      <c r="L680" s="403" t="s">
        <v>210</v>
      </c>
      <c r="M680" s="403" t="s">
        <v>4515</v>
      </c>
      <c r="N680" s="403" t="s">
        <v>207</v>
      </c>
      <c r="O680" s="403" t="s">
        <v>109</v>
      </c>
      <c r="P680" s="404">
        <v>39475</v>
      </c>
      <c r="Q680" s="404">
        <v>39479</v>
      </c>
      <c r="R680" s="404">
        <v>39527</v>
      </c>
      <c r="S680" s="403">
        <v>1</v>
      </c>
      <c r="T680" s="403">
        <v>1</v>
      </c>
      <c r="U680" s="403">
        <v>2</v>
      </c>
      <c r="V680" s="403" t="s">
        <v>99</v>
      </c>
      <c r="W680" s="403">
        <v>1</v>
      </c>
      <c r="X680" s="403" t="s">
        <v>99</v>
      </c>
      <c r="Y680" s="403" t="s">
        <v>210</v>
      </c>
      <c r="Z680" s="404" t="s">
        <v>210</v>
      </c>
      <c r="AA680" s="404" t="s">
        <v>210</v>
      </c>
      <c r="AB680" s="403" t="s">
        <v>210</v>
      </c>
      <c r="AC680" s="403" t="s">
        <v>210</v>
      </c>
      <c r="AD680" s="403" t="s">
        <v>210</v>
      </c>
      <c r="AE680" s="403" t="s">
        <v>210</v>
      </c>
      <c r="AF680" s="403" t="s">
        <v>210</v>
      </c>
      <c r="AG680" s="403" t="s">
        <v>210</v>
      </c>
      <c r="AH680" s="403" t="s">
        <v>210</v>
      </c>
      <c r="AI680" s="403" t="s">
        <v>103</v>
      </c>
    </row>
    <row r="681" spans="1:35" x14ac:dyDescent="0.2">
      <c r="A681" s="434" t="str">
        <f>IF(B681&lt;&gt;"",HYPERLINK(CONCATENATE("http://reports.ofsted.gov.uk/inspection-reports/find-inspection-report/provider/ELS/",B681),"Ofsted Webpage"),"")</f>
        <v>Ofsted Webpage</v>
      </c>
      <c r="B681" s="403">
        <v>130505</v>
      </c>
      <c r="C681" s="403">
        <v>110734</v>
      </c>
      <c r="D681" s="403">
        <v>10006770</v>
      </c>
      <c r="E681" s="403" t="s">
        <v>282</v>
      </c>
      <c r="F681" s="403" t="s">
        <v>113</v>
      </c>
      <c r="G681" s="403" t="s">
        <v>12</v>
      </c>
      <c r="H681" s="403" t="s">
        <v>283</v>
      </c>
      <c r="I681" s="403" t="s">
        <v>140</v>
      </c>
      <c r="J681" s="403" t="s">
        <v>140</v>
      </c>
      <c r="K681" s="404" t="s">
        <v>210</v>
      </c>
      <c r="L681" s="403" t="s">
        <v>210</v>
      </c>
      <c r="M681" s="403">
        <v>10022620</v>
      </c>
      <c r="N681" s="403" t="s">
        <v>155</v>
      </c>
      <c r="O681" s="403" t="s">
        <v>109</v>
      </c>
      <c r="P681" s="404">
        <v>42751</v>
      </c>
      <c r="Q681" s="404">
        <v>42754</v>
      </c>
      <c r="R681" s="404">
        <v>42790</v>
      </c>
      <c r="S681" s="403">
        <v>3</v>
      </c>
      <c r="T681" s="403">
        <v>3</v>
      </c>
      <c r="U681" s="403">
        <v>3</v>
      </c>
      <c r="V681" s="403">
        <v>3</v>
      </c>
      <c r="W681" s="403">
        <v>3</v>
      </c>
      <c r="X681" s="403" t="s">
        <v>100</v>
      </c>
      <c r="Y681" s="403" t="s">
        <v>284</v>
      </c>
      <c r="Z681" s="404">
        <v>42135</v>
      </c>
      <c r="AA681" s="404">
        <v>42139</v>
      </c>
      <c r="AB681" s="403" t="s">
        <v>115</v>
      </c>
      <c r="AC681" s="403" t="s">
        <v>4900</v>
      </c>
      <c r="AD681" s="403">
        <v>3</v>
      </c>
      <c r="AE681" s="403">
        <v>3</v>
      </c>
      <c r="AF681" s="403">
        <v>3</v>
      </c>
      <c r="AG681" s="403" t="s">
        <v>99</v>
      </c>
      <c r="AH681" s="403">
        <v>3</v>
      </c>
      <c r="AI681" s="403" t="s">
        <v>111</v>
      </c>
    </row>
    <row r="682" spans="1:35" x14ac:dyDescent="0.2">
      <c r="A682" s="434" t="str">
        <f>IF(B682&lt;&gt;"",HYPERLINK(CONCATENATE("http://reports.ofsted.gov.uk/inspection-reports/find-inspection-report/provider/ELS/",B682),"Ofsted Webpage"),"")</f>
        <v>Ofsted Webpage</v>
      </c>
      <c r="B682" s="403">
        <v>130507</v>
      </c>
      <c r="C682" s="403">
        <v>106834</v>
      </c>
      <c r="D682" s="403">
        <v>10003146</v>
      </c>
      <c r="E682" s="403" t="s">
        <v>455</v>
      </c>
      <c r="F682" s="403" t="s">
        <v>113</v>
      </c>
      <c r="G682" s="403" t="s">
        <v>12</v>
      </c>
      <c r="H682" s="403" t="s">
        <v>456</v>
      </c>
      <c r="I682" s="403" t="s">
        <v>140</v>
      </c>
      <c r="J682" s="403" t="s">
        <v>140</v>
      </c>
      <c r="K682" s="404">
        <v>42691</v>
      </c>
      <c r="L682" s="403">
        <v>1</v>
      </c>
      <c r="M682" s="403" t="s">
        <v>457</v>
      </c>
      <c r="N682" s="403" t="s">
        <v>458</v>
      </c>
      <c r="O682" s="403" t="s">
        <v>109</v>
      </c>
      <c r="P682" s="404">
        <v>40686</v>
      </c>
      <c r="Q682" s="404">
        <v>40690</v>
      </c>
      <c r="R682" s="404">
        <v>40725</v>
      </c>
      <c r="S682" s="403">
        <v>2</v>
      </c>
      <c r="T682" s="403">
        <v>2</v>
      </c>
      <c r="U682" s="403">
        <v>2</v>
      </c>
      <c r="V682" s="403" t="s">
        <v>99</v>
      </c>
      <c r="W682" s="403">
        <v>2</v>
      </c>
      <c r="X682" s="403" t="s">
        <v>99</v>
      </c>
      <c r="Y682" s="403" t="s">
        <v>4517</v>
      </c>
      <c r="Z682" s="404">
        <v>39202</v>
      </c>
      <c r="AA682" s="404">
        <v>39206</v>
      </c>
      <c r="AB682" s="403" t="s">
        <v>163</v>
      </c>
      <c r="AC682" s="403" t="s">
        <v>4900</v>
      </c>
      <c r="AD682" s="403">
        <v>3</v>
      </c>
      <c r="AE682" s="403">
        <v>3</v>
      </c>
      <c r="AF682" s="403">
        <v>3</v>
      </c>
      <c r="AG682" s="403" t="s">
        <v>99</v>
      </c>
      <c r="AH682" s="403">
        <v>3</v>
      </c>
      <c r="AI682" s="403" t="s">
        <v>127</v>
      </c>
    </row>
    <row r="683" spans="1:35" x14ac:dyDescent="0.2">
      <c r="A683" s="434" t="str">
        <f>IF(B683&lt;&gt;"",HYPERLINK(CONCATENATE("http://reports.ofsted.gov.uk/inspection-reports/find-inspection-report/provider/ELS/",B683),"Ofsted Webpage"),"")</f>
        <v>Ofsted Webpage</v>
      </c>
      <c r="B683" s="403">
        <v>130509</v>
      </c>
      <c r="C683" s="403">
        <v>108406</v>
      </c>
      <c r="D683" s="403">
        <v>10005032</v>
      </c>
      <c r="E683" s="403" t="s">
        <v>1338</v>
      </c>
      <c r="F683" s="403" t="s">
        <v>113</v>
      </c>
      <c r="G683" s="403" t="s">
        <v>12</v>
      </c>
      <c r="H683" s="403" t="s">
        <v>1339</v>
      </c>
      <c r="I683" s="403" t="s">
        <v>140</v>
      </c>
      <c r="J683" s="403" t="s">
        <v>140</v>
      </c>
      <c r="K683" s="404">
        <v>42334</v>
      </c>
      <c r="L683" s="403">
        <v>1</v>
      </c>
      <c r="M683" s="403" t="s">
        <v>4518</v>
      </c>
      <c r="N683" s="403" t="s">
        <v>163</v>
      </c>
      <c r="O683" s="403" t="s">
        <v>109</v>
      </c>
      <c r="P683" s="404">
        <v>40308</v>
      </c>
      <c r="Q683" s="404">
        <v>40312</v>
      </c>
      <c r="R683" s="404">
        <v>40350</v>
      </c>
      <c r="S683" s="403">
        <v>2</v>
      </c>
      <c r="T683" s="403">
        <v>2</v>
      </c>
      <c r="U683" s="403">
        <v>2</v>
      </c>
      <c r="V683" s="403" t="s">
        <v>99</v>
      </c>
      <c r="W683" s="403">
        <v>2</v>
      </c>
      <c r="X683" s="403" t="s">
        <v>99</v>
      </c>
      <c r="Y683" s="403" t="s">
        <v>210</v>
      </c>
      <c r="Z683" s="404" t="s">
        <v>210</v>
      </c>
      <c r="AA683" s="404" t="s">
        <v>210</v>
      </c>
      <c r="AB683" s="403" t="s">
        <v>210</v>
      </c>
      <c r="AC683" s="403" t="s">
        <v>210</v>
      </c>
      <c r="AD683" s="403" t="s">
        <v>210</v>
      </c>
      <c r="AE683" s="403" t="s">
        <v>210</v>
      </c>
      <c r="AF683" s="403" t="s">
        <v>210</v>
      </c>
      <c r="AG683" s="403" t="s">
        <v>210</v>
      </c>
      <c r="AH683" s="403" t="s">
        <v>210</v>
      </c>
      <c r="AI683" s="403" t="s">
        <v>103</v>
      </c>
    </row>
    <row r="684" spans="1:35" x14ac:dyDescent="0.2">
      <c r="A684" s="434" t="str">
        <f>IF(B684&lt;&gt;"",HYPERLINK(CONCATENATE("http://reports.ofsted.gov.uk/inspection-reports/find-inspection-report/provider/ELS/",B684),"Ofsted Webpage"),"")</f>
        <v>Ofsted Webpage</v>
      </c>
      <c r="B684" s="403">
        <v>130512</v>
      </c>
      <c r="C684" s="403">
        <v>106863</v>
      </c>
      <c r="D684" s="403">
        <v>10006331</v>
      </c>
      <c r="E684" s="403" t="s">
        <v>350</v>
      </c>
      <c r="F684" s="403" t="s">
        <v>113</v>
      </c>
      <c r="G684" s="403" t="s">
        <v>12</v>
      </c>
      <c r="H684" s="403" t="s">
        <v>320</v>
      </c>
      <c r="I684" s="403" t="s">
        <v>140</v>
      </c>
      <c r="J684" s="403" t="s">
        <v>140</v>
      </c>
      <c r="K684" s="404" t="s">
        <v>210</v>
      </c>
      <c r="L684" s="403" t="s">
        <v>210</v>
      </c>
      <c r="M684" s="403">
        <v>10037388</v>
      </c>
      <c r="N684" s="403" t="s">
        <v>232</v>
      </c>
      <c r="O684" s="403" t="s">
        <v>109</v>
      </c>
      <c r="P684" s="404">
        <v>43122</v>
      </c>
      <c r="Q684" s="404">
        <v>43125</v>
      </c>
      <c r="R684" s="404">
        <v>43160</v>
      </c>
      <c r="S684" s="403">
        <v>4</v>
      </c>
      <c r="T684" s="403">
        <v>4</v>
      </c>
      <c r="U684" s="403">
        <v>4</v>
      </c>
      <c r="V684" s="403">
        <v>3</v>
      </c>
      <c r="W684" s="403">
        <v>4</v>
      </c>
      <c r="X684" s="403" t="s">
        <v>100</v>
      </c>
      <c r="Y684" s="403">
        <v>10004695</v>
      </c>
      <c r="Z684" s="404">
        <v>42654</v>
      </c>
      <c r="AA684" s="404">
        <v>42657</v>
      </c>
      <c r="AB684" s="403" t="s">
        <v>155</v>
      </c>
      <c r="AC684" s="403" t="s">
        <v>4900</v>
      </c>
      <c r="AD684" s="403">
        <v>4</v>
      </c>
      <c r="AE684" s="403">
        <v>4</v>
      </c>
      <c r="AF684" s="403">
        <v>4</v>
      </c>
      <c r="AG684" s="403">
        <v>4</v>
      </c>
      <c r="AH684" s="403">
        <v>4</v>
      </c>
      <c r="AI684" s="403" t="s">
        <v>111</v>
      </c>
    </row>
    <row r="685" spans="1:35" x14ac:dyDescent="0.2">
      <c r="A685" s="434" t="str">
        <f>IF(B685&lt;&gt;"",HYPERLINK(CONCATENATE("http://reports.ofsted.gov.uk/inspection-reports/find-inspection-report/provider/ELS/",B685),"Ofsted Webpage"),"")</f>
        <v>Ofsted Webpage</v>
      </c>
      <c r="B685" s="403">
        <v>130514</v>
      </c>
      <c r="C685" s="403">
        <v>108372</v>
      </c>
      <c r="D685" s="403">
        <v>10000330</v>
      </c>
      <c r="E685" s="403" t="s">
        <v>319</v>
      </c>
      <c r="F685" s="403" t="s">
        <v>105</v>
      </c>
      <c r="G685" s="403" t="s">
        <v>12</v>
      </c>
      <c r="H685" s="403" t="s">
        <v>320</v>
      </c>
      <c r="I685" s="403" t="s">
        <v>140</v>
      </c>
      <c r="J685" s="403" t="s">
        <v>140</v>
      </c>
      <c r="K685" s="404">
        <v>42746</v>
      </c>
      <c r="L685" s="403">
        <v>1</v>
      </c>
      <c r="M685" s="403" t="s">
        <v>321</v>
      </c>
      <c r="N685" s="403" t="s">
        <v>108</v>
      </c>
      <c r="O685" s="403" t="s">
        <v>109</v>
      </c>
      <c r="P685" s="404">
        <v>41541</v>
      </c>
      <c r="Q685" s="404">
        <v>41544</v>
      </c>
      <c r="R685" s="404">
        <v>41579</v>
      </c>
      <c r="S685" s="403">
        <v>2</v>
      </c>
      <c r="T685" s="403">
        <v>2</v>
      </c>
      <c r="U685" s="403">
        <v>2</v>
      </c>
      <c r="V685" s="403" t="s">
        <v>99</v>
      </c>
      <c r="W685" s="403">
        <v>2</v>
      </c>
      <c r="X685" s="403" t="s">
        <v>99</v>
      </c>
      <c r="Y685" s="403" t="s">
        <v>4519</v>
      </c>
      <c r="Z685" s="404">
        <v>39728</v>
      </c>
      <c r="AA685" s="404">
        <v>39729</v>
      </c>
      <c r="AB685" s="403" t="s">
        <v>4495</v>
      </c>
      <c r="AC685" s="403" t="s">
        <v>4900</v>
      </c>
      <c r="AD685" s="403">
        <v>1</v>
      </c>
      <c r="AE685" s="403">
        <v>1</v>
      </c>
      <c r="AF685" s="403">
        <v>2</v>
      </c>
      <c r="AG685" s="403" t="s">
        <v>99</v>
      </c>
      <c r="AH685" s="403">
        <v>2</v>
      </c>
      <c r="AI685" s="403" t="s">
        <v>148</v>
      </c>
    </row>
    <row r="686" spans="1:35" x14ac:dyDescent="0.2">
      <c r="A686" s="434" t="str">
        <f>IF(B686&lt;&gt;"",HYPERLINK(CONCATENATE("http://reports.ofsted.gov.uk/inspection-reports/find-inspection-report/provider/ELS/",B686),"Ofsted Webpage"),"")</f>
        <v>Ofsted Webpage</v>
      </c>
      <c r="B686" s="403">
        <v>130515</v>
      </c>
      <c r="C686" s="403">
        <v>106867</v>
      </c>
      <c r="D686" s="403">
        <v>10001346</v>
      </c>
      <c r="E686" s="403" t="s">
        <v>626</v>
      </c>
      <c r="F686" s="403" t="s">
        <v>105</v>
      </c>
      <c r="G686" s="403" t="s">
        <v>12</v>
      </c>
      <c r="H686" s="403" t="s">
        <v>320</v>
      </c>
      <c r="I686" s="403" t="s">
        <v>140</v>
      </c>
      <c r="J686" s="403" t="s">
        <v>140</v>
      </c>
      <c r="K686" s="404" t="s">
        <v>210</v>
      </c>
      <c r="L686" s="403" t="s">
        <v>210</v>
      </c>
      <c r="M686" s="403">
        <v>10020129</v>
      </c>
      <c r="N686" s="403" t="s">
        <v>108</v>
      </c>
      <c r="O686" s="403" t="s">
        <v>109</v>
      </c>
      <c r="P686" s="404">
        <v>42640</v>
      </c>
      <c r="Q686" s="404">
        <v>42643</v>
      </c>
      <c r="R686" s="404">
        <v>42664</v>
      </c>
      <c r="S686" s="403">
        <v>2</v>
      </c>
      <c r="T686" s="403">
        <v>2</v>
      </c>
      <c r="U686" s="403">
        <v>2</v>
      </c>
      <c r="V686" s="403">
        <v>2</v>
      </c>
      <c r="W686" s="403">
        <v>2</v>
      </c>
      <c r="X686" s="403" t="s">
        <v>100</v>
      </c>
      <c r="Y686" s="403" t="s">
        <v>627</v>
      </c>
      <c r="Z686" s="404">
        <v>41709</v>
      </c>
      <c r="AA686" s="404">
        <v>41712</v>
      </c>
      <c r="AB686" s="403" t="s">
        <v>268</v>
      </c>
      <c r="AC686" s="403" t="s">
        <v>4900</v>
      </c>
      <c r="AD686" s="403">
        <v>2</v>
      </c>
      <c r="AE686" s="403">
        <v>2</v>
      </c>
      <c r="AF686" s="403">
        <v>2</v>
      </c>
      <c r="AG686" s="403" t="s">
        <v>99</v>
      </c>
      <c r="AH686" s="403">
        <v>3</v>
      </c>
      <c r="AI686" s="403" t="s">
        <v>111</v>
      </c>
    </row>
    <row r="687" spans="1:35" x14ac:dyDescent="0.2">
      <c r="A687" s="434" t="str">
        <f>IF(B687&lt;&gt;"",HYPERLINK(CONCATENATE("http://reports.ofsted.gov.uk/inspection-reports/find-inspection-report/provider/ELS/",B687),"Ofsted Webpage"),"")</f>
        <v>Ofsted Webpage</v>
      </c>
      <c r="B687" s="403">
        <v>130516</v>
      </c>
      <c r="C687" s="403">
        <v>106868</v>
      </c>
      <c r="D687" s="403">
        <v>10006494</v>
      </c>
      <c r="E687" s="403" t="s">
        <v>153</v>
      </c>
      <c r="F687" s="403" t="s">
        <v>113</v>
      </c>
      <c r="G687" s="403" t="s">
        <v>12</v>
      </c>
      <c r="H687" s="403" t="s">
        <v>154</v>
      </c>
      <c r="I687" s="403" t="s">
        <v>140</v>
      </c>
      <c r="J687" s="403" t="s">
        <v>140</v>
      </c>
      <c r="K687" s="404" t="s">
        <v>210</v>
      </c>
      <c r="L687" s="403" t="s">
        <v>210</v>
      </c>
      <c r="M687" s="403">
        <v>10022618</v>
      </c>
      <c r="N687" s="403" t="s">
        <v>155</v>
      </c>
      <c r="O687" s="403" t="s">
        <v>109</v>
      </c>
      <c r="P687" s="404">
        <v>42780</v>
      </c>
      <c r="Q687" s="404">
        <v>42783</v>
      </c>
      <c r="R687" s="404">
        <v>42815</v>
      </c>
      <c r="S687" s="403">
        <v>3</v>
      </c>
      <c r="T687" s="403">
        <v>3</v>
      </c>
      <c r="U687" s="403">
        <v>3</v>
      </c>
      <c r="V687" s="403">
        <v>3</v>
      </c>
      <c r="W687" s="403">
        <v>3</v>
      </c>
      <c r="X687" s="403" t="s">
        <v>100</v>
      </c>
      <c r="Y687" s="403" t="s">
        <v>156</v>
      </c>
      <c r="Z687" s="404">
        <v>42065</v>
      </c>
      <c r="AA687" s="404">
        <v>42069</v>
      </c>
      <c r="AB687" s="403" t="s">
        <v>115</v>
      </c>
      <c r="AC687" s="403" t="s">
        <v>4900</v>
      </c>
      <c r="AD687" s="403">
        <v>3</v>
      </c>
      <c r="AE687" s="403">
        <v>3</v>
      </c>
      <c r="AF687" s="403">
        <v>3</v>
      </c>
      <c r="AG687" s="403" t="s">
        <v>99</v>
      </c>
      <c r="AH687" s="403">
        <v>3</v>
      </c>
      <c r="AI687" s="403" t="s">
        <v>111</v>
      </c>
    </row>
    <row r="688" spans="1:35" x14ac:dyDescent="0.2">
      <c r="A688" s="434" t="str">
        <f>IF(B688&lt;&gt;"",HYPERLINK(CONCATENATE("http://reports.ofsted.gov.uk/inspection-reports/find-inspection-report/provider/ELS/",B688),"Ofsted Webpage"),"")</f>
        <v>Ofsted Webpage</v>
      </c>
      <c r="B688" s="403">
        <v>130518</v>
      </c>
      <c r="C688" s="403">
        <v>108439</v>
      </c>
      <c r="D688" s="403">
        <v>10000409</v>
      </c>
      <c r="E688" s="403" t="s">
        <v>1341</v>
      </c>
      <c r="F688" s="403" t="s">
        <v>105</v>
      </c>
      <c r="G688" s="403" t="s">
        <v>12</v>
      </c>
      <c r="H688" s="403" t="s">
        <v>154</v>
      </c>
      <c r="I688" s="403" t="s">
        <v>140</v>
      </c>
      <c r="J688" s="403" t="s">
        <v>140</v>
      </c>
      <c r="K688" s="404" t="s">
        <v>210</v>
      </c>
      <c r="L688" s="403" t="s">
        <v>210</v>
      </c>
      <c r="M688" s="403">
        <v>10004696</v>
      </c>
      <c r="N688" s="403" t="s">
        <v>108</v>
      </c>
      <c r="O688" s="403" t="s">
        <v>109</v>
      </c>
      <c r="P688" s="404">
        <v>42444</v>
      </c>
      <c r="Q688" s="404">
        <v>42447</v>
      </c>
      <c r="R688" s="404">
        <v>42475</v>
      </c>
      <c r="S688" s="403">
        <v>2</v>
      </c>
      <c r="T688" s="403">
        <v>2</v>
      </c>
      <c r="U688" s="403">
        <v>2</v>
      </c>
      <c r="V688" s="403">
        <v>2</v>
      </c>
      <c r="W688" s="403">
        <v>2</v>
      </c>
      <c r="X688" s="403" t="s">
        <v>100</v>
      </c>
      <c r="Y688" s="403" t="s">
        <v>4094</v>
      </c>
      <c r="Z688" s="404">
        <v>40813</v>
      </c>
      <c r="AA688" s="404">
        <v>40816</v>
      </c>
      <c r="AB688" s="403" t="s">
        <v>4093</v>
      </c>
      <c r="AC688" s="403" t="s">
        <v>4900</v>
      </c>
      <c r="AD688" s="403">
        <v>2</v>
      </c>
      <c r="AE688" s="403">
        <v>2</v>
      </c>
      <c r="AF688" s="403">
        <v>2</v>
      </c>
      <c r="AG688" s="403" t="s">
        <v>99</v>
      </c>
      <c r="AH688" s="403">
        <v>2</v>
      </c>
      <c r="AI688" s="403" t="s">
        <v>111</v>
      </c>
    </row>
    <row r="689" spans="1:35" x14ac:dyDescent="0.2">
      <c r="A689" s="434" t="str">
        <f>IF(B689&lt;&gt;"",HYPERLINK(CONCATENATE("http://reports.ofsted.gov.uk/inspection-reports/find-inspection-report/provider/ELS/",B689),"Ofsted Webpage"),"")</f>
        <v>Ofsted Webpage</v>
      </c>
      <c r="B689" s="403">
        <v>130519</v>
      </c>
      <c r="C689" s="403">
        <v>108484</v>
      </c>
      <c r="D689" s="403">
        <v>10005998</v>
      </c>
      <c r="E689" s="403" t="s">
        <v>2092</v>
      </c>
      <c r="F689" s="403" t="s">
        <v>113</v>
      </c>
      <c r="G689" s="403" t="s">
        <v>12</v>
      </c>
      <c r="H689" s="403" t="s">
        <v>1059</v>
      </c>
      <c r="I689" s="403" t="s">
        <v>140</v>
      </c>
      <c r="J689" s="403" t="s">
        <v>140</v>
      </c>
      <c r="K689" s="404">
        <v>42998</v>
      </c>
      <c r="L689" s="403">
        <v>1</v>
      </c>
      <c r="M689" s="403" t="s">
        <v>2093</v>
      </c>
      <c r="N689" s="403" t="s">
        <v>115</v>
      </c>
      <c r="O689" s="403" t="s">
        <v>109</v>
      </c>
      <c r="P689" s="404">
        <v>42023</v>
      </c>
      <c r="Q689" s="404">
        <v>42027</v>
      </c>
      <c r="R689" s="404">
        <v>42065</v>
      </c>
      <c r="S689" s="403">
        <v>2</v>
      </c>
      <c r="T689" s="403">
        <v>2</v>
      </c>
      <c r="U689" s="403">
        <v>2</v>
      </c>
      <c r="V689" s="403" t="s">
        <v>99</v>
      </c>
      <c r="W689" s="403">
        <v>2</v>
      </c>
      <c r="X689" s="403" t="s">
        <v>99</v>
      </c>
      <c r="Y689" s="403" t="s">
        <v>4520</v>
      </c>
      <c r="Z689" s="404">
        <v>39930</v>
      </c>
      <c r="AA689" s="404">
        <v>39934</v>
      </c>
      <c r="AB689" s="403" t="s">
        <v>163</v>
      </c>
      <c r="AC689" s="403" t="s">
        <v>4900</v>
      </c>
      <c r="AD689" s="403">
        <v>1</v>
      </c>
      <c r="AE689" s="403">
        <v>1</v>
      </c>
      <c r="AF689" s="403">
        <v>1</v>
      </c>
      <c r="AG689" s="403" t="s">
        <v>99</v>
      </c>
      <c r="AH689" s="403">
        <v>2</v>
      </c>
      <c r="AI689" s="403" t="s">
        <v>148</v>
      </c>
    </row>
    <row r="690" spans="1:35" x14ac:dyDescent="0.2">
      <c r="A690" s="434" t="str">
        <f>IF(B690&lt;&gt;"",HYPERLINK(CONCATENATE("http://reports.ofsted.gov.uk/inspection-reports/find-inspection-report/provider/ELS/",B690),"Ofsted Webpage"),"")</f>
        <v>Ofsted Webpage</v>
      </c>
      <c r="B690" s="403">
        <v>130521</v>
      </c>
      <c r="C690" s="403">
        <v>107785</v>
      </c>
      <c r="D690" s="403">
        <v>10007500</v>
      </c>
      <c r="E690" s="403" t="s">
        <v>500</v>
      </c>
      <c r="F690" s="403" t="s">
        <v>113</v>
      </c>
      <c r="G690" s="403" t="s">
        <v>12</v>
      </c>
      <c r="H690" s="403" t="s">
        <v>158</v>
      </c>
      <c r="I690" s="403" t="s">
        <v>140</v>
      </c>
      <c r="J690" s="403" t="s">
        <v>140</v>
      </c>
      <c r="K690" s="404" t="s">
        <v>210</v>
      </c>
      <c r="L690" s="403" t="s">
        <v>210</v>
      </c>
      <c r="M690" s="403">
        <v>10022096</v>
      </c>
      <c r="N690" s="403" t="s">
        <v>155</v>
      </c>
      <c r="O690" s="403" t="s">
        <v>109</v>
      </c>
      <c r="P690" s="404">
        <v>42682</v>
      </c>
      <c r="Q690" s="404">
        <v>42685</v>
      </c>
      <c r="R690" s="404">
        <v>42723</v>
      </c>
      <c r="S690" s="403">
        <v>2</v>
      </c>
      <c r="T690" s="403">
        <v>2</v>
      </c>
      <c r="U690" s="403">
        <v>2</v>
      </c>
      <c r="V690" s="403">
        <v>2</v>
      </c>
      <c r="W690" s="403">
        <v>2</v>
      </c>
      <c r="X690" s="403" t="s">
        <v>100</v>
      </c>
      <c r="Y690" s="403" t="s">
        <v>501</v>
      </c>
      <c r="Z690" s="404">
        <v>42072</v>
      </c>
      <c r="AA690" s="404">
        <v>42076</v>
      </c>
      <c r="AB690" s="403" t="s">
        <v>115</v>
      </c>
      <c r="AC690" s="403" t="s">
        <v>4900</v>
      </c>
      <c r="AD690" s="403">
        <v>3</v>
      </c>
      <c r="AE690" s="403">
        <v>3</v>
      </c>
      <c r="AF690" s="403">
        <v>3</v>
      </c>
      <c r="AG690" s="403" t="s">
        <v>99</v>
      </c>
      <c r="AH690" s="403">
        <v>3</v>
      </c>
      <c r="AI690" s="403" t="s">
        <v>127</v>
      </c>
    </row>
    <row r="691" spans="1:35" x14ac:dyDescent="0.2">
      <c r="A691" s="434" t="str">
        <f>IF(B691&lt;&gt;"",HYPERLINK(CONCATENATE("http://reports.ofsted.gov.uk/inspection-reports/find-inspection-report/provider/ELS/",B691),"Ofsted Webpage"),"")</f>
        <v>Ofsted Webpage</v>
      </c>
      <c r="B691" s="403">
        <v>130522</v>
      </c>
      <c r="C691" s="403">
        <v>108378</v>
      </c>
      <c r="D691" s="403">
        <v>10007546</v>
      </c>
      <c r="E691" s="403" t="s">
        <v>4521</v>
      </c>
      <c r="F691" s="403" t="s">
        <v>105</v>
      </c>
      <c r="G691" s="403" t="s">
        <v>12</v>
      </c>
      <c r="H691" s="403" t="s">
        <v>158</v>
      </c>
      <c r="I691" s="403" t="s">
        <v>140</v>
      </c>
      <c r="J691" s="403" t="s">
        <v>140</v>
      </c>
      <c r="K691" s="404" t="s">
        <v>210</v>
      </c>
      <c r="L691" s="403" t="s">
        <v>210</v>
      </c>
      <c r="M691" s="403" t="s">
        <v>4522</v>
      </c>
      <c r="N691" s="403" t="s">
        <v>207</v>
      </c>
      <c r="O691" s="403" t="s">
        <v>109</v>
      </c>
      <c r="P691" s="404">
        <v>39378</v>
      </c>
      <c r="Q691" s="404">
        <v>39379</v>
      </c>
      <c r="R691" s="404">
        <v>39423</v>
      </c>
      <c r="S691" s="403">
        <v>1</v>
      </c>
      <c r="T691" s="403">
        <v>1</v>
      </c>
      <c r="U691" s="403">
        <v>1</v>
      </c>
      <c r="V691" s="403" t="s">
        <v>99</v>
      </c>
      <c r="W691" s="403">
        <v>1</v>
      </c>
      <c r="X691" s="403" t="s">
        <v>99</v>
      </c>
      <c r="Y691" s="403" t="s">
        <v>210</v>
      </c>
      <c r="Z691" s="404" t="s">
        <v>210</v>
      </c>
      <c r="AA691" s="404" t="s">
        <v>210</v>
      </c>
      <c r="AB691" s="403" t="s">
        <v>210</v>
      </c>
      <c r="AC691" s="403" t="s">
        <v>210</v>
      </c>
      <c r="AD691" s="403" t="s">
        <v>210</v>
      </c>
      <c r="AE691" s="403" t="s">
        <v>210</v>
      </c>
      <c r="AF691" s="403" t="s">
        <v>210</v>
      </c>
      <c r="AG691" s="403" t="s">
        <v>210</v>
      </c>
      <c r="AH691" s="403" t="s">
        <v>210</v>
      </c>
      <c r="AI691" s="403" t="s">
        <v>103</v>
      </c>
    </row>
    <row r="692" spans="1:35" x14ac:dyDescent="0.2">
      <c r="A692" s="434" t="str">
        <f>IF(B692&lt;&gt;"",HYPERLINK(CONCATENATE("http://reports.ofsted.gov.uk/inspection-reports/find-inspection-report/provider/ELS/",B692),"Ofsted Webpage"),"")</f>
        <v>Ofsted Webpage</v>
      </c>
      <c r="B692" s="403">
        <v>130523</v>
      </c>
      <c r="C692" s="403">
        <v>108328</v>
      </c>
      <c r="D692" s="403">
        <v>10006195</v>
      </c>
      <c r="E692" s="403" t="s">
        <v>157</v>
      </c>
      <c r="F692" s="403" t="s">
        <v>105</v>
      </c>
      <c r="G692" s="403" t="s">
        <v>12</v>
      </c>
      <c r="H692" s="403" t="s">
        <v>158</v>
      </c>
      <c r="I692" s="403" t="s">
        <v>140</v>
      </c>
      <c r="J692" s="403" t="s">
        <v>140</v>
      </c>
      <c r="K692" s="404" t="s">
        <v>210</v>
      </c>
      <c r="L692" s="403" t="s">
        <v>210</v>
      </c>
      <c r="M692" s="403">
        <v>10020087</v>
      </c>
      <c r="N692" s="403" t="s">
        <v>108</v>
      </c>
      <c r="O692" s="403" t="s">
        <v>124</v>
      </c>
      <c r="P692" s="404">
        <v>42780</v>
      </c>
      <c r="Q692" s="404">
        <v>42783</v>
      </c>
      <c r="R692" s="404">
        <v>42815</v>
      </c>
      <c r="S692" s="403">
        <v>1</v>
      </c>
      <c r="T692" s="403">
        <v>1</v>
      </c>
      <c r="U692" s="403">
        <v>1</v>
      </c>
      <c r="V692" s="403">
        <v>1</v>
      </c>
      <c r="W692" s="403">
        <v>1</v>
      </c>
      <c r="X692" s="403" t="s">
        <v>100</v>
      </c>
      <c r="Y692" s="403" t="s">
        <v>159</v>
      </c>
      <c r="Z692" s="404">
        <v>41219</v>
      </c>
      <c r="AA692" s="404">
        <v>41222</v>
      </c>
      <c r="AB692" s="403" t="s">
        <v>108</v>
      </c>
      <c r="AC692" s="403" t="s">
        <v>4900</v>
      </c>
      <c r="AD692" s="403">
        <v>2</v>
      </c>
      <c r="AE692" s="403">
        <v>2</v>
      </c>
      <c r="AF692" s="403">
        <v>2</v>
      </c>
      <c r="AG692" s="403" t="s">
        <v>99</v>
      </c>
      <c r="AH692" s="403">
        <v>2</v>
      </c>
      <c r="AI692" s="403" t="s">
        <v>127</v>
      </c>
    </row>
    <row r="693" spans="1:35" x14ac:dyDescent="0.2">
      <c r="A693" s="434" t="str">
        <f>IF(B693&lt;&gt;"",HYPERLINK(CONCATENATE("http://reports.ofsted.gov.uk/inspection-reports/find-inspection-report/provider/ELS/",B693),"Ofsted Webpage"),"")</f>
        <v>Ofsted Webpage</v>
      </c>
      <c r="B693" s="403">
        <v>130524</v>
      </c>
      <c r="C693" s="403">
        <v>107013</v>
      </c>
      <c r="D693" s="403">
        <v>10000536</v>
      </c>
      <c r="E693" s="403" t="s">
        <v>4137</v>
      </c>
      <c r="F693" s="403" t="s">
        <v>113</v>
      </c>
      <c r="G693" s="403" t="s">
        <v>12</v>
      </c>
      <c r="H693" s="403" t="s">
        <v>369</v>
      </c>
      <c r="I693" s="403" t="s">
        <v>199</v>
      </c>
      <c r="J693" s="403" t="s">
        <v>95</v>
      </c>
      <c r="K693" s="404" t="s">
        <v>210</v>
      </c>
      <c r="L693" s="403" t="s">
        <v>210</v>
      </c>
      <c r="M693" s="403" t="s">
        <v>4523</v>
      </c>
      <c r="N693" s="403" t="s">
        <v>458</v>
      </c>
      <c r="O693" s="403" t="s">
        <v>109</v>
      </c>
      <c r="P693" s="404">
        <v>40483</v>
      </c>
      <c r="Q693" s="404">
        <v>40487</v>
      </c>
      <c r="R693" s="404">
        <v>40522</v>
      </c>
      <c r="S693" s="403">
        <v>1</v>
      </c>
      <c r="T693" s="403">
        <v>1</v>
      </c>
      <c r="U693" s="403">
        <v>2</v>
      </c>
      <c r="V693" s="403" t="s">
        <v>99</v>
      </c>
      <c r="W693" s="403">
        <v>1</v>
      </c>
      <c r="X693" s="403" t="s">
        <v>99</v>
      </c>
      <c r="Y693" s="403" t="s">
        <v>4524</v>
      </c>
      <c r="Z693" s="404">
        <v>39111</v>
      </c>
      <c r="AA693" s="404">
        <v>39115</v>
      </c>
      <c r="AB693" s="403" t="s">
        <v>458</v>
      </c>
      <c r="AC693" s="403" t="s">
        <v>4900</v>
      </c>
      <c r="AD693" s="403">
        <v>3</v>
      </c>
      <c r="AE693" s="403">
        <v>2</v>
      </c>
      <c r="AF693" s="403">
        <v>2</v>
      </c>
      <c r="AG693" s="403" t="s">
        <v>99</v>
      </c>
      <c r="AH693" s="403">
        <v>3</v>
      </c>
      <c r="AI693" s="403" t="s">
        <v>127</v>
      </c>
    </row>
    <row r="694" spans="1:35" x14ac:dyDescent="0.2">
      <c r="A694" s="434" t="str">
        <f>IF(B694&lt;&gt;"",HYPERLINK(CONCATENATE("http://reports.ofsted.gov.uk/inspection-reports/find-inspection-report/provider/ELS/",B694),"Ofsted Webpage"),"")</f>
        <v>Ofsted Webpage</v>
      </c>
      <c r="B694" s="403">
        <v>130525</v>
      </c>
      <c r="C694" s="403">
        <v>108314</v>
      </c>
      <c r="D694" s="403">
        <v>10004739</v>
      </c>
      <c r="E694" s="403" t="s">
        <v>2868</v>
      </c>
      <c r="F694" s="403" t="s">
        <v>391</v>
      </c>
      <c r="G694" s="403" t="s">
        <v>15</v>
      </c>
      <c r="H694" s="403" t="s">
        <v>369</v>
      </c>
      <c r="I694" s="403" t="s">
        <v>199</v>
      </c>
      <c r="J694" s="403" t="s">
        <v>95</v>
      </c>
      <c r="K694" s="404" t="s">
        <v>210</v>
      </c>
      <c r="L694" s="403" t="s">
        <v>210</v>
      </c>
      <c r="M694" s="403" t="s">
        <v>2869</v>
      </c>
      <c r="N694" s="403" t="s">
        <v>152</v>
      </c>
      <c r="O694" s="403" t="s">
        <v>109</v>
      </c>
      <c r="P694" s="404">
        <v>41807</v>
      </c>
      <c r="Q694" s="404">
        <v>41810</v>
      </c>
      <c r="R694" s="404">
        <v>41843</v>
      </c>
      <c r="S694" s="403">
        <v>1</v>
      </c>
      <c r="T694" s="403">
        <v>1</v>
      </c>
      <c r="U694" s="403">
        <v>1</v>
      </c>
      <c r="V694" s="403" t="s">
        <v>99</v>
      </c>
      <c r="W694" s="403">
        <v>1</v>
      </c>
      <c r="X694" s="403" t="s">
        <v>99</v>
      </c>
      <c r="Y694" s="403" t="s">
        <v>4525</v>
      </c>
      <c r="Z694" s="404">
        <v>39038</v>
      </c>
      <c r="AA694" s="404">
        <v>39038</v>
      </c>
      <c r="AB694" s="403" t="s">
        <v>4209</v>
      </c>
      <c r="AC694" s="403" t="s">
        <v>4900</v>
      </c>
      <c r="AD694" s="403">
        <v>1</v>
      </c>
      <c r="AE694" s="403">
        <v>1</v>
      </c>
      <c r="AF694" s="403" t="s">
        <v>99</v>
      </c>
      <c r="AG694" s="403" t="s">
        <v>99</v>
      </c>
      <c r="AH694" s="403" t="s">
        <v>99</v>
      </c>
      <c r="AI694" s="403" t="s">
        <v>111</v>
      </c>
    </row>
    <row r="695" spans="1:35" x14ac:dyDescent="0.2">
      <c r="A695" s="434" t="str">
        <f>IF(B695&lt;&gt;"",HYPERLINK(CONCATENATE("http://reports.ofsted.gov.uk/inspection-reports/find-inspection-report/provider/ELS/",B695),"Ofsted Webpage"),"")</f>
        <v>Ofsted Webpage</v>
      </c>
      <c r="B695" s="403">
        <v>130527</v>
      </c>
      <c r="C695" s="403">
        <v>108493</v>
      </c>
      <c r="D695" s="403">
        <v>10005534</v>
      </c>
      <c r="E695" s="403" t="s">
        <v>3788</v>
      </c>
      <c r="F695" s="403" t="s">
        <v>113</v>
      </c>
      <c r="G695" s="403" t="s">
        <v>12</v>
      </c>
      <c r="H695" s="403" t="s">
        <v>549</v>
      </c>
      <c r="I695" s="403" t="s">
        <v>199</v>
      </c>
      <c r="J695" s="403" t="s">
        <v>95</v>
      </c>
      <c r="K695" s="404" t="s">
        <v>210</v>
      </c>
      <c r="L695" s="404" t="s">
        <v>210</v>
      </c>
      <c r="M695" s="404" t="s">
        <v>210</v>
      </c>
      <c r="N695" s="404" t="s">
        <v>210</v>
      </c>
      <c r="O695" s="404" t="s">
        <v>210</v>
      </c>
      <c r="P695" s="404" t="s">
        <v>210</v>
      </c>
      <c r="Q695" s="404" t="s">
        <v>210</v>
      </c>
      <c r="R695" s="404" t="s">
        <v>210</v>
      </c>
      <c r="S695" s="404" t="s">
        <v>210</v>
      </c>
      <c r="T695" s="404" t="s">
        <v>210</v>
      </c>
      <c r="U695" s="404" t="s">
        <v>210</v>
      </c>
      <c r="V695" s="404" t="s">
        <v>210</v>
      </c>
      <c r="W695" s="404" t="s">
        <v>210</v>
      </c>
      <c r="X695" s="404" t="s">
        <v>210</v>
      </c>
      <c r="Y695" s="404" t="s">
        <v>210</v>
      </c>
      <c r="Z695" s="404" t="s">
        <v>210</v>
      </c>
      <c r="AA695" s="404" t="s">
        <v>210</v>
      </c>
      <c r="AB695" s="404" t="s">
        <v>210</v>
      </c>
      <c r="AC695" s="404" t="s">
        <v>210</v>
      </c>
      <c r="AD695" s="404" t="s">
        <v>210</v>
      </c>
      <c r="AE695" s="404" t="s">
        <v>210</v>
      </c>
      <c r="AF695" s="404" t="s">
        <v>210</v>
      </c>
      <c r="AG695" s="404" t="s">
        <v>210</v>
      </c>
      <c r="AH695" s="404" t="s">
        <v>210</v>
      </c>
      <c r="AI695" s="404" t="s">
        <v>210</v>
      </c>
    </row>
    <row r="696" spans="1:35" x14ac:dyDescent="0.2">
      <c r="A696" s="434" t="str">
        <f>IF(B696&lt;&gt;"",HYPERLINK(CONCATENATE("http://reports.ofsted.gov.uk/inspection-reports/find-inspection-report/provider/ELS/",B696),"Ofsted Webpage"),"")</f>
        <v>Ofsted Webpage</v>
      </c>
      <c r="B696" s="403">
        <v>130531</v>
      </c>
      <c r="C696" s="403">
        <v>106996</v>
      </c>
      <c r="D696" s="403">
        <v>10005788</v>
      </c>
      <c r="E696" s="403" t="s">
        <v>1345</v>
      </c>
      <c r="F696" s="403" t="s">
        <v>113</v>
      </c>
      <c r="G696" s="403" t="s">
        <v>12</v>
      </c>
      <c r="H696" s="403" t="s">
        <v>198</v>
      </c>
      <c r="I696" s="403" t="s">
        <v>199</v>
      </c>
      <c r="J696" s="403" t="s">
        <v>95</v>
      </c>
      <c r="K696" s="404" t="s">
        <v>210</v>
      </c>
      <c r="L696" s="403" t="s">
        <v>210</v>
      </c>
      <c r="M696" s="403">
        <v>10030739</v>
      </c>
      <c r="N696" s="403" t="s">
        <v>155</v>
      </c>
      <c r="O696" s="403" t="s">
        <v>109</v>
      </c>
      <c r="P696" s="404">
        <v>43122</v>
      </c>
      <c r="Q696" s="404">
        <v>43125</v>
      </c>
      <c r="R696" s="404">
        <v>43166</v>
      </c>
      <c r="S696" s="403">
        <v>3</v>
      </c>
      <c r="T696" s="403">
        <v>3</v>
      </c>
      <c r="U696" s="403">
        <v>3</v>
      </c>
      <c r="V696" s="403">
        <v>3</v>
      </c>
      <c r="W696" s="403">
        <v>3</v>
      </c>
      <c r="X696" s="403" t="s">
        <v>100</v>
      </c>
      <c r="Y696" s="403">
        <v>10005437</v>
      </c>
      <c r="Z696" s="404">
        <v>42395</v>
      </c>
      <c r="AA696" s="404">
        <v>42398</v>
      </c>
      <c r="AB696" s="403" t="s">
        <v>115</v>
      </c>
      <c r="AC696" s="403" t="s">
        <v>4900</v>
      </c>
      <c r="AD696" s="403">
        <v>3</v>
      </c>
      <c r="AE696" s="403">
        <v>3</v>
      </c>
      <c r="AF696" s="403">
        <v>3</v>
      </c>
      <c r="AG696" s="403">
        <v>3</v>
      </c>
      <c r="AH696" s="403">
        <v>3</v>
      </c>
      <c r="AI696" s="403" t="s">
        <v>111</v>
      </c>
    </row>
    <row r="697" spans="1:35" x14ac:dyDescent="0.2">
      <c r="A697" s="434" t="str">
        <f>IF(B697&lt;&gt;"",HYPERLINK(CONCATENATE("http://reports.ofsted.gov.uk/inspection-reports/find-inspection-report/provider/ELS/",B697),"Ofsted Webpage"),"")</f>
        <v>Ofsted Webpage</v>
      </c>
      <c r="B697" s="403">
        <v>130532</v>
      </c>
      <c r="C697" s="403">
        <v>108311</v>
      </c>
      <c r="D697" s="403">
        <v>10000840</v>
      </c>
      <c r="E697" s="403" t="s">
        <v>2096</v>
      </c>
      <c r="F697" s="403" t="s">
        <v>113</v>
      </c>
      <c r="G697" s="403" t="s">
        <v>12</v>
      </c>
      <c r="H697" s="403" t="s">
        <v>380</v>
      </c>
      <c r="I697" s="403" t="s">
        <v>199</v>
      </c>
      <c r="J697" s="403" t="s">
        <v>95</v>
      </c>
      <c r="K697" s="404" t="s">
        <v>210</v>
      </c>
      <c r="L697" s="403" t="s">
        <v>210</v>
      </c>
      <c r="M697" s="403">
        <v>10037383</v>
      </c>
      <c r="N697" s="403" t="s">
        <v>115</v>
      </c>
      <c r="O697" s="403" t="s">
        <v>109</v>
      </c>
      <c r="P697" s="404">
        <v>43018</v>
      </c>
      <c r="Q697" s="404">
        <v>43021</v>
      </c>
      <c r="R697" s="404">
        <v>43053</v>
      </c>
      <c r="S697" s="403">
        <v>3</v>
      </c>
      <c r="T697" s="403">
        <v>3</v>
      </c>
      <c r="U697" s="403">
        <v>3</v>
      </c>
      <c r="V697" s="403">
        <v>3</v>
      </c>
      <c r="W697" s="403">
        <v>3</v>
      </c>
      <c r="X697" s="403" t="s">
        <v>100</v>
      </c>
      <c r="Y697" s="403" t="s">
        <v>2097</v>
      </c>
      <c r="Z697" s="404">
        <v>41904</v>
      </c>
      <c r="AA697" s="404">
        <v>41908</v>
      </c>
      <c r="AB697" s="403" t="s">
        <v>115</v>
      </c>
      <c r="AC697" s="403" t="s">
        <v>4900</v>
      </c>
      <c r="AD697" s="403">
        <v>2</v>
      </c>
      <c r="AE697" s="403">
        <v>2</v>
      </c>
      <c r="AF697" s="403">
        <v>2</v>
      </c>
      <c r="AG697" s="403" t="s">
        <v>99</v>
      </c>
      <c r="AH697" s="403">
        <v>2</v>
      </c>
      <c r="AI697" s="403" t="s">
        <v>148</v>
      </c>
    </row>
    <row r="698" spans="1:35" x14ac:dyDescent="0.2">
      <c r="A698" s="434" t="str">
        <f>IF(B698&lt;&gt;"",HYPERLINK(CONCATENATE("http://reports.ofsted.gov.uk/inspection-reports/find-inspection-report/provider/ELS/",B698),"Ofsted Webpage"),"")</f>
        <v>Ofsted Webpage</v>
      </c>
      <c r="B698" s="403">
        <v>130534</v>
      </c>
      <c r="C698" s="403">
        <v>107170</v>
      </c>
      <c r="D698" s="403">
        <v>10005810</v>
      </c>
      <c r="E698" s="403" t="s">
        <v>509</v>
      </c>
      <c r="F698" s="403" t="s">
        <v>113</v>
      </c>
      <c r="G698" s="403" t="s">
        <v>12</v>
      </c>
      <c r="H698" s="403" t="s">
        <v>380</v>
      </c>
      <c r="I698" s="403" t="s">
        <v>199</v>
      </c>
      <c r="J698" s="403" t="s">
        <v>95</v>
      </c>
      <c r="K698" s="404">
        <v>42677</v>
      </c>
      <c r="L698" s="403">
        <v>1</v>
      </c>
      <c r="M698" s="403" t="s">
        <v>510</v>
      </c>
      <c r="N698" s="403" t="s">
        <v>115</v>
      </c>
      <c r="O698" s="403" t="s">
        <v>109</v>
      </c>
      <c r="P698" s="404">
        <v>41317</v>
      </c>
      <c r="Q698" s="404">
        <v>41320</v>
      </c>
      <c r="R698" s="404">
        <v>41353</v>
      </c>
      <c r="S698" s="403">
        <v>2</v>
      </c>
      <c r="T698" s="403">
        <v>2</v>
      </c>
      <c r="U698" s="403">
        <v>2</v>
      </c>
      <c r="V698" s="403" t="s">
        <v>99</v>
      </c>
      <c r="W698" s="403">
        <v>2</v>
      </c>
      <c r="X698" s="403" t="s">
        <v>99</v>
      </c>
      <c r="Y698" s="403" t="s">
        <v>4526</v>
      </c>
      <c r="Z698" s="404">
        <v>40448</v>
      </c>
      <c r="AA698" s="404">
        <v>40452</v>
      </c>
      <c r="AB698" s="403" t="s">
        <v>163</v>
      </c>
      <c r="AC698" s="403" t="s">
        <v>4900</v>
      </c>
      <c r="AD698" s="403">
        <v>3</v>
      </c>
      <c r="AE698" s="403">
        <v>3</v>
      </c>
      <c r="AF698" s="403">
        <v>3</v>
      </c>
      <c r="AG698" s="403" t="s">
        <v>99</v>
      </c>
      <c r="AH698" s="403">
        <v>3</v>
      </c>
      <c r="AI698" s="403" t="s">
        <v>127</v>
      </c>
    </row>
    <row r="699" spans="1:35" x14ac:dyDescent="0.2">
      <c r="A699" s="434" t="str">
        <f>IF(B699&lt;&gt;"",HYPERLINK(CONCATENATE("http://reports.ofsted.gov.uk/inspection-reports/find-inspection-report/provider/ELS/",B699),"Ofsted Webpage"),"")</f>
        <v>Ofsted Webpage</v>
      </c>
      <c r="B699" s="403">
        <v>130535</v>
      </c>
      <c r="C699" s="403">
        <v>108325</v>
      </c>
      <c r="D699" s="403">
        <v>10001093</v>
      </c>
      <c r="E699" s="403" t="s">
        <v>2877</v>
      </c>
      <c r="F699" s="403" t="s">
        <v>113</v>
      </c>
      <c r="G699" s="403" t="s">
        <v>12</v>
      </c>
      <c r="H699" s="403" t="s">
        <v>832</v>
      </c>
      <c r="I699" s="403" t="s">
        <v>199</v>
      </c>
      <c r="J699" s="403" t="s">
        <v>95</v>
      </c>
      <c r="K699" s="404" t="s">
        <v>210</v>
      </c>
      <c r="L699" s="403" t="s">
        <v>210</v>
      </c>
      <c r="M699" s="403">
        <v>10041134</v>
      </c>
      <c r="N699" s="403" t="s">
        <v>115</v>
      </c>
      <c r="O699" s="403" t="s">
        <v>109</v>
      </c>
      <c r="P699" s="404">
        <v>43130</v>
      </c>
      <c r="Q699" s="404">
        <v>43133</v>
      </c>
      <c r="R699" s="404">
        <v>43168</v>
      </c>
      <c r="S699" s="403">
        <v>2</v>
      </c>
      <c r="T699" s="403">
        <v>2</v>
      </c>
      <c r="U699" s="403">
        <v>2</v>
      </c>
      <c r="V699" s="403">
        <v>2</v>
      </c>
      <c r="W699" s="403">
        <v>2</v>
      </c>
      <c r="X699" s="403" t="s">
        <v>100</v>
      </c>
      <c r="Y699" s="403" t="s">
        <v>2878</v>
      </c>
      <c r="Z699" s="404">
        <v>41708</v>
      </c>
      <c r="AA699" s="404">
        <v>41712</v>
      </c>
      <c r="AB699" s="403" t="s">
        <v>115</v>
      </c>
      <c r="AC699" s="403" t="s">
        <v>4900</v>
      </c>
      <c r="AD699" s="403">
        <v>2</v>
      </c>
      <c r="AE699" s="403">
        <v>2</v>
      </c>
      <c r="AF699" s="403">
        <v>2</v>
      </c>
      <c r="AG699" s="403" t="s">
        <v>99</v>
      </c>
      <c r="AH699" s="403">
        <v>2</v>
      </c>
      <c r="AI699" s="403" t="s">
        <v>111</v>
      </c>
    </row>
    <row r="700" spans="1:35" x14ac:dyDescent="0.2">
      <c r="A700" s="434" t="str">
        <f>IF(B700&lt;&gt;"",HYPERLINK(CONCATENATE("http://reports.ofsted.gov.uk/inspection-reports/find-inspection-report/provider/ELS/",B700),"Ofsted Webpage"),"")</f>
        <v>Ofsted Webpage</v>
      </c>
      <c r="B700" s="403">
        <v>130537</v>
      </c>
      <c r="C700" s="403">
        <v>107157</v>
      </c>
      <c r="D700" s="403">
        <v>10003189</v>
      </c>
      <c r="E700" s="403" t="s">
        <v>3796</v>
      </c>
      <c r="F700" s="403" t="s">
        <v>113</v>
      </c>
      <c r="G700" s="403" t="s">
        <v>12</v>
      </c>
      <c r="H700" s="403" t="s">
        <v>867</v>
      </c>
      <c r="I700" s="403" t="s">
        <v>199</v>
      </c>
      <c r="J700" s="403" t="s">
        <v>95</v>
      </c>
      <c r="K700" s="404" t="s">
        <v>210</v>
      </c>
      <c r="L700" s="403" t="s">
        <v>210</v>
      </c>
      <c r="M700" s="403" t="s">
        <v>3797</v>
      </c>
      <c r="N700" s="403" t="s">
        <v>232</v>
      </c>
      <c r="O700" s="403" t="s">
        <v>109</v>
      </c>
      <c r="P700" s="404">
        <v>41218</v>
      </c>
      <c r="Q700" s="404">
        <v>41222</v>
      </c>
      <c r="R700" s="404">
        <v>41257</v>
      </c>
      <c r="S700" s="403">
        <v>2</v>
      </c>
      <c r="T700" s="403">
        <v>1</v>
      </c>
      <c r="U700" s="403">
        <v>2</v>
      </c>
      <c r="V700" s="403" t="s">
        <v>99</v>
      </c>
      <c r="W700" s="403">
        <v>2</v>
      </c>
      <c r="X700" s="403" t="s">
        <v>99</v>
      </c>
      <c r="Y700" s="403" t="s">
        <v>4527</v>
      </c>
      <c r="Z700" s="404">
        <v>40637</v>
      </c>
      <c r="AA700" s="404">
        <v>40641</v>
      </c>
      <c r="AB700" s="403" t="s">
        <v>458</v>
      </c>
      <c r="AC700" s="403" t="s">
        <v>4900</v>
      </c>
      <c r="AD700" s="403">
        <v>4</v>
      </c>
      <c r="AE700" s="403">
        <v>4</v>
      </c>
      <c r="AF700" s="403">
        <v>3</v>
      </c>
      <c r="AG700" s="403" t="s">
        <v>99</v>
      </c>
      <c r="AH700" s="403">
        <v>4</v>
      </c>
      <c r="AI700" s="403" t="s">
        <v>127</v>
      </c>
    </row>
    <row r="701" spans="1:35" x14ac:dyDescent="0.2">
      <c r="A701" s="434" t="str">
        <f>IF(B701&lt;&gt;"",HYPERLINK(CONCATENATE("http://reports.ofsted.gov.uk/inspection-reports/find-inspection-report/provider/ELS/",B701),"Ofsted Webpage"),"")</f>
        <v>Ofsted Webpage</v>
      </c>
      <c r="B701" s="403">
        <v>130538</v>
      </c>
      <c r="C701" s="403">
        <v>108424</v>
      </c>
      <c r="D701" s="403">
        <v>10002770</v>
      </c>
      <c r="E701" s="403" t="s">
        <v>4528</v>
      </c>
      <c r="F701" s="403" t="s">
        <v>105</v>
      </c>
      <c r="G701" s="403" t="s">
        <v>12</v>
      </c>
      <c r="H701" s="403" t="s">
        <v>867</v>
      </c>
      <c r="I701" s="403" t="s">
        <v>199</v>
      </c>
      <c r="J701" s="403" t="s">
        <v>95</v>
      </c>
      <c r="K701" s="404" t="s">
        <v>210</v>
      </c>
      <c r="L701" s="403" t="s">
        <v>210</v>
      </c>
      <c r="M701" s="403" t="s">
        <v>4529</v>
      </c>
      <c r="N701" s="403" t="s">
        <v>207</v>
      </c>
      <c r="O701" s="403" t="s">
        <v>109</v>
      </c>
      <c r="P701" s="404">
        <v>39407</v>
      </c>
      <c r="Q701" s="404">
        <v>39408</v>
      </c>
      <c r="R701" s="404">
        <v>39465</v>
      </c>
      <c r="S701" s="403">
        <v>1</v>
      </c>
      <c r="T701" s="403">
        <v>1</v>
      </c>
      <c r="U701" s="403">
        <v>1</v>
      </c>
      <c r="V701" s="403" t="s">
        <v>99</v>
      </c>
      <c r="W701" s="403">
        <v>1</v>
      </c>
      <c r="X701" s="403" t="s">
        <v>99</v>
      </c>
      <c r="Y701" s="403" t="s">
        <v>210</v>
      </c>
      <c r="Z701" s="404" t="s">
        <v>210</v>
      </c>
      <c r="AA701" s="404" t="s">
        <v>210</v>
      </c>
      <c r="AB701" s="403" t="s">
        <v>210</v>
      </c>
      <c r="AC701" s="403" t="s">
        <v>210</v>
      </c>
      <c r="AD701" s="403" t="s">
        <v>210</v>
      </c>
      <c r="AE701" s="403" t="s">
        <v>210</v>
      </c>
      <c r="AF701" s="403" t="s">
        <v>210</v>
      </c>
      <c r="AG701" s="403" t="s">
        <v>210</v>
      </c>
      <c r="AH701" s="403" t="s">
        <v>210</v>
      </c>
      <c r="AI701" s="403" t="s">
        <v>103</v>
      </c>
    </row>
    <row r="702" spans="1:35" x14ac:dyDescent="0.2">
      <c r="A702" s="434" t="str">
        <f>IF(B702&lt;&gt;"",HYPERLINK(CONCATENATE("http://reports.ofsted.gov.uk/inspection-reports/find-inspection-report/provider/ELS/",B702),"Ofsted Webpage"),"")</f>
        <v>Ofsted Webpage</v>
      </c>
      <c r="B702" s="403">
        <v>130539</v>
      </c>
      <c r="C702" s="403">
        <v>108417</v>
      </c>
      <c r="D702" s="403">
        <v>10003188</v>
      </c>
      <c r="E702" s="403" t="s">
        <v>1347</v>
      </c>
      <c r="F702" s="403" t="s">
        <v>105</v>
      </c>
      <c r="G702" s="403" t="s">
        <v>12</v>
      </c>
      <c r="H702" s="403" t="s">
        <v>867</v>
      </c>
      <c r="I702" s="403" t="s">
        <v>199</v>
      </c>
      <c r="J702" s="403" t="s">
        <v>95</v>
      </c>
      <c r="K702" s="404" t="s">
        <v>210</v>
      </c>
      <c r="L702" s="403" t="s">
        <v>210</v>
      </c>
      <c r="M702" s="403">
        <v>10011422</v>
      </c>
      <c r="N702" s="403" t="s">
        <v>108</v>
      </c>
      <c r="O702" s="403" t="s">
        <v>109</v>
      </c>
      <c r="P702" s="404">
        <v>42472</v>
      </c>
      <c r="Q702" s="404">
        <v>42475</v>
      </c>
      <c r="R702" s="404">
        <v>42506</v>
      </c>
      <c r="S702" s="403">
        <v>1</v>
      </c>
      <c r="T702" s="403">
        <v>1</v>
      </c>
      <c r="U702" s="403">
        <v>1</v>
      </c>
      <c r="V702" s="403">
        <v>1</v>
      </c>
      <c r="W702" s="403">
        <v>1</v>
      </c>
      <c r="X702" s="403" t="s">
        <v>100</v>
      </c>
      <c r="Y702" s="403" t="s">
        <v>4095</v>
      </c>
      <c r="Z702" s="404">
        <v>40827</v>
      </c>
      <c r="AA702" s="404">
        <v>40830</v>
      </c>
      <c r="AB702" s="403" t="s">
        <v>207</v>
      </c>
      <c r="AC702" s="403" t="s">
        <v>4900</v>
      </c>
      <c r="AD702" s="403">
        <v>2</v>
      </c>
      <c r="AE702" s="403">
        <v>2</v>
      </c>
      <c r="AF702" s="403">
        <v>2</v>
      </c>
      <c r="AG702" s="403" t="s">
        <v>99</v>
      </c>
      <c r="AH702" s="403">
        <v>2</v>
      </c>
      <c r="AI702" s="403" t="s">
        <v>127</v>
      </c>
    </row>
    <row r="703" spans="1:35" x14ac:dyDescent="0.2">
      <c r="A703" s="434" t="str">
        <f>IF(B703&lt;&gt;"",HYPERLINK(CONCATENATE("http://reports.ofsted.gov.uk/inspection-reports/find-inspection-report/provider/ELS/",B703),"Ofsted Webpage"),"")</f>
        <v>Ofsted Webpage</v>
      </c>
      <c r="B703" s="403">
        <v>130542</v>
      </c>
      <c r="C703" s="403">
        <v>107582</v>
      </c>
      <c r="D703" s="403">
        <v>10003855</v>
      </c>
      <c r="E703" s="403" t="s">
        <v>2880</v>
      </c>
      <c r="F703" s="403" t="s">
        <v>113</v>
      </c>
      <c r="G703" s="403" t="s">
        <v>12</v>
      </c>
      <c r="H703" s="403" t="s">
        <v>222</v>
      </c>
      <c r="I703" s="403" t="s">
        <v>199</v>
      </c>
      <c r="J703" s="403" t="s">
        <v>95</v>
      </c>
      <c r="K703" s="404" t="s">
        <v>210</v>
      </c>
      <c r="L703" s="403" t="s">
        <v>210</v>
      </c>
      <c r="M703" s="403">
        <v>10037324</v>
      </c>
      <c r="N703" s="403" t="s">
        <v>115</v>
      </c>
      <c r="O703" s="403" t="s">
        <v>109</v>
      </c>
      <c r="P703" s="404">
        <v>43067</v>
      </c>
      <c r="Q703" s="404">
        <v>43070</v>
      </c>
      <c r="R703" s="404">
        <v>43110</v>
      </c>
      <c r="S703" s="403">
        <v>3</v>
      </c>
      <c r="T703" s="403">
        <v>3</v>
      </c>
      <c r="U703" s="403">
        <v>3</v>
      </c>
      <c r="V703" s="403">
        <v>3</v>
      </c>
      <c r="W703" s="403">
        <v>3</v>
      </c>
      <c r="X703" s="403" t="s">
        <v>100</v>
      </c>
      <c r="Y703" s="403" t="s">
        <v>2881</v>
      </c>
      <c r="Z703" s="404">
        <v>41792</v>
      </c>
      <c r="AA703" s="404">
        <v>41796</v>
      </c>
      <c r="AB703" s="403" t="s">
        <v>155</v>
      </c>
      <c r="AC703" s="403" t="s">
        <v>4900</v>
      </c>
      <c r="AD703" s="403">
        <v>2</v>
      </c>
      <c r="AE703" s="403">
        <v>2</v>
      </c>
      <c r="AF703" s="403">
        <v>2</v>
      </c>
      <c r="AG703" s="403" t="s">
        <v>99</v>
      </c>
      <c r="AH703" s="403">
        <v>2</v>
      </c>
      <c r="AI703" s="403" t="s">
        <v>148</v>
      </c>
    </row>
    <row r="704" spans="1:35" x14ac:dyDescent="0.2">
      <c r="A704" s="434" t="str">
        <f>IF(B704&lt;&gt;"",HYPERLINK(CONCATENATE("http://reports.ofsted.gov.uk/inspection-reports/find-inspection-report/provider/ELS/",B704),"Ofsted Webpage"),"")</f>
        <v>Ofsted Webpage</v>
      </c>
      <c r="B704" s="403">
        <v>130547</v>
      </c>
      <c r="C704" s="403">
        <v>108534</v>
      </c>
      <c r="D704" s="403">
        <v>10003854</v>
      </c>
      <c r="E704" s="403" t="s">
        <v>1349</v>
      </c>
      <c r="F704" s="403" t="s">
        <v>120</v>
      </c>
      <c r="G704" s="403" t="s">
        <v>18</v>
      </c>
      <c r="H704" s="403" t="s">
        <v>222</v>
      </c>
      <c r="I704" s="403" t="s">
        <v>199</v>
      </c>
      <c r="J704" s="403" t="s">
        <v>95</v>
      </c>
      <c r="K704" s="404">
        <v>42432</v>
      </c>
      <c r="L704" s="403">
        <v>1</v>
      </c>
      <c r="M704" s="403" t="s">
        <v>4530</v>
      </c>
      <c r="N704" s="403" t="s">
        <v>163</v>
      </c>
      <c r="O704" s="403" t="s">
        <v>109</v>
      </c>
      <c r="P704" s="404">
        <v>40609</v>
      </c>
      <c r="Q704" s="404">
        <v>40613</v>
      </c>
      <c r="R704" s="404">
        <v>40648</v>
      </c>
      <c r="S704" s="403">
        <v>2</v>
      </c>
      <c r="T704" s="403">
        <v>3</v>
      </c>
      <c r="U704" s="403">
        <v>2</v>
      </c>
      <c r="V704" s="403" t="s">
        <v>99</v>
      </c>
      <c r="W704" s="403">
        <v>2</v>
      </c>
      <c r="X704" s="403" t="s">
        <v>99</v>
      </c>
      <c r="Y704" s="403" t="s">
        <v>4531</v>
      </c>
      <c r="Z704" s="404">
        <v>38852</v>
      </c>
      <c r="AA704" s="404">
        <v>38856</v>
      </c>
      <c r="AB704" s="403" t="s">
        <v>4498</v>
      </c>
      <c r="AC704" s="403" t="s">
        <v>4900</v>
      </c>
      <c r="AD704" s="403">
        <v>2</v>
      </c>
      <c r="AE704" s="403">
        <v>2</v>
      </c>
      <c r="AF704" s="403">
        <v>2</v>
      </c>
      <c r="AG704" s="403" t="s">
        <v>99</v>
      </c>
      <c r="AH704" s="403">
        <v>2</v>
      </c>
      <c r="AI704" s="403" t="s">
        <v>111</v>
      </c>
    </row>
    <row r="705" spans="1:35" x14ac:dyDescent="0.2">
      <c r="A705" s="434" t="str">
        <f>IF(B705&lt;&gt;"",HYPERLINK(CONCATENATE("http://reports.ofsted.gov.uk/inspection-reports/find-inspection-report/provider/ELS/",B705),"Ofsted Webpage"),"")</f>
        <v>Ofsted Webpage</v>
      </c>
      <c r="B705" s="403">
        <v>130548</v>
      </c>
      <c r="C705" s="403">
        <v>108362</v>
      </c>
      <c r="D705" s="403">
        <v>10004785</v>
      </c>
      <c r="E705" s="403" t="s">
        <v>4532</v>
      </c>
      <c r="F705" s="403" t="s">
        <v>105</v>
      </c>
      <c r="G705" s="403" t="s">
        <v>12</v>
      </c>
      <c r="H705" s="403" t="s">
        <v>222</v>
      </c>
      <c r="I705" s="403" t="s">
        <v>199</v>
      </c>
      <c r="J705" s="403" t="s">
        <v>95</v>
      </c>
      <c r="K705" s="404" t="s">
        <v>210</v>
      </c>
      <c r="L705" s="403" t="s">
        <v>210</v>
      </c>
      <c r="M705" s="403" t="s">
        <v>4533</v>
      </c>
      <c r="N705" s="403" t="s">
        <v>207</v>
      </c>
      <c r="O705" s="403" t="s">
        <v>109</v>
      </c>
      <c r="P705" s="404">
        <v>39554</v>
      </c>
      <c r="Q705" s="404">
        <v>39555</v>
      </c>
      <c r="R705" s="404">
        <v>39605</v>
      </c>
      <c r="S705" s="403">
        <v>1</v>
      </c>
      <c r="T705" s="403">
        <v>1</v>
      </c>
      <c r="U705" s="403">
        <v>2</v>
      </c>
      <c r="V705" s="403" t="s">
        <v>99</v>
      </c>
      <c r="W705" s="403">
        <v>2</v>
      </c>
      <c r="X705" s="403" t="s">
        <v>99</v>
      </c>
      <c r="Y705" s="403" t="s">
        <v>210</v>
      </c>
      <c r="Z705" s="404" t="s">
        <v>210</v>
      </c>
      <c r="AA705" s="404" t="s">
        <v>210</v>
      </c>
      <c r="AB705" s="403" t="s">
        <v>210</v>
      </c>
      <c r="AC705" s="403" t="s">
        <v>210</v>
      </c>
      <c r="AD705" s="403" t="s">
        <v>210</v>
      </c>
      <c r="AE705" s="403" t="s">
        <v>210</v>
      </c>
      <c r="AF705" s="403" t="s">
        <v>210</v>
      </c>
      <c r="AG705" s="403" t="s">
        <v>210</v>
      </c>
      <c r="AH705" s="403" t="s">
        <v>210</v>
      </c>
      <c r="AI705" s="403" t="s">
        <v>103</v>
      </c>
    </row>
    <row r="706" spans="1:35" x14ac:dyDescent="0.2">
      <c r="A706" s="434" t="str">
        <f>IF(B706&lt;&gt;"",HYPERLINK(CONCATENATE("http://reports.ofsted.gov.uk/inspection-reports/find-inspection-report/provider/ELS/",B706),"Ofsted Webpage"),"")</f>
        <v>Ofsted Webpage</v>
      </c>
      <c r="B706" s="403">
        <v>130549</v>
      </c>
      <c r="C706" s="403">
        <v>108440</v>
      </c>
      <c r="D706" s="403">
        <v>10007289</v>
      </c>
      <c r="E706" s="403" t="s">
        <v>2883</v>
      </c>
      <c r="F706" s="403" t="s">
        <v>113</v>
      </c>
      <c r="G706" s="403" t="s">
        <v>12</v>
      </c>
      <c r="H706" s="403" t="s">
        <v>311</v>
      </c>
      <c r="I706" s="403" t="s">
        <v>199</v>
      </c>
      <c r="J706" s="403" t="s">
        <v>95</v>
      </c>
      <c r="K706" s="404" t="s">
        <v>210</v>
      </c>
      <c r="L706" s="403" t="s">
        <v>210</v>
      </c>
      <c r="M706" s="403">
        <v>10022485</v>
      </c>
      <c r="N706" s="403" t="s">
        <v>115</v>
      </c>
      <c r="O706" s="403" t="s">
        <v>109</v>
      </c>
      <c r="P706" s="404">
        <v>42821</v>
      </c>
      <c r="Q706" s="404">
        <v>42824</v>
      </c>
      <c r="R706" s="404">
        <v>42864</v>
      </c>
      <c r="S706" s="403">
        <v>3</v>
      </c>
      <c r="T706" s="403">
        <v>3</v>
      </c>
      <c r="U706" s="403">
        <v>3</v>
      </c>
      <c r="V706" s="403">
        <v>3</v>
      </c>
      <c r="W706" s="403">
        <v>3</v>
      </c>
      <c r="X706" s="403" t="s">
        <v>100</v>
      </c>
      <c r="Y706" s="403" t="s">
        <v>2884</v>
      </c>
      <c r="Z706" s="404">
        <v>41673</v>
      </c>
      <c r="AA706" s="404">
        <v>41677</v>
      </c>
      <c r="AB706" s="403" t="s">
        <v>115</v>
      </c>
      <c r="AC706" s="403" t="s">
        <v>4900</v>
      </c>
      <c r="AD706" s="403">
        <v>2</v>
      </c>
      <c r="AE706" s="403">
        <v>2</v>
      </c>
      <c r="AF706" s="403">
        <v>2</v>
      </c>
      <c r="AG706" s="403" t="s">
        <v>99</v>
      </c>
      <c r="AH706" s="403">
        <v>3</v>
      </c>
      <c r="AI706" s="403" t="s">
        <v>148</v>
      </c>
    </row>
    <row r="707" spans="1:35" x14ac:dyDescent="0.2">
      <c r="A707" s="434" t="str">
        <f>IF(B707&lt;&gt;"",HYPERLINK(CONCATENATE("http://reports.ofsted.gov.uk/inspection-reports/find-inspection-report/provider/ELS/",B707),"Ofsted Webpage"),"")</f>
        <v>Ofsted Webpage</v>
      </c>
      <c r="B707" s="403">
        <v>130551</v>
      </c>
      <c r="C707" s="403">
        <v>108458</v>
      </c>
      <c r="D707" s="403">
        <v>10002638</v>
      </c>
      <c r="E707" s="403" t="s">
        <v>2099</v>
      </c>
      <c r="F707" s="403" t="s">
        <v>113</v>
      </c>
      <c r="G707" s="403" t="s">
        <v>12</v>
      </c>
      <c r="H707" s="403" t="s">
        <v>93</v>
      </c>
      <c r="I707" s="403" t="s">
        <v>94</v>
      </c>
      <c r="J707" s="403" t="s">
        <v>95</v>
      </c>
      <c r="K707" s="404" t="s">
        <v>210</v>
      </c>
      <c r="L707" s="403" t="s">
        <v>210</v>
      </c>
      <c r="M707" s="403" t="s">
        <v>2100</v>
      </c>
      <c r="N707" s="403" t="s">
        <v>155</v>
      </c>
      <c r="O707" s="403" t="s">
        <v>109</v>
      </c>
      <c r="P707" s="404">
        <v>42163</v>
      </c>
      <c r="Q707" s="404">
        <v>42167</v>
      </c>
      <c r="R707" s="404">
        <v>42202</v>
      </c>
      <c r="S707" s="403">
        <v>1</v>
      </c>
      <c r="T707" s="403">
        <v>1</v>
      </c>
      <c r="U707" s="403">
        <v>1</v>
      </c>
      <c r="V707" s="403" t="s">
        <v>99</v>
      </c>
      <c r="W707" s="403">
        <v>1</v>
      </c>
      <c r="X707" s="403" t="s">
        <v>99</v>
      </c>
      <c r="Y707" s="403" t="s">
        <v>2889</v>
      </c>
      <c r="Z707" s="404">
        <v>41673</v>
      </c>
      <c r="AA707" s="404">
        <v>41677</v>
      </c>
      <c r="AB707" s="403" t="s">
        <v>115</v>
      </c>
      <c r="AC707" s="403" t="s">
        <v>4900</v>
      </c>
      <c r="AD707" s="403">
        <v>3</v>
      </c>
      <c r="AE707" s="403">
        <v>3</v>
      </c>
      <c r="AF707" s="403">
        <v>3</v>
      </c>
      <c r="AG707" s="403" t="s">
        <v>99</v>
      </c>
      <c r="AH707" s="403">
        <v>3</v>
      </c>
      <c r="AI707" s="403" t="s">
        <v>127</v>
      </c>
    </row>
    <row r="708" spans="1:35" x14ac:dyDescent="0.2">
      <c r="A708" s="434" t="str">
        <f>IF(B708&lt;&gt;"",HYPERLINK(CONCATENATE("http://reports.ofsted.gov.uk/inspection-reports/find-inspection-report/provider/ELS/",B708),"Ofsted Webpage"),"")</f>
        <v>Ofsted Webpage</v>
      </c>
      <c r="B708" s="403">
        <v>130552</v>
      </c>
      <c r="C708" s="403">
        <v>107111</v>
      </c>
      <c r="D708" s="403">
        <v>10004599</v>
      </c>
      <c r="E708" s="403" t="s">
        <v>1351</v>
      </c>
      <c r="F708" s="403" t="s">
        <v>113</v>
      </c>
      <c r="G708" s="403" t="s">
        <v>12</v>
      </c>
      <c r="H708" s="403" t="s">
        <v>473</v>
      </c>
      <c r="I708" s="403" t="s">
        <v>94</v>
      </c>
      <c r="J708" s="403" t="s">
        <v>95</v>
      </c>
      <c r="K708" s="404" t="s">
        <v>210</v>
      </c>
      <c r="L708" s="404" t="s">
        <v>210</v>
      </c>
      <c r="M708" s="404" t="s">
        <v>210</v>
      </c>
      <c r="N708" s="404" t="s">
        <v>210</v>
      </c>
      <c r="O708" s="404" t="s">
        <v>210</v>
      </c>
      <c r="P708" s="404" t="s">
        <v>210</v>
      </c>
      <c r="Q708" s="404" t="s">
        <v>210</v>
      </c>
      <c r="R708" s="404" t="s">
        <v>210</v>
      </c>
      <c r="S708" s="404" t="s">
        <v>210</v>
      </c>
      <c r="T708" s="404" t="s">
        <v>210</v>
      </c>
      <c r="U708" s="404" t="s">
        <v>210</v>
      </c>
      <c r="V708" s="404" t="s">
        <v>210</v>
      </c>
      <c r="W708" s="404" t="s">
        <v>210</v>
      </c>
      <c r="X708" s="404" t="s">
        <v>210</v>
      </c>
      <c r="Y708" s="404" t="s">
        <v>210</v>
      </c>
      <c r="Z708" s="404" t="s">
        <v>210</v>
      </c>
      <c r="AA708" s="404" t="s">
        <v>210</v>
      </c>
      <c r="AB708" s="404" t="s">
        <v>210</v>
      </c>
      <c r="AC708" s="404" t="s">
        <v>210</v>
      </c>
      <c r="AD708" s="404" t="s">
        <v>210</v>
      </c>
      <c r="AE708" s="404" t="s">
        <v>210</v>
      </c>
      <c r="AF708" s="404" t="s">
        <v>210</v>
      </c>
      <c r="AG708" s="404" t="s">
        <v>210</v>
      </c>
      <c r="AH708" s="404" t="s">
        <v>210</v>
      </c>
      <c r="AI708" s="404" t="s">
        <v>210</v>
      </c>
    </row>
    <row r="709" spans="1:35" x14ac:dyDescent="0.2">
      <c r="A709" s="434" t="str">
        <f>IF(B709&lt;&gt;"",HYPERLINK(CONCATENATE("http://reports.ofsted.gov.uk/inspection-reports/find-inspection-report/provider/ELS/",B709),"Ofsted Webpage"),"")</f>
        <v>Ofsted Webpage</v>
      </c>
      <c r="B709" s="403">
        <v>130555</v>
      </c>
      <c r="C709" s="403">
        <v>107121</v>
      </c>
      <c r="D709" s="403">
        <v>10005999</v>
      </c>
      <c r="E709" s="403" t="s">
        <v>4909</v>
      </c>
      <c r="F709" s="403" t="s">
        <v>113</v>
      </c>
      <c r="G709" s="403" t="s">
        <v>12</v>
      </c>
      <c r="H709" s="403" t="s">
        <v>241</v>
      </c>
      <c r="I709" s="403" t="s">
        <v>94</v>
      </c>
      <c r="J709" s="403" t="s">
        <v>95</v>
      </c>
      <c r="K709" s="404" t="s">
        <v>210</v>
      </c>
      <c r="L709" s="404" t="s">
        <v>210</v>
      </c>
      <c r="M709" s="404" t="s">
        <v>210</v>
      </c>
      <c r="N709" s="404" t="s">
        <v>210</v>
      </c>
      <c r="O709" s="404" t="s">
        <v>210</v>
      </c>
      <c r="P709" s="404" t="s">
        <v>210</v>
      </c>
      <c r="Q709" s="404" t="s">
        <v>210</v>
      </c>
      <c r="R709" s="404" t="s">
        <v>210</v>
      </c>
      <c r="S709" s="404" t="s">
        <v>210</v>
      </c>
      <c r="T709" s="404" t="s">
        <v>210</v>
      </c>
      <c r="U709" s="404" t="s">
        <v>210</v>
      </c>
      <c r="V709" s="404" t="s">
        <v>210</v>
      </c>
      <c r="W709" s="404" t="s">
        <v>210</v>
      </c>
      <c r="X709" s="404" t="s">
        <v>210</v>
      </c>
      <c r="Y709" s="404" t="s">
        <v>210</v>
      </c>
      <c r="Z709" s="404" t="s">
        <v>210</v>
      </c>
      <c r="AA709" s="404" t="s">
        <v>210</v>
      </c>
      <c r="AB709" s="404" t="s">
        <v>210</v>
      </c>
      <c r="AC709" s="404" t="s">
        <v>210</v>
      </c>
      <c r="AD709" s="404" t="s">
        <v>210</v>
      </c>
      <c r="AE709" s="404" t="s">
        <v>210</v>
      </c>
      <c r="AF709" s="404" t="s">
        <v>210</v>
      </c>
      <c r="AG709" s="404" t="s">
        <v>210</v>
      </c>
      <c r="AH709" s="404" t="s">
        <v>210</v>
      </c>
      <c r="AI709" s="404" t="s">
        <v>210</v>
      </c>
    </row>
    <row r="710" spans="1:35" x14ac:dyDescent="0.2">
      <c r="A710" s="434" t="str">
        <f>IF(B710&lt;&gt;"",HYPERLINK(CONCATENATE("http://reports.ofsted.gov.uk/inspection-reports/find-inspection-report/provider/ELS/",B710),"Ofsted Webpage"),"")</f>
        <v>Ofsted Webpage</v>
      </c>
      <c r="B710" s="403">
        <v>130558</v>
      </c>
      <c r="C710" s="403">
        <v>105154</v>
      </c>
      <c r="D710" s="403">
        <v>10001465</v>
      </c>
      <c r="E710" s="403" t="s">
        <v>3803</v>
      </c>
      <c r="F710" s="403" t="s">
        <v>113</v>
      </c>
      <c r="G710" s="403" t="s">
        <v>12</v>
      </c>
      <c r="H710" s="403" t="s">
        <v>2892</v>
      </c>
      <c r="I710" s="403" t="s">
        <v>166</v>
      </c>
      <c r="J710" s="403" t="s">
        <v>166</v>
      </c>
      <c r="K710" s="404" t="s">
        <v>210</v>
      </c>
      <c r="L710" s="403" t="s">
        <v>210</v>
      </c>
      <c r="M710" s="403">
        <v>10041407</v>
      </c>
      <c r="N710" s="403" t="s">
        <v>115</v>
      </c>
      <c r="O710" s="403" t="s">
        <v>109</v>
      </c>
      <c r="P710" s="404">
        <v>43116</v>
      </c>
      <c r="Q710" s="404">
        <v>43119</v>
      </c>
      <c r="R710" s="404">
        <v>43152</v>
      </c>
      <c r="S710" s="403">
        <v>2</v>
      </c>
      <c r="T710" s="403">
        <v>2</v>
      </c>
      <c r="U710" s="403">
        <v>2</v>
      </c>
      <c r="V710" s="403">
        <v>2</v>
      </c>
      <c r="W710" s="403">
        <v>2</v>
      </c>
      <c r="X710" s="403" t="s">
        <v>100</v>
      </c>
      <c r="Y710" s="403" t="s">
        <v>3804</v>
      </c>
      <c r="Z710" s="404">
        <v>41302</v>
      </c>
      <c r="AA710" s="404">
        <v>41306</v>
      </c>
      <c r="AB710" s="403" t="s">
        <v>115</v>
      </c>
      <c r="AC710" s="403" t="s">
        <v>4900</v>
      </c>
      <c r="AD710" s="403">
        <v>2</v>
      </c>
      <c r="AE710" s="403">
        <v>2</v>
      </c>
      <c r="AF710" s="403">
        <v>2</v>
      </c>
      <c r="AG710" s="403" t="s">
        <v>99</v>
      </c>
      <c r="AH710" s="403">
        <v>2</v>
      </c>
      <c r="AI710" s="403" t="s">
        <v>111</v>
      </c>
    </row>
    <row r="711" spans="1:35" x14ac:dyDescent="0.2">
      <c r="A711" s="434" t="str">
        <f>IF(B711&lt;&gt;"",HYPERLINK(CONCATENATE("http://reports.ofsted.gov.uk/inspection-reports/find-inspection-report/provider/ELS/",B711),"Ofsted Webpage"),"")</f>
        <v>Ofsted Webpage</v>
      </c>
      <c r="B711" s="403">
        <v>130563</v>
      </c>
      <c r="C711" s="403">
        <v>108361</v>
      </c>
      <c r="D711" s="403">
        <v>10006130</v>
      </c>
      <c r="E711" s="403" t="s">
        <v>306</v>
      </c>
      <c r="F711" s="403" t="s">
        <v>105</v>
      </c>
      <c r="G711" s="403" t="s">
        <v>12</v>
      </c>
      <c r="H711" s="403" t="s">
        <v>279</v>
      </c>
      <c r="I711" s="403" t="s">
        <v>166</v>
      </c>
      <c r="J711" s="403" t="s">
        <v>166</v>
      </c>
      <c r="K711" s="404">
        <v>42753</v>
      </c>
      <c r="L711" s="403">
        <v>1</v>
      </c>
      <c r="M711" s="403" t="s">
        <v>308</v>
      </c>
      <c r="N711" s="403" t="s">
        <v>108</v>
      </c>
      <c r="O711" s="403" t="s">
        <v>109</v>
      </c>
      <c r="P711" s="404">
        <v>41198</v>
      </c>
      <c r="Q711" s="404">
        <v>41201</v>
      </c>
      <c r="R711" s="404">
        <v>41236</v>
      </c>
      <c r="S711" s="403">
        <v>2</v>
      </c>
      <c r="T711" s="403">
        <v>2</v>
      </c>
      <c r="U711" s="403">
        <v>2</v>
      </c>
      <c r="V711" s="403" t="s">
        <v>99</v>
      </c>
      <c r="W711" s="403">
        <v>2</v>
      </c>
      <c r="X711" s="403" t="s">
        <v>99</v>
      </c>
      <c r="Y711" s="403" t="s">
        <v>4535</v>
      </c>
      <c r="Z711" s="404">
        <v>40246</v>
      </c>
      <c r="AA711" s="404">
        <v>40249</v>
      </c>
      <c r="AB711" s="403" t="s">
        <v>207</v>
      </c>
      <c r="AC711" s="403" t="s">
        <v>4900</v>
      </c>
      <c r="AD711" s="403">
        <v>2</v>
      </c>
      <c r="AE711" s="403">
        <v>2</v>
      </c>
      <c r="AF711" s="403">
        <v>2</v>
      </c>
      <c r="AG711" s="403" t="s">
        <v>99</v>
      </c>
      <c r="AH711" s="403">
        <v>2</v>
      </c>
      <c r="AI711" s="403" t="s">
        <v>111</v>
      </c>
    </row>
    <row r="712" spans="1:35" x14ac:dyDescent="0.2">
      <c r="A712" s="434" t="str">
        <f>IF(B712&lt;&gt;"",HYPERLINK(CONCATENATE("http://reports.ofsted.gov.uk/inspection-reports/find-inspection-report/provider/ELS/",B712),"Ofsted Webpage"),"")</f>
        <v>Ofsted Webpage</v>
      </c>
      <c r="B712" s="403">
        <v>130564</v>
      </c>
      <c r="C712" s="403">
        <v>105242</v>
      </c>
      <c r="D712" s="403">
        <v>10007459</v>
      </c>
      <c r="E712" s="403" t="s">
        <v>2895</v>
      </c>
      <c r="F712" s="403" t="s">
        <v>113</v>
      </c>
      <c r="G712" s="403" t="s">
        <v>12</v>
      </c>
      <c r="H712" s="403" t="s">
        <v>2896</v>
      </c>
      <c r="I712" s="403" t="s">
        <v>166</v>
      </c>
      <c r="J712" s="403" t="s">
        <v>166</v>
      </c>
      <c r="K712" s="404" t="s">
        <v>210</v>
      </c>
      <c r="L712" s="403" t="s">
        <v>210</v>
      </c>
      <c r="M712" s="403" t="s">
        <v>2897</v>
      </c>
      <c r="N712" s="403" t="s">
        <v>115</v>
      </c>
      <c r="O712" s="403" t="s">
        <v>109</v>
      </c>
      <c r="P712" s="404">
        <v>41617</v>
      </c>
      <c r="Q712" s="404">
        <v>41621</v>
      </c>
      <c r="R712" s="404">
        <v>41661</v>
      </c>
      <c r="S712" s="403">
        <v>1</v>
      </c>
      <c r="T712" s="403">
        <v>1</v>
      </c>
      <c r="U712" s="403">
        <v>1</v>
      </c>
      <c r="V712" s="403" t="s">
        <v>99</v>
      </c>
      <c r="W712" s="403">
        <v>1</v>
      </c>
      <c r="X712" s="403" t="s">
        <v>99</v>
      </c>
      <c r="Y712" s="403" t="s">
        <v>4536</v>
      </c>
      <c r="Z712" s="404">
        <v>39475</v>
      </c>
      <c r="AA712" s="404">
        <v>39479</v>
      </c>
      <c r="AB712" s="403" t="s">
        <v>163</v>
      </c>
      <c r="AC712" s="403" t="s">
        <v>4900</v>
      </c>
      <c r="AD712" s="403">
        <v>2</v>
      </c>
      <c r="AE712" s="403">
        <v>2</v>
      </c>
      <c r="AF712" s="403">
        <v>2</v>
      </c>
      <c r="AG712" s="403" t="s">
        <v>99</v>
      </c>
      <c r="AH712" s="403">
        <v>2</v>
      </c>
      <c r="AI712" s="403" t="s">
        <v>127</v>
      </c>
    </row>
    <row r="713" spans="1:35" x14ac:dyDescent="0.2">
      <c r="A713" s="434" t="str">
        <f>IF(B713&lt;&gt;"",HYPERLINK(CONCATENATE("http://reports.ofsted.gov.uk/inspection-reports/find-inspection-report/provider/ELS/",B713),"Ofsted Webpage"),"")</f>
        <v>Ofsted Webpage</v>
      </c>
      <c r="B713" s="403">
        <v>130567</v>
      </c>
      <c r="C713" s="403">
        <v>107069</v>
      </c>
      <c r="D713" s="403">
        <v>10002917</v>
      </c>
      <c r="E713" s="403" t="s">
        <v>2899</v>
      </c>
      <c r="F713" s="403" t="s">
        <v>113</v>
      </c>
      <c r="G713" s="403" t="s">
        <v>12</v>
      </c>
      <c r="H713" s="403" t="s">
        <v>1356</v>
      </c>
      <c r="I713" s="403" t="s">
        <v>94</v>
      </c>
      <c r="J713" s="403" t="s">
        <v>95</v>
      </c>
      <c r="K713" s="404" t="s">
        <v>210</v>
      </c>
      <c r="L713" s="403" t="s">
        <v>210</v>
      </c>
      <c r="M713" s="403">
        <v>10022482</v>
      </c>
      <c r="N713" s="403" t="s">
        <v>115</v>
      </c>
      <c r="O713" s="403" t="s">
        <v>109</v>
      </c>
      <c r="P713" s="404">
        <v>42801</v>
      </c>
      <c r="Q713" s="404">
        <v>42804</v>
      </c>
      <c r="R713" s="404">
        <v>42832</v>
      </c>
      <c r="S713" s="403">
        <v>2</v>
      </c>
      <c r="T713" s="403">
        <v>2</v>
      </c>
      <c r="U713" s="403">
        <v>2</v>
      </c>
      <c r="V713" s="403">
        <v>1</v>
      </c>
      <c r="W713" s="403">
        <v>2</v>
      </c>
      <c r="X713" s="403" t="s">
        <v>100</v>
      </c>
      <c r="Y713" s="403" t="s">
        <v>2900</v>
      </c>
      <c r="Z713" s="404">
        <v>41757</v>
      </c>
      <c r="AA713" s="404">
        <v>41761</v>
      </c>
      <c r="AB713" s="403" t="s">
        <v>155</v>
      </c>
      <c r="AC713" s="403" t="s">
        <v>4900</v>
      </c>
      <c r="AD713" s="403">
        <v>2</v>
      </c>
      <c r="AE713" s="403">
        <v>2</v>
      </c>
      <c r="AF713" s="403">
        <v>2</v>
      </c>
      <c r="AG713" s="403" t="s">
        <v>99</v>
      </c>
      <c r="AH713" s="403">
        <v>3</v>
      </c>
      <c r="AI713" s="403" t="s">
        <v>111</v>
      </c>
    </row>
    <row r="714" spans="1:35" x14ac:dyDescent="0.2">
      <c r="A714" s="434" t="str">
        <f>IF(B714&lt;&gt;"",HYPERLINK(CONCATENATE("http://reports.ofsted.gov.uk/inspection-reports/find-inspection-report/provider/ELS/",B714),"Ofsted Webpage"),"")</f>
        <v>Ofsted Webpage</v>
      </c>
      <c r="B714" s="403">
        <v>130570</v>
      </c>
      <c r="C714" s="403">
        <v>107073</v>
      </c>
      <c r="D714" s="403">
        <v>10004344</v>
      </c>
      <c r="E714" s="403" t="s">
        <v>598</v>
      </c>
      <c r="F714" s="403" t="s">
        <v>113</v>
      </c>
      <c r="G714" s="403" t="s">
        <v>12</v>
      </c>
      <c r="H714" s="403" t="s">
        <v>599</v>
      </c>
      <c r="I714" s="403" t="s">
        <v>94</v>
      </c>
      <c r="J714" s="403" t="s">
        <v>95</v>
      </c>
      <c r="K714" s="404" t="s">
        <v>210</v>
      </c>
      <c r="L714" s="403" t="s">
        <v>210</v>
      </c>
      <c r="M714" s="403">
        <v>10011424</v>
      </c>
      <c r="N714" s="403" t="s">
        <v>115</v>
      </c>
      <c r="O714" s="403" t="s">
        <v>109</v>
      </c>
      <c r="P714" s="404">
        <v>42633</v>
      </c>
      <c r="Q714" s="404">
        <v>42636</v>
      </c>
      <c r="R714" s="404">
        <v>42683</v>
      </c>
      <c r="S714" s="403">
        <v>3</v>
      </c>
      <c r="T714" s="403">
        <v>3</v>
      </c>
      <c r="U714" s="403">
        <v>3</v>
      </c>
      <c r="V714" s="403">
        <v>2</v>
      </c>
      <c r="W714" s="403">
        <v>3</v>
      </c>
      <c r="X714" s="403" t="s">
        <v>100</v>
      </c>
      <c r="Y714" s="403" t="s">
        <v>600</v>
      </c>
      <c r="Z714" s="404">
        <v>40602</v>
      </c>
      <c r="AA714" s="404">
        <v>40606</v>
      </c>
      <c r="AB714" s="403" t="s">
        <v>458</v>
      </c>
      <c r="AC714" s="403" t="s">
        <v>4900</v>
      </c>
      <c r="AD714" s="403">
        <v>2</v>
      </c>
      <c r="AE714" s="403">
        <v>2</v>
      </c>
      <c r="AF714" s="403">
        <v>2</v>
      </c>
      <c r="AG714" s="403" t="s">
        <v>99</v>
      </c>
      <c r="AH714" s="403">
        <v>2</v>
      </c>
      <c r="AI714" s="403" t="s">
        <v>148</v>
      </c>
    </row>
    <row r="715" spans="1:35" x14ac:dyDescent="0.2">
      <c r="A715" s="434" t="str">
        <f>IF(B715&lt;&gt;"",HYPERLINK(CONCATENATE("http://reports.ofsted.gov.uk/inspection-reports/find-inspection-report/provider/ELS/",B715),"Ofsted Webpage"),"")</f>
        <v>Ofsted Webpage</v>
      </c>
      <c r="B715" s="403">
        <v>130571</v>
      </c>
      <c r="C715" s="403">
        <v>108536</v>
      </c>
      <c r="D715" s="403">
        <v>10001503</v>
      </c>
      <c r="E715" s="403" t="s">
        <v>4537</v>
      </c>
      <c r="F715" s="403" t="s">
        <v>293</v>
      </c>
      <c r="G715" s="403" t="s">
        <v>12</v>
      </c>
      <c r="H715" s="403" t="s">
        <v>599</v>
      </c>
      <c r="I715" s="403" t="s">
        <v>94</v>
      </c>
      <c r="J715" s="403" t="s">
        <v>95</v>
      </c>
      <c r="K715" s="404" t="s">
        <v>210</v>
      </c>
      <c r="L715" s="403" t="s">
        <v>210</v>
      </c>
      <c r="M715" s="403" t="s">
        <v>4538</v>
      </c>
      <c r="N715" s="403" t="s">
        <v>4495</v>
      </c>
      <c r="O715" s="403" t="s">
        <v>109</v>
      </c>
      <c r="P715" s="404">
        <v>39966</v>
      </c>
      <c r="Q715" s="404">
        <v>39967</v>
      </c>
      <c r="R715" s="404">
        <v>40011</v>
      </c>
      <c r="S715" s="403">
        <v>1</v>
      </c>
      <c r="T715" s="403">
        <v>2</v>
      </c>
      <c r="U715" s="403">
        <v>1</v>
      </c>
      <c r="V715" s="403" t="s">
        <v>99</v>
      </c>
      <c r="W715" s="403">
        <v>1</v>
      </c>
      <c r="X715" s="403" t="s">
        <v>99</v>
      </c>
      <c r="Y715" s="403" t="s">
        <v>210</v>
      </c>
      <c r="Z715" s="404" t="s">
        <v>210</v>
      </c>
      <c r="AA715" s="404" t="s">
        <v>210</v>
      </c>
      <c r="AB715" s="403" t="s">
        <v>210</v>
      </c>
      <c r="AC715" s="403" t="s">
        <v>210</v>
      </c>
      <c r="AD715" s="403" t="s">
        <v>210</v>
      </c>
      <c r="AE715" s="403" t="s">
        <v>210</v>
      </c>
      <c r="AF715" s="403" t="s">
        <v>210</v>
      </c>
      <c r="AG715" s="403" t="s">
        <v>210</v>
      </c>
      <c r="AH715" s="403" t="s">
        <v>210</v>
      </c>
      <c r="AI715" s="403" t="s">
        <v>103</v>
      </c>
    </row>
    <row r="716" spans="1:35" x14ac:dyDescent="0.2">
      <c r="A716" s="434" t="str">
        <f>IF(B716&lt;&gt;"",HYPERLINK(CONCATENATE("http://reports.ofsted.gov.uk/inspection-reports/find-inspection-report/provider/ELS/",B716),"Ofsted Webpage"),"")</f>
        <v>Ofsted Webpage</v>
      </c>
      <c r="B716" s="403">
        <v>130573</v>
      </c>
      <c r="C716" s="403">
        <v>107079</v>
      </c>
      <c r="D716" s="403">
        <v>10005414</v>
      </c>
      <c r="E716" s="403" t="s">
        <v>1358</v>
      </c>
      <c r="F716" s="403" t="s">
        <v>113</v>
      </c>
      <c r="G716" s="403" t="s">
        <v>12</v>
      </c>
      <c r="H716" s="403" t="s">
        <v>1359</v>
      </c>
      <c r="I716" s="403" t="s">
        <v>94</v>
      </c>
      <c r="J716" s="403" t="s">
        <v>95</v>
      </c>
      <c r="K716" s="404" t="s">
        <v>210</v>
      </c>
      <c r="L716" s="403" t="s">
        <v>210</v>
      </c>
      <c r="M716" s="403">
        <v>10030672</v>
      </c>
      <c r="N716" s="403" t="s">
        <v>155</v>
      </c>
      <c r="O716" s="403" t="s">
        <v>109</v>
      </c>
      <c r="P716" s="404">
        <v>43018</v>
      </c>
      <c r="Q716" s="404">
        <v>43021</v>
      </c>
      <c r="R716" s="404">
        <v>43055</v>
      </c>
      <c r="S716" s="403">
        <v>4</v>
      </c>
      <c r="T716" s="403">
        <v>4</v>
      </c>
      <c r="U716" s="403">
        <v>3</v>
      </c>
      <c r="V716" s="403">
        <v>3</v>
      </c>
      <c r="W716" s="403">
        <v>4</v>
      </c>
      <c r="X716" s="403" t="s">
        <v>100</v>
      </c>
      <c r="Y716" s="403">
        <v>10004706</v>
      </c>
      <c r="Z716" s="404">
        <v>42290</v>
      </c>
      <c r="AA716" s="404">
        <v>42293</v>
      </c>
      <c r="AB716" s="403" t="s">
        <v>181</v>
      </c>
      <c r="AC716" s="403" t="s">
        <v>4900</v>
      </c>
      <c r="AD716" s="403">
        <v>3</v>
      </c>
      <c r="AE716" s="403">
        <v>3</v>
      </c>
      <c r="AF716" s="403">
        <v>3</v>
      </c>
      <c r="AG716" s="403">
        <v>2</v>
      </c>
      <c r="AH716" s="403">
        <v>3</v>
      </c>
      <c r="AI716" s="403" t="s">
        <v>148</v>
      </c>
    </row>
    <row r="717" spans="1:35" x14ac:dyDescent="0.2">
      <c r="A717" s="434" t="str">
        <f>IF(B717&lt;&gt;"",HYPERLINK(CONCATENATE("http://reports.ofsted.gov.uk/inspection-reports/find-inspection-report/provider/ELS/",B717),"Ofsted Webpage"),"")</f>
        <v>Ofsted Webpage</v>
      </c>
      <c r="B717" s="403">
        <v>130576</v>
      </c>
      <c r="C717" s="403">
        <v>107083</v>
      </c>
      <c r="D717" s="403">
        <v>10006341</v>
      </c>
      <c r="E717" s="403" t="s">
        <v>2906</v>
      </c>
      <c r="F717" s="403" t="s">
        <v>113</v>
      </c>
      <c r="G717" s="403" t="s">
        <v>12</v>
      </c>
      <c r="H717" s="403" t="s">
        <v>829</v>
      </c>
      <c r="I717" s="403" t="s">
        <v>94</v>
      </c>
      <c r="J717" s="403" t="s">
        <v>95</v>
      </c>
      <c r="K717" s="404">
        <v>43061</v>
      </c>
      <c r="L717" s="403">
        <v>1</v>
      </c>
      <c r="M717" s="403" t="s">
        <v>2907</v>
      </c>
      <c r="N717" s="403" t="s">
        <v>155</v>
      </c>
      <c r="O717" s="403" t="s">
        <v>109</v>
      </c>
      <c r="P717" s="404">
        <v>41757</v>
      </c>
      <c r="Q717" s="404">
        <v>41761</v>
      </c>
      <c r="R717" s="404">
        <v>41796</v>
      </c>
      <c r="S717" s="403">
        <v>2</v>
      </c>
      <c r="T717" s="403">
        <v>2</v>
      </c>
      <c r="U717" s="403">
        <v>2</v>
      </c>
      <c r="V717" s="403" t="s">
        <v>99</v>
      </c>
      <c r="W717" s="403">
        <v>2</v>
      </c>
      <c r="X717" s="403" t="s">
        <v>99</v>
      </c>
      <c r="Y717" s="403" t="s">
        <v>3813</v>
      </c>
      <c r="Z717" s="404">
        <v>41225</v>
      </c>
      <c r="AA717" s="404">
        <v>41229</v>
      </c>
      <c r="AB717" s="403" t="s">
        <v>115</v>
      </c>
      <c r="AC717" s="403" t="s">
        <v>4900</v>
      </c>
      <c r="AD717" s="403">
        <v>3</v>
      </c>
      <c r="AE717" s="403">
        <v>3</v>
      </c>
      <c r="AF717" s="403">
        <v>3</v>
      </c>
      <c r="AG717" s="403" t="s">
        <v>99</v>
      </c>
      <c r="AH717" s="403">
        <v>3</v>
      </c>
      <c r="AI717" s="403" t="s">
        <v>127</v>
      </c>
    </row>
    <row r="718" spans="1:35" x14ac:dyDescent="0.2">
      <c r="A718" s="434" t="str">
        <f>IF(B718&lt;&gt;"",HYPERLINK(CONCATENATE("http://reports.ofsted.gov.uk/inspection-reports/find-inspection-report/provider/ELS/",B718),"Ofsted Webpage"),"")</f>
        <v>Ofsted Webpage</v>
      </c>
      <c r="B718" s="403">
        <v>130579</v>
      </c>
      <c r="C718" s="403">
        <v>106689</v>
      </c>
      <c r="D718" s="403">
        <v>10003200</v>
      </c>
      <c r="E718" s="403" t="s">
        <v>1361</v>
      </c>
      <c r="F718" s="403" t="s">
        <v>113</v>
      </c>
      <c r="G718" s="403" t="s">
        <v>12</v>
      </c>
      <c r="H718" s="403" t="s">
        <v>404</v>
      </c>
      <c r="I718" s="403" t="s">
        <v>199</v>
      </c>
      <c r="J718" s="403" t="s">
        <v>95</v>
      </c>
      <c r="K718" s="404" t="s">
        <v>210</v>
      </c>
      <c r="L718" s="403" t="s">
        <v>210</v>
      </c>
      <c r="M718" s="403">
        <v>10007218</v>
      </c>
      <c r="N718" s="403" t="s">
        <v>115</v>
      </c>
      <c r="O718" s="403" t="s">
        <v>109</v>
      </c>
      <c r="P718" s="404">
        <v>42325</v>
      </c>
      <c r="Q718" s="404">
        <v>42328</v>
      </c>
      <c r="R718" s="404">
        <v>42356</v>
      </c>
      <c r="S718" s="403">
        <v>2</v>
      </c>
      <c r="T718" s="403">
        <v>2</v>
      </c>
      <c r="U718" s="403">
        <v>2</v>
      </c>
      <c r="V718" s="403">
        <v>2</v>
      </c>
      <c r="W718" s="403">
        <v>2</v>
      </c>
      <c r="X718" s="403" t="s">
        <v>100</v>
      </c>
      <c r="Y718" s="403" t="s">
        <v>4539</v>
      </c>
      <c r="Z718" s="404">
        <v>39617</v>
      </c>
      <c r="AA718" s="404">
        <v>39617</v>
      </c>
      <c r="AB718" s="403" t="s">
        <v>4540</v>
      </c>
      <c r="AC718" s="403" t="s">
        <v>4900</v>
      </c>
      <c r="AD718" s="403">
        <v>3</v>
      </c>
      <c r="AE718" s="403">
        <v>3</v>
      </c>
      <c r="AF718" s="403">
        <v>3</v>
      </c>
      <c r="AG718" s="403" t="s">
        <v>99</v>
      </c>
      <c r="AH718" s="403">
        <v>3</v>
      </c>
      <c r="AI718" s="403" t="s">
        <v>127</v>
      </c>
    </row>
    <row r="719" spans="1:35" x14ac:dyDescent="0.2">
      <c r="A719" s="434" t="str">
        <f>IF(B719&lt;&gt;"",HYPERLINK(CONCATENATE("http://reports.ofsted.gov.uk/inspection-reports/find-inspection-report/provider/ELS/",B719),"Ofsted Webpage"),"")</f>
        <v>Ofsted Webpage</v>
      </c>
      <c r="B719" s="403">
        <v>130580</v>
      </c>
      <c r="C719" s="403">
        <v>108321</v>
      </c>
      <c r="D719" s="403">
        <v>10007503</v>
      </c>
      <c r="E719" s="403" t="s">
        <v>2107</v>
      </c>
      <c r="F719" s="403" t="s">
        <v>105</v>
      </c>
      <c r="G719" s="403" t="s">
        <v>12</v>
      </c>
      <c r="H719" s="403" t="s">
        <v>404</v>
      </c>
      <c r="I719" s="403" t="s">
        <v>199</v>
      </c>
      <c r="J719" s="403" t="s">
        <v>95</v>
      </c>
      <c r="K719" s="404">
        <v>43138</v>
      </c>
      <c r="L719" s="403">
        <v>1</v>
      </c>
      <c r="M719" s="403" t="s">
        <v>2108</v>
      </c>
      <c r="N719" s="403" t="s">
        <v>268</v>
      </c>
      <c r="O719" s="403" t="s">
        <v>109</v>
      </c>
      <c r="P719" s="404">
        <v>42122</v>
      </c>
      <c r="Q719" s="404">
        <v>42125</v>
      </c>
      <c r="R719" s="404">
        <v>42158</v>
      </c>
      <c r="S719" s="403">
        <v>2</v>
      </c>
      <c r="T719" s="403">
        <v>2</v>
      </c>
      <c r="U719" s="403">
        <v>2</v>
      </c>
      <c r="V719" s="403" t="s">
        <v>99</v>
      </c>
      <c r="W719" s="403">
        <v>2</v>
      </c>
      <c r="X719" s="403" t="s">
        <v>99</v>
      </c>
      <c r="Y719" s="403" t="s">
        <v>2912</v>
      </c>
      <c r="Z719" s="404">
        <v>41555</v>
      </c>
      <c r="AA719" s="404">
        <v>41558</v>
      </c>
      <c r="AB719" s="403" t="s">
        <v>108</v>
      </c>
      <c r="AC719" s="403" t="s">
        <v>4900</v>
      </c>
      <c r="AD719" s="403">
        <v>3</v>
      </c>
      <c r="AE719" s="403">
        <v>3</v>
      </c>
      <c r="AF719" s="403">
        <v>3</v>
      </c>
      <c r="AG719" s="403" t="s">
        <v>99</v>
      </c>
      <c r="AH719" s="403">
        <v>3</v>
      </c>
      <c r="AI719" s="403" t="s">
        <v>127</v>
      </c>
    </row>
    <row r="720" spans="1:35" x14ac:dyDescent="0.2">
      <c r="A720" s="434" t="str">
        <f>IF(B720&lt;&gt;"",HYPERLINK(CONCATENATE("http://reports.ofsted.gov.uk/inspection-reports/find-inspection-report/provider/ELS/",B720),"Ofsted Webpage"),"")</f>
        <v>Ofsted Webpage</v>
      </c>
      <c r="B720" s="403">
        <v>130581</v>
      </c>
      <c r="C720" s="403">
        <v>108373</v>
      </c>
      <c r="D720" s="403">
        <v>10007673</v>
      </c>
      <c r="E720" s="403" t="s">
        <v>2914</v>
      </c>
      <c r="F720" s="403" t="s">
        <v>105</v>
      </c>
      <c r="G720" s="403" t="s">
        <v>12</v>
      </c>
      <c r="H720" s="403" t="s">
        <v>404</v>
      </c>
      <c r="I720" s="403" t="s">
        <v>199</v>
      </c>
      <c r="J720" s="403" t="s">
        <v>95</v>
      </c>
      <c r="K720" s="404">
        <v>43055</v>
      </c>
      <c r="L720" s="403">
        <v>1</v>
      </c>
      <c r="M720" s="403" t="s">
        <v>2915</v>
      </c>
      <c r="N720" s="403" t="s">
        <v>108</v>
      </c>
      <c r="O720" s="403" t="s">
        <v>109</v>
      </c>
      <c r="P720" s="404">
        <v>41548</v>
      </c>
      <c r="Q720" s="404">
        <v>41551</v>
      </c>
      <c r="R720" s="404">
        <v>41584</v>
      </c>
      <c r="S720" s="403">
        <v>2</v>
      </c>
      <c r="T720" s="403">
        <v>2</v>
      </c>
      <c r="U720" s="403">
        <v>2</v>
      </c>
      <c r="V720" s="403" t="s">
        <v>99</v>
      </c>
      <c r="W720" s="403">
        <v>2</v>
      </c>
      <c r="X720" s="403" t="s">
        <v>99</v>
      </c>
      <c r="Y720" s="403" t="s">
        <v>4541</v>
      </c>
      <c r="Z720" s="404">
        <v>39503</v>
      </c>
      <c r="AA720" s="404">
        <v>39507</v>
      </c>
      <c r="AB720" s="403" t="s">
        <v>4093</v>
      </c>
      <c r="AC720" s="403" t="s">
        <v>4900</v>
      </c>
      <c r="AD720" s="403">
        <v>2</v>
      </c>
      <c r="AE720" s="403">
        <v>2</v>
      </c>
      <c r="AF720" s="403">
        <v>2</v>
      </c>
      <c r="AG720" s="403" t="s">
        <v>99</v>
      </c>
      <c r="AH720" s="403">
        <v>2</v>
      </c>
      <c r="AI720" s="403" t="s">
        <v>111</v>
      </c>
    </row>
    <row r="721" spans="1:35" x14ac:dyDescent="0.2">
      <c r="A721" s="434" t="str">
        <f>IF(B721&lt;&gt;"",HYPERLINK(CONCATENATE("http://reports.ofsted.gov.uk/inspection-reports/find-inspection-report/provider/ELS/",B721),"Ofsted Webpage"),"")</f>
        <v>Ofsted Webpage</v>
      </c>
      <c r="B721" s="403">
        <v>130582</v>
      </c>
      <c r="C721" s="403">
        <v>112380</v>
      </c>
      <c r="D721" s="403">
        <v>10002126</v>
      </c>
      <c r="E721" s="403" t="s">
        <v>1363</v>
      </c>
      <c r="F721" s="403" t="s">
        <v>113</v>
      </c>
      <c r="G721" s="403" t="s">
        <v>12</v>
      </c>
      <c r="H721" s="403" t="s">
        <v>294</v>
      </c>
      <c r="I721" s="403" t="s">
        <v>199</v>
      </c>
      <c r="J721" s="403" t="s">
        <v>95</v>
      </c>
      <c r="K721" s="404" t="s">
        <v>210</v>
      </c>
      <c r="L721" s="403" t="s">
        <v>210</v>
      </c>
      <c r="M721" s="403">
        <v>10004707</v>
      </c>
      <c r="N721" s="403" t="s">
        <v>115</v>
      </c>
      <c r="O721" s="403" t="s">
        <v>109</v>
      </c>
      <c r="P721" s="404">
        <v>42423</v>
      </c>
      <c r="Q721" s="404">
        <v>42426</v>
      </c>
      <c r="R721" s="404">
        <v>42452</v>
      </c>
      <c r="S721" s="403">
        <v>2</v>
      </c>
      <c r="T721" s="403">
        <v>2</v>
      </c>
      <c r="U721" s="403">
        <v>2</v>
      </c>
      <c r="V721" s="403">
        <v>1</v>
      </c>
      <c r="W721" s="403">
        <v>2</v>
      </c>
      <c r="X721" s="403" t="s">
        <v>100</v>
      </c>
      <c r="Y721" s="403" t="s">
        <v>4542</v>
      </c>
      <c r="Z721" s="404">
        <v>40588</v>
      </c>
      <c r="AA721" s="404">
        <v>40592</v>
      </c>
      <c r="AB721" s="403" t="s">
        <v>163</v>
      </c>
      <c r="AC721" s="403" t="s">
        <v>4900</v>
      </c>
      <c r="AD721" s="403">
        <v>2</v>
      </c>
      <c r="AE721" s="403">
        <v>1</v>
      </c>
      <c r="AF721" s="403">
        <v>2</v>
      </c>
      <c r="AG721" s="403" t="s">
        <v>99</v>
      </c>
      <c r="AH721" s="403">
        <v>2</v>
      </c>
      <c r="AI721" s="403" t="s">
        <v>111</v>
      </c>
    </row>
    <row r="722" spans="1:35" x14ac:dyDescent="0.2">
      <c r="A722" s="434" t="str">
        <f>IF(B722&lt;&gt;"",HYPERLINK(CONCATENATE("http://reports.ofsted.gov.uk/inspection-reports/find-inspection-report/provider/ELS/",B722),"Ofsted Webpage"),"")</f>
        <v>Ofsted Webpage</v>
      </c>
      <c r="B722" s="403">
        <v>130584</v>
      </c>
      <c r="C722" s="403">
        <v>105582</v>
      </c>
      <c r="D722" s="403">
        <v>10000721</v>
      </c>
      <c r="E722" s="403" t="s">
        <v>292</v>
      </c>
      <c r="F722" s="403" t="s">
        <v>293</v>
      </c>
      <c r="G722" s="403" t="s">
        <v>12</v>
      </c>
      <c r="H722" s="403" t="s">
        <v>294</v>
      </c>
      <c r="I722" s="403" t="s">
        <v>199</v>
      </c>
      <c r="J722" s="403" t="s">
        <v>95</v>
      </c>
      <c r="K722" s="404" t="s">
        <v>210</v>
      </c>
      <c r="L722" s="403" t="s">
        <v>210</v>
      </c>
      <c r="M722" s="403">
        <v>10022488</v>
      </c>
      <c r="N722" s="403" t="s">
        <v>115</v>
      </c>
      <c r="O722" s="403" t="s">
        <v>109</v>
      </c>
      <c r="P722" s="404">
        <v>42752</v>
      </c>
      <c r="Q722" s="404">
        <v>42755</v>
      </c>
      <c r="R722" s="404">
        <v>42788</v>
      </c>
      <c r="S722" s="403">
        <v>2</v>
      </c>
      <c r="T722" s="403">
        <v>2</v>
      </c>
      <c r="U722" s="403">
        <v>2</v>
      </c>
      <c r="V722" s="403">
        <v>2</v>
      </c>
      <c r="W722" s="403">
        <v>2</v>
      </c>
      <c r="X722" s="403" t="s">
        <v>100</v>
      </c>
      <c r="Y722" s="403" t="s">
        <v>295</v>
      </c>
      <c r="Z722" s="404">
        <v>41596</v>
      </c>
      <c r="AA722" s="404">
        <v>41600</v>
      </c>
      <c r="AB722" s="403" t="s">
        <v>115</v>
      </c>
      <c r="AC722" s="403" t="s">
        <v>4900</v>
      </c>
      <c r="AD722" s="403">
        <v>2</v>
      </c>
      <c r="AE722" s="403">
        <v>1</v>
      </c>
      <c r="AF722" s="403">
        <v>2</v>
      </c>
      <c r="AG722" s="403" t="s">
        <v>99</v>
      </c>
      <c r="AH722" s="403">
        <v>1</v>
      </c>
      <c r="AI722" s="403" t="s">
        <v>111</v>
      </c>
    </row>
    <row r="723" spans="1:35" x14ac:dyDescent="0.2">
      <c r="A723" s="434" t="str">
        <f>IF(B723&lt;&gt;"",HYPERLINK(CONCATENATE("http://reports.ofsted.gov.uk/inspection-reports/find-inspection-report/provider/ELS/",B723),"Ofsted Webpage"),"")</f>
        <v>Ofsted Webpage</v>
      </c>
      <c r="B723" s="403">
        <v>130585</v>
      </c>
      <c r="C723" s="403">
        <v>107632</v>
      </c>
      <c r="D723" s="403">
        <v>10007938</v>
      </c>
      <c r="E723" s="403" t="s">
        <v>2918</v>
      </c>
      <c r="F723" s="403" t="s">
        <v>113</v>
      </c>
      <c r="G723" s="403" t="s">
        <v>12</v>
      </c>
      <c r="H723" s="403" t="s">
        <v>376</v>
      </c>
      <c r="I723" s="403" t="s">
        <v>199</v>
      </c>
      <c r="J723" s="403" t="s">
        <v>95</v>
      </c>
      <c r="K723" s="404" t="s">
        <v>210</v>
      </c>
      <c r="L723" s="403" t="s">
        <v>210</v>
      </c>
      <c r="M723" s="403">
        <v>10033784</v>
      </c>
      <c r="N723" s="403" t="s">
        <v>115</v>
      </c>
      <c r="O723" s="403" t="s">
        <v>124</v>
      </c>
      <c r="P723" s="404">
        <v>42859</v>
      </c>
      <c r="Q723" s="404">
        <v>42873</v>
      </c>
      <c r="R723" s="404">
        <v>42919</v>
      </c>
      <c r="S723" s="403">
        <v>1</v>
      </c>
      <c r="T723" s="403">
        <v>1</v>
      </c>
      <c r="U723" s="403">
        <v>1</v>
      </c>
      <c r="V723" s="403">
        <v>1</v>
      </c>
      <c r="W723" s="403">
        <v>1</v>
      </c>
      <c r="X723" s="403" t="s">
        <v>100</v>
      </c>
      <c r="Y723" s="403" t="s">
        <v>2919</v>
      </c>
      <c r="Z723" s="404">
        <v>41596</v>
      </c>
      <c r="AA723" s="404">
        <v>41600</v>
      </c>
      <c r="AB723" s="403" t="s">
        <v>115</v>
      </c>
      <c r="AC723" s="403" t="s">
        <v>4900</v>
      </c>
      <c r="AD723" s="403">
        <v>2</v>
      </c>
      <c r="AE723" s="403">
        <v>2</v>
      </c>
      <c r="AF723" s="403">
        <v>2</v>
      </c>
      <c r="AG723" s="403" t="s">
        <v>99</v>
      </c>
      <c r="AH723" s="403">
        <v>2</v>
      </c>
      <c r="AI723" s="403" t="s">
        <v>127</v>
      </c>
    </row>
    <row r="724" spans="1:35" x14ac:dyDescent="0.2">
      <c r="A724" s="434" t="str">
        <f>IF(B724&lt;&gt;"",HYPERLINK(CONCATENATE("http://reports.ofsted.gov.uk/inspection-reports/find-inspection-report/provider/ELS/",B724),"Ofsted Webpage"),"")</f>
        <v>Ofsted Webpage</v>
      </c>
      <c r="B724" s="403">
        <v>130586</v>
      </c>
      <c r="C724" s="403">
        <v>108335</v>
      </c>
      <c r="D724" s="403">
        <v>10002570</v>
      </c>
      <c r="E724" s="403" t="s">
        <v>557</v>
      </c>
      <c r="F724" s="403" t="s">
        <v>105</v>
      </c>
      <c r="G724" s="403" t="s">
        <v>12</v>
      </c>
      <c r="H724" s="403" t="s">
        <v>376</v>
      </c>
      <c r="I724" s="403" t="s">
        <v>199</v>
      </c>
      <c r="J724" s="403" t="s">
        <v>95</v>
      </c>
      <c r="K724" s="404" t="s">
        <v>210</v>
      </c>
      <c r="L724" s="403" t="s">
        <v>210</v>
      </c>
      <c r="M724" s="403">
        <v>10020149</v>
      </c>
      <c r="N724" s="403" t="s">
        <v>108</v>
      </c>
      <c r="O724" s="403" t="s">
        <v>109</v>
      </c>
      <c r="P724" s="404">
        <v>42654</v>
      </c>
      <c r="Q724" s="404">
        <v>42657</v>
      </c>
      <c r="R724" s="404">
        <v>42699</v>
      </c>
      <c r="S724" s="403">
        <v>3</v>
      </c>
      <c r="T724" s="403">
        <v>3</v>
      </c>
      <c r="U724" s="403">
        <v>3</v>
      </c>
      <c r="V724" s="403">
        <v>3</v>
      </c>
      <c r="W724" s="403">
        <v>3</v>
      </c>
      <c r="X724" s="403" t="s">
        <v>100</v>
      </c>
      <c r="Y724" s="403" t="s">
        <v>558</v>
      </c>
      <c r="Z724" s="404">
        <v>41387</v>
      </c>
      <c r="AA724" s="404">
        <v>41390</v>
      </c>
      <c r="AB724" s="403" t="s">
        <v>559</v>
      </c>
      <c r="AC724" s="403" t="s">
        <v>4900</v>
      </c>
      <c r="AD724" s="403">
        <v>2</v>
      </c>
      <c r="AE724" s="403">
        <v>2</v>
      </c>
      <c r="AF724" s="403">
        <v>2</v>
      </c>
      <c r="AG724" s="403" t="s">
        <v>99</v>
      </c>
      <c r="AH724" s="403">
        <v>2</v>
      </c>
      <c r="AI724" s="403" t="s">
        <v>148</v>
      </c>
    </row>
    <row r="725" spans="1:35" x14ac:dyDescent="0.2">
      <c r="A725" s="434" t="str">
        <f>IF(B725&lt;&gt;"",HYPERLINK(CONCATENATE("http://reports.ofsted.gov.uk/inspection-reports/find-inspection-report/provider/ELS/",B725),"Ofsted Webpage"),"")</f>
        <v>Ofsted Webpage</v>
      </c>
      <c r="B725" s="403">
        <v>130587</v>
      </c>
      <c r="C725" s="403">
        <v>106706</v>
      </c>
      <c r="D725" s="403">
        <v>10004695</v>
      </c>
      <c r="E725" s="403" t="s">
        <v>2921</v>
      </c>
      <c r="F725" s="403" t="s">
        <v>113</v>
      </c>
      <c r="G725" s="403" t="s">
        <v>12</v>
      </c>
      <c r="H725" s="403" t="s">
        <v>1007</v>
      </c>
      <c r="I725" s="403" t="s">
        <v>199</v>
      </c>
      <c r="J725" s="403" t="s">
        <v>95</v>
      </c>
      <c r="K725" s="404" t="s">
        <v>210</v>
      </c>
      <c r="L725" s="404" t="s">
        <v>210</v>
      </c>
      <c r="M725" s="404" t="s">
        <v>210</v>
      </c>
      <c r="N725" s="404" t="s">
        <v>210</v>
      </c>
      <c r="O725" s="404" t="s">
        <v>210</v>
      </c>
      <c r="P725" s="404" t="s">
        <v>210</v>
      </c>
      <c r="Q725" s="404" t="s">
        <v>210</v>
      </c>
      <c r="R725" s="404" t="s">
        <v>210</v>
      </c>
      <c r="S725" s="404" t="s">
        <v>210</v>
      </c>
      <c r="T725" s="404" t="s">
        <v>210</v>
      </c>
      <c r="U725" s="404" t="s">
        <v>210</v>
      </c>
      <c r="V725" s="404" t="s">
        <v>210</v>
      </c>
      <c r="W725" s="404" t="s">
        <v>210</v>
      </c>
      <c r="X725" s="404" t="s">
        <v>210</v>
      </c>
      <c r="Y725" s="404" t="s">
        <v>210</v>
      </c>
      <c r="Z725" s="404" t="s">
        <v>210</v>
      </c>
      <c r="AA725" s="404" t="s">
        <v>210</v>
      </c>
      <c r="AB725" s="404" t="s">
        <v>210</v>
      </c>
      <c r="AC725" s="404" t="s">
        <v>210</v>
      </c>
      <c r="AD725" s="404" t="s">
        <v>210</v>
      </c>
      <c r="AE725" s="404" t="s">
        <v>210</v>
      </c>
      <c r="AF725" s="404" t="s">
        <v>210</v>
      </c>
      <c r="AG725" s="404" t="s">
        <v>210</v>
      </c>
      <c r="AH725" s="404" t="s">
        <v>210</v>
      </c>
      <c r="AI725" s="404" t="s">
        <v>210</v>
      </c>
    </row>
    <row r="726" spans="1:35" x14ac:dyDescent="0.2">
      <c r="A726" s="434" t="str">
        <f>IF(B726&lt;&gt;"",HYPERLINK(CONCATENATE("http://reports.ofsted.gov.uk/inspection-reports/find-inspection-report/provider/ELS/",B726),"Ofsted Webpage"),"")</f>
        <v>Ofsted Webpage</v>
      </c>
      <c r="B726" s="403">
        <v>130588</v>
      </c>
      <c r="C726" s="403">
        <v>108415</v>
      </c>
      <c r="D726" s="403">
        <v>10003491</v>
      </c>
      <c r="E726" s="403" t="s">
        <v>2924</v>
      </c>
      <c r="F726" s="403" t="s">
        <v>105</v>
      </c>
      <c r="G726" s="403" t="s">
        <v>12</v>
      </c>
      <c r="H726" s="403" t="s">
        <v>1007</v>
      </c>
      <c r="I726" s="403" t="s">
        <v>199</v>
      </c>
      <c r="J726" s="403" t="s">
        <v>95</v>
      </c>
      <c r="K726" s="404" t="s">
        <v>210</v>
      </c>
      <c r="L726" s="403" t="s">
        <v>210</v>
      </c>
      <c r="M726" s="403" t="s">
        <v>2925</v>
      </c>
      <c r="N726" s="403" t="s">
        <v>268</v>
      </c>
      <c r="O726" s="403" t="s">
        <v>109</v>
      </c>
      <c r="P726" s="404">
        <v>41723</v>
      </c>
      <c r="Q726" s="404">
        <v>41726</v>
      </c>
      <c r="R726" s="404">
        <v>41761</v>
      </c>
      <c r="S726" s="403">
        <v>2</v>
      </c>
      <c r="T726" s="403">
        <v>2</v>
      </c>
      <c r="U726" s="403">
        <v>2</v>
      </c>
      <c r="V726" s="403" t="s">
        <v>99</v>
      </c>
      <c r="W726" s="403">
        <v>2</v>
      </c>
      <c r="X726" s="403" t="s">
        <v>99</v>
      </c>
      <c r="Y726" s="403" t="s">
        <v>3818</v>
      </c>
      <c r="Z726" s="404">
        <v>41317</v>
      </c>
      <c r="AA726" s="404">
        <v>41320</v>
      </c>
      <c r="AB726" s="403" t="s">
        <v>559</v>
      </c>
      <c r="AC726" s="403" t="s">
        <v>4900</v>
      </c>
      <c r="AD726" s="403">
        <v>3</v>
      </c>
      <c r="AE726" s="403">
        <v>2</v>
      </c>
      <c r="AF726" s="403">
        <v>3</v>
      </c>
      <c r="AG726" s="403" t="s">
        <v>99</v>
      </c>
      <c r="AH726" s="403">
        <v>3</v>
      </c>
      <c r="AI726" s="403" t="s">
        <v>127</v>
      </c>
    </row>
    <row r="727" spans="1:35" x14ac:dyDescent="0.2">
      <c r="A727" s="434" t="str">
        <f>IF(B727&lt;&gt;"",HYPERLINK(CONCATENATE("http://reports.ofsted.gov.uk/inspection-reports/find-inspection-report/provider/ELS/",B727),"Ofsted Webpage"),"")</f>
        <v>Ofsted Webpage</v>
      </c>
      <c r="B727" s="403">
        <v>130591</v>
      </c>
      <c r="C727" s="403">
        <v>107552</v>
      </c>
      <c r="D727" s="403">
        <v>10001743</v>
      </c>
      <c r="E727" s="403" t="s">
        <v>1365</v>
      </c>
      <c r="F727" s="403" t="s">
        <v>113</v>
      </c>
      <c r="G727" s="403" t="s">
        <v>12</v>
      </c>
      <c r="H727" s="403" t="s">
        <v>602</v>
      </c>
      <c r="I727" s="403" t="s">
        <v>199</v>
      </c>
      <c r="J727" s="403" t="s">
        <v>95</v>
      </c>
      <c r="K727" s="404" t="s">
        <v>210</v>
      </c>
      <c r="L727" s="403" t="s">
        <v>210</v>
      </c>
      <c r="M727" s="403">
        <v>10041144</v>
      </c>
      <c r="N727" s="403" t="s">
        <v>155</v>
      </c>
      <c r="O727" s="403" t="s">
        <v>109</v>
      </c>
      <c r="P727" s="404">
        <v>43116</v>
      </c>
      <c r="Q727" s="404">
        <v>43119</v>
      </c>
      <c r="R727" s="404">
        <v>43138</v>
      </c>
      <c r="S727" s="403">
        <v>2</v>
      </c>
      <c r="T727" s="403">
        <v>2</v>
      </c>
      <c r="U727" s="403">
        <v>2</v>
      </c>
      <c r="V727" s="403">
        <v>2</v>
      </c>
      <c r="W727" s="403">
        <v>2</v>
      </c>
      <c r="X727" s="403" t="s">
        <v>100</v>
      </c>
      <c r="Y727" s="403">
        <v>10004709</v>
      </c>
      <c r="Z727" s="404">
        <v>42402</v>
      </c>
      <c r="AA727" s="404">
        <v>42405</v>
      </c>
      <c r="AB727" s="403" t="s">
        <v>115</v>
      </c>
      <c r="AC727" s="403" t="s">
        <v>4900</v>
      </c>
      <c r="AD727" s="403">
        <v>3</v>
      </c>
      <c r="AE727" s="403">
        <v>3</v>
      </c>
      <c r="AF727" s="403">
        <v>3</v>
      </c>
      <c r="AG727" s="403">
        <v>3</v>
      </c>
      <c r="AH727" s="403">
        <v>3</v>
      </c>
      <c r="AI727" s="403" t="s">
        <v>127</v>
      </c>
    </row>
    <row r="728" spans="1:35" x14ac:dyDescent="0.2">
      <c r="A728" s="434" t="str">
        <f>IF(B728&lt;&gt;"",HYPERLINK(CONCATENATE("http://reports.ofsted.gov.uk/inspection-reports/find-inspection-report/provider/ELS/",B728),"Ofsted Webpage"),"")</f>
        <v>Ofsted Webpage</v>
      </c>
      <c r="B728" s="403">
        <v>130592</v>
      </c>
      <c r="C728" s="403">
        <v>105583</v>
      </c>
      <c r="D728" s="403">
        <v>10005741</v>
      </c>
      <c r="E728" s="403" t="s">
        <v>4543</v>
      </c>
      <c r="F728" s="403" t="s">
        <v>113</v>
      </c>
      <c r="G728" s="403" t="s">
        <v>12</v>
      </c>
      <c r="H728" s="403" t="s">
        <v>602</v>
      </c>
      <c r="I728" s="403" t="s">
        <v>199</v>
      </c>
      <c r="J728" s="403" t="s">
        <v>95</v>
      </c>
      <c r="K728" s="404" t="s">
        <v>210</v>
      </c>
      <c r="L728" s="403" t="s">
        <v>210</v>
      </c>
      <c r="M728" s="403">
        <v>10022498</v>
      </c>
      <c r="N728" s="403" t="s">
        <v>115</v>
      </c>
      <c r="O728" s="403" t="s">
        <v>109</v>
      </c>
      <c r="P728" s="404">
        <v>43074</v>
      </c>
      <c r="Q728" s="404">
        <v>43077</v>
      </c>
      <c r="R728" s="404">
        <v>43118</v>
      </c>
      <c r="S728" s="403">
        <v>2</v>
      </c>
      <c r="T728" s="403">
        <v>2</v>
      </c>
      <c r="U728" s="403">
        <v>2</v>
      </c>
      <c r="V728" s="403">
        <v>2</v>
      </c>
      <c r="W728" s="403">
        <v>2</v>
      </c>
      <c r="X728" s="403" t="s">
        <v>100</v>
      </c>
      <c r="Y728" s="403" t="s">
        <v>4544</v>
      </c>
      <c r="Z728" s="404">
        <v>39356</v>
      </c>
      <c r="AA728" s="404">
        <v>39360</v>
      </c>
      <c r="AB728" s="403" t="s">
        <v>163</v>
      </c>
      <c r="AC728" s="403" t="s">
        <v>4900</v>
      </c>
      <c r="AD728" s="403">
        <v>1</v>
      </c>
      <c r="AE728" s="403">
        <v>1</v>
      </c>
      <c r="AF728" s="403">
        <v>1</v>
      </c>
      <c r="AG728" s="403" t="s">
        <v>99</v>
      </c>
      <c r="AH728" s="403">
        <v>1</v>
      </c>
      <c r="AI728" s="403" t="s">
        <v>148</v>
      </c>
    </row>
    <row r="729" spans="1:35" x14ac:dyDescent="0.2">
      <c r="A729" s="434" t="str">
        <f>IF(B729&lt;&gt;"",HYPERLINK(CONCATENATE("http://reports.ofsted.gov.uk/inspection-reports/find-inspection-report/provider/ELS/",B729),"Ofsted Webpage"),"")</f>
        <v>Ofsted Webpage</v>
      </c>
      <c r="B729" s="403">
        <v>130593</v>
      </c>
      <c r="C729" s="403">
        <v>108396</v>
      </c>
      <c r="D729" s="403">
        <v>10005687</v>
      </c>
      <c r="E729" s="403" t="s">
        <v>601</v>
      </c>
      <c r="F729" s="403" t="s">
        <v>105</v>
      </c>
      <c r="G729" s="403" t="s">
        <v>12</v>
      </c>
      <c r="H729" s="403" t="s">
        <v>602</v>
      </c>
      <c r="I729" s="403" t="s">
        <v>199</v>
      </c>
      <c r="J729" s="403" t="s">
        <v>95</v>
      </c>
      <c r="K729" s="404">
        <v>42634</v>
      </c>
      <c r="L729" s="403">
        <v>1</v>
      </c>
      <c r="M729" s="403" t="s">
        <v>603</v>
      </c>
      <c r="N729" s="403" t="s">
        <v>207</v>
      </c>
      <c r="O729" s="403" t="s">
        <v>109</v>
      </c>
      <c r="P729" s="404">
        <v>40666</v>
      </c>
      <c r="Q729" s="404">
        <v>40669</v>
      </c>
      <c r="R729" s="404">
        <v>40704</v>
      </c>
      <c r="S729" s="403">
        <v>2</v>
      </c>
      <c r="T729" s="403">
        <v>3</v>
      </c>
      <c r="U729" s="403">
        <v>3</v>
      </c>
      <c r="V729" s="403" t="s">
        <v>99</v>
      </c>
      <c r="W729" s="403">
        <v>2</v>
      </c>
      <c r="X729" s="403" t="s">
        <v>99</v>
      </c>
      <c r="Y729" s="403" t="s">
        <v>4545</v>
      </c>
      <c r="Z729" s="404">
        <v>38733</v>
      </c>
      <c r="AA729" s="404">
        <v>38737</v>
      </c>
      <c r="AB729" s="403" t="s">
        <v>207</v>
      </c>
      <c r="AC729" s="403" t="s">
        <v>4900</v>
      </c>
      <c r="AD729" s="403">
        <v>2</v>
      </c>
      <c r="AE729" s="403">
        <v>3</v>
      </c>
      <c r="AF729" s="403">
        <v>2</v>
      </c>
      <c r="AG729" s="403" t="s">
        <v>99</v>
      </c>
      <c r="AH729" s="403">
        <v>2</v>
      </c>
      <c r="AI729" s="403" t="s">
        <v>111</v>
      </c>
    </row>
    <row r="730" spans="1:35" x14ac:dyDescent="0.2">
      <c r="A730" s="434" t="str">
        <f>IF(B730&lt;&gt;"",HYPERLINK(CONCATENATE("http://reports.ofsted.gov.uk/inspection-reports/find-inspection-report/provider/ELS/",B730),"Ofsted Webpage"),"")</f>
        <v>Ofsted Webpage</v>
      </c>
      <c r="B730" s="403">
        <v>130594</v>
      </c>
      <c r="C730" s="403">
        <v>107575</v>
      </c>
      <c r="D730" s="403">
        <v>10007709</v>
      </c>
      <c r="E730" s="403" t="s">
        <v>2927</v>
      </c>
      <c r="F730" s="403" t="s">
        <v>113</v>
      </c>
      <c r="G730" s="403" t="s">
        <v>12</v>
      </c>
      <c r="H730" s="403" t="s">
        <v>1141</v>
      </c>
      <c r="I730" s="403" t="s">
        <v>199</v>
      </c>
      <c r="J730" s="403" t="s">
        <v>95</v>
      </c>
      <c r="K730" s="404" t="s">
        <v>210</v>
      </c>
      <c r="L730" s="403" t="s">
        <v>210</v>
      </c>
      <c r="M730" s="403" t="s">
        <v>2928</v>
      </c>
      <c r="N730" s="403" t="s">
        <v>115</v>
      </c>
      <c r="O730" s="403" t="s">
        <v>109</v>
      </c>
      <c r="P730" s="404">
        <v>41617</v>
      </c>
      <c r="Q730" s="404">
        <v>41621</v>
      </c>
      <c r="R730" s="404">
        <v>41659</v>
      </c>
      <c r="S730" s="403">
        <v>1</v>
      </c>
      <c r="T730" s="403">
        <v>1</v>
      </c>
      <c r="U730" s="403">
        <v>1</v>
      </c>
      <c r="V730" s="403" t="s">
        <v>99</v>
      </c>
      <c r="W730" s="403">
        <v>1</v>
      </c>
      <c r="X730" s="403" t="s">
        <v>99</v>
      </c>
      <c r="Y730" s="403" t="s">
        <v>4546</v>
      </c>
      <c r="Z730" s="404">
        <v>39475</v>
      </c>
      <c r="AA730" s="404">
        <v>39479</v>
      </c>
      <c r="AB730" s="403" t="s">
        <v>163</v>
      </c>
      <c r="AC730" s="403" t="s">
        <v>4900</v>
      </c>
      <c r="AD730" s="403">
        <v>2</v>
      </c>
      <c r="AE730" s="403">
        <v>2</v>
      </c>
      <c r="AF730" s="403">
        <v>2</v>
      </c>
      <c r="AG730" s="403" t="s">
        <v>99</v>
      </c>
      <c r="AH730" s="403">
        <v>3</v>
      </c>
      <c r="AI730" s="403" t="s">
        <v>127</v>
      </c>
    </row>
    <row r="731" spans="1:35" x14ac:dyDescent="0.2">
      <c r="A731" s="434" t="str">
        <f>IF(B731&lt;&gt;"",HYPERLINK(CONCATENATE("http://reports.ofsted.gov.uk/inspection-reports/find-inspection-report/provider/ELS/",B731),"Ofsted Webpage"),"")</f>
        <v>Ofsted Webpage</v>
      </c>
      <c r="B731" s="403">
        <v>130595</v>
      </c>
      <c r="C731" s="403">
        <v>105948</v>
      </c>
      <c r="D731" s="403">
        <v>10000415</v>
      </c>
      <c r="E731" s="403" t="s">
        <v>4096</v>
      </c>
      <c r="F731" s="403" t="s">
        <v>293</v>
      </c>
      <c r="G731" s="403" t="s">
        <v>12</v>
      </c>
      <c r="H731" s="403" t="s">
        <v>1141</v>
      </c>
      <c r="I731" s="403" t="s">
        <v>199</v>
      </c>
      <c r="J731" s="403" t="s">
        <v>95</v>
      </c>
      <c r="K731" s="404">
        <v>42810</v>
      </c>
      <c r="L731" s="403">
        <v>1</v>
      </c>
      <c r="M731" s="403" t="s">
        <v>4097</v>
      </c>
      <c r="N731" s="403" t="s">
        <v>458</v>
      </c>
      <c r="O731" s="403" t="s">
        <v>109</v>
      </c>
      <c r="P731" s="404">
        <v>40882</v>
      </c>
      <c r="Q731" s="404">
        <v>40886</v>
      </c>
      <c r="R731" s="404">
        <v>40926</v>
      </c>
      <c r="S731" s="403">
        <v>2</v>
      </c>
      <c r="T731" s="403">
        <v>2</v>
      </c>
      <c r="U731" s="403">
        <v>2</v>
      </c>
      <c r="V731" s="403" t="s">
        <v>99</v>
      </c>
      <c r="W731" s="403">
        <v>2</v>
      </c>
      <c r="X731" s="403" t="s">
        <v>99</v>
      </c>
      <c r="Y731" s="403" t="s">
        <v>4547</v>
      </c>
      <c r="Z731" s="404">
        <v>39356</v>
      </c>
      <c r="AA731" s="404">
        <v>39360</v>
      </c>
      <c r="AB731" s="403" t="s">
        <v>458</v>
      </c>
      <c r="AC731" s="403" t="s">
        <v>4900</v>
      </c>
      <c r="AD731" s="403">
        <v>3</v>
      </c>
      <c r="AE731" s="403">
        <v>3</v>
      </c>
      <c r="AF731" s="403">
        <v>3</v>
      </c>
      <c r="AG731" s="403" t="s">
        <v>99</v>
      </c>
      <c r="AH731" s="403">
        <v>3</v>
      </c>
      <c r="AI731" s="403" t="s">
        <v>127</v>
      </c>
    </row>
    <row r="732" spans="1:35" x14ac:dyDescent="0.2">
      <c r="A732" s="434" t="str">
        <f>IF(B732&lt;&gt;"",HYPERLINK(CONCATENATE("http://reports.ofsted.gov.uk/inspection-reports/find-inspection-report/provider/ELS/",B732),"Ofsted Webpage"),"")</f>
        <v>Ofsted Webpage</v>
      </c>
      <c r="B732" s="403">
        <v>130597</v>
      </c>
      <c r="C732" s="403">
        <v>106319</v>
      </c>
      <c r="D732" s="403">
        <v>10000610</v>
      </c>
      <c r="E732" s="403" t="s">
        <v>2930</v>
      </c>
      <c r="F732" s="403" t="s">
        <v>113</v>
      </c>
      <c r="G732" s="403" t="s">
        <v>12</v>
      </c>
      <c r="H732" s="403" t="s">
        <v>193</v>
      </c>
      <c r="I732" s="403" t="s">
        <v>107</v>
      </c>
      <c r="J732" s="403" t="s">
        <v>107</v>
      </c>
      <c r="K732" s="404" t="s">
        <v>210</v>
      </c>
      <c r="L732" s="404" t="s">
        <v>210</v>
      </c>
      <c r="M732" s="404" t="s">
        <v>210</v>
      </c>
      <c r="N732" s="404" t="s">
        <v>210</v>
      </c>
      <c r="O732" s="404" t="s">
        <v>210</v>
      </c>
      <c r="P732" s="404" t="s">
        <v>210</v>
      </c>
      <c r="Q732" s="404" t="s">
        <v>210</v>
      </c>
      <c r="R732" s="404" t="s">
        <v>210</v>
      </c>
      <c r="S732" s="404" t="s">
        <v>210</v>
      </c>
      <c r="T732" s="404" t="s">
        <v>210</v>
      </c>
      <c r="U732" s="404" t="s">
        <v>210</v>
      </c>
      <c r="V732" s="404" t="s">
        <v>210</v>
      </c>
      <c r="W732" s="404" t="s">
        <v>210</v>
      </c>
      <c r="X732" s="404" t="s">
        <v>210</v>
      </c>
      <c r="Y732" s="404" t="s">
        <v>210</v>
      </c>
      <c r="Z732" s="404" t="s">
        <v>210</v>
      </c>
      <c r="AA732" s="404" t="s">
        <v>210</v>
      </c>
      <c r="AB732" s="404" t="s">
        <v>210</v>
      </c>
      <c r="AC732" s="404" t="s">
        <v>210</v>
      </c>
      <c r="AD732" s="404" t="s">
        <v>210</v>
      </c>
      <c r="AE732" s="404" t="s">
        <v>210</v>
      </c>
      <c r="AF732" s="404" t="s">
        <v>210</v>
      </c>
      <c r="AG732" s="404" t="s">
        <v>210</v>
      </c>
      <c r="AH732" s="404" t="s">
        <v>210</v>
      </c>
      <c r="AI732" s="404" t="s">
        <v>210</v>
      </c>
    </row>
    <row r="733" spans="1:35" x14ac:dyDescent="0.2">
      <c r="A733" s="434" t="str">
        <f>IF(B733&lt;&gt;"",HYPERLINK(CONCATENATE("http://reports.ofsted.gov.uk/inspection-reports/find-inspection-report/provider/ELS/",B733),"Ofsted Webpage"),"")</f>
        <v>Ofsted Webpage</v>
      </c>
      <c r="B733" s="403">
        <v>130598</v>
      </c>
      <c r="C733" s="403">
        <v>105017</v>
      </c>
      <c r="D733" s="403">
        <v>10002061</v>
      </c>
      <c r="E733" s="403" t="s">
        <v>1367</v>
      </c>
      <c r="F733" s="403" t="s">
        <v>113</v>
      </c>
      <c r="G733" s="403" t="s">
        <v>12</v>
      </c>
      <c r="H733" s="403" t="s">
        <v>1237</v>
      </c>
      <c r="I733" s="403" t="s">
        <v>107</v>
      </c>
      <c r="J733" s="403" t="s">
        <v>107</v>
      </c>
      <c r="K733" s="404" t="s">
        <v>210</v>
      </c>
      <c r="L733" s="403" t="s">
        <v>210</v>
      </c>
      <c r="M733" s="403">
        <v>10004711</v>
      </c>
      <c r="N733" s="403" t="s">
        <v>115</v>
      </c>
      <c r="O733" s="403" t="s">
        <v>109</v>
      </c>
      <c r="P733" s="404">
        <v>42430</v>
      </c>
      <c r="Q733" s="404">
        <v>42433</v>
      </c>
      <c r="R733" s="404">
        <v>42453</v>
      </c>
      <c r="S733" s="403">
        <v>2</v>
      </c>
      <c r="T733" s="403">
        <v>2</v>
      </c>
      <c r="U733" s="403">
        <v>2</v>
      </c>
      <c r="V733" s="403">
        <v>2</v>
      </c>
      <c r="W733" s="403">
        <v>2</v>
      </c>
      <c r="X733" s="403" t="s">
        <v>100</v>
      </c>
      <c r="Y733" s="403" t="s">
        <v>2933</v>
      </c>
      <c r="Z733" s="404">
        <v>41561</v>
      </c>
      <c r="AA733" s="404">
        <v>41565</v>
      </c>
      <c r="AB733" s="403" t="s">
        <v>115</v>
      </c>
      <c r="AC733" s="403" t="s">
        <v>4900</v>
      </c>
      <c r="AD733" s="403">
        <v>2</v>
      </c>
      <c r="AE733" s="403">
        <v>2</v>
      </c>
      <c r="AF733" s="403">
        <v>2</v>
      </c>
      <c r="AG733" s="403" t="s">
        <v>99</v>
      </c>
      <c r="AH733" s="403">
        <v>3</v>
      </c>
      <c r="AI733" s="403" t="s">
        <v>111</v>
      </c>
    </row>
    <row r="734" spans="1:35" x14ac:dyDescent="0.2">
      <c r="A734" s="434" t="str">
        <f>IF(B734&lt;&gt;"",HYPERLINK(CONCATENATE("http://reports.ofsted.gov.uk/inspection-reports/find-inspection-report/provider/ELS/",B734),"Ofsted Webpage"),"")</f>
        <v>Ofsted Webpage</v>
      </c>
      <c r="B734" s="403">
        <v>130599</v>
      </c>
      <c r="C734" s="403">
        <v>105000</v>
      </c>
      <c r="D734" s="403">
        <v>10000534</v>
      </c>
      <c r="E734" s="403" t="s">
        <v>4548</v>
      </c>
      <c r="F734" s="403" t="s">
        <v>113</v>
      </c>
      <c r="G734" s="403" t="s">
        <v>12</v>
      </c>
      <c r="H734" s="403" t="s">
        <v>1119</v>
      </c>
      <c r="I734" s="403" t="s">
        <v>107</v>
      </c>
      <c r="J734" s="403" t="s">
        <v>107</v>
      </c>
      <c r="K734" s="404" t="s">
        <v>210</v>
      </c>
      <c r="L734" s="403" t="s">
        <v>210</v>
      </c>
      <c r="M734" s="403">
        <v>10041145</v>
      </c>
      <c r="N734" s="403" t="s">
        <v>155</v>
      </c>
      <c r="O734" s="403" t="s">
        <v>109</v>
      </c>
      <c r="P734" s="404">
        <v>43116</v>
      </c>
      <c r="Q734" s="404">
        <v>43119</v>
      </c>
      <c r="R734" s="404">
        <v>43166</v>
      </c>
      <c r="S734" s="403">
        <v>3</v>
      </c>
      <c r="T734" s="403">
        <v>3</v>
      </c>
      <c r="U734" s="403">
        <v>3</v>
      </c>
      <c r="V734" s="403">
        <v>3</v>
      </c>
      <c r="W734" s="403">
        <v>3</v>
      </c>
      <c r="X734" s="403" t="s">
        <v>100</v>
      </c>
      <c r="Y734" s="403">
        <v>10004712</v>
      </c>
      <c r="Z734" s="404">
        <v>42444</v>
      </c>
      <c r="AA734" s="404">
        <v>42447</v>
      </c>
      <c r="AB734" s="403" t="s">
        <v>232</v>
      </c>
      <c r="AC734" s="403" t="s">
        <v>4900</v>
      </c>
      <c r="AD734" s="403">
        <v>3</v>
      </c>
      <c r="AE734" s="403">
        <v>3</v>
      </c>
      <c r="AF734" s="403">
        <v>3</v>
      </c>
      <c r="AG734" s="403">
        <v>3</v>
      </c>
      <c r="AH734" s="403">
        <v>3</v>
      </c>
      <c r="AI734" s="403" t="s">
        <v>111</v>
      </c>
    </row>
    <row r="735" spans="1:35" x14ac:dyDescent="0.2">
      <c r="A735" s="434" t="str">
        <f>IF(B735&lt;&gt;"",HYPERLINK(CONCATENATE("http://reports.ofsted.gov.uk/inspection-reports/find-inspection-report/provider/ELS/",B735),"Ofsted Webpage"),"")</f>
        <v>Ofsted Webpage</v>
      </c>
      <c r="B735" s="403">
        <v>130600</v>
      </c>
      <c r="C735" s="403">
        <v>108410</v>
      </c>
      <c r="D735" s="403">
        <v>10004125</v>
      </c>
      <c r="E735" s="403" t="s">
        <v>4549</v>
      </c>
      <c r="F735" s="403" t="s">
        <v>105</v>
      </c>
      <c r="G735" s="403" t="s">
        <v>12</v>
      </c>
      <c r="H735" s="403" t="s">
        <v>1119</v>
      </c>
      <c r="I735" s="403" t="s">
        <v>107</v>
      </c>
      <c r="J735" s="403" t="s">
        <v>107</v>
      </c>
      <c r="K735" s="404" t="s">
        <v>210</v>
      </c>
      <c r="L735" s="403" t="s">
        <v>210</v>
      </c>
      <c r="M735" s="403">
        <v>10039880</v>
      </c>
      <c r="N735" s="403" t="s">
        <v>108</v>
      </c>
      <c r="O735" s="403" t="s">
        <v>109</v>
      </c>
      <c r="P735" s="404">
        <v>43067</v>
      </c>
      <c r="Q735" s="404">
        <v>43070</v>
      </c>
      <c r="R735" s="404">
        <v>43123</v>
      </c>
      <c r="S735" s="403">
        <v>2</v>
      </c>
      <c r="T735" s="403">
        <v>2</v>
      </c>
      <c r="U735" s="403">
        <v>2</v>
      </c>
      <c r="V735" s="403">
        <v>2</v>
      </c>
      <c r="W735" s="403">
        <v>2</v>
      </c>
      <c r="X735" s="403" t="s">
        <v>100</v>
      </c>
      <c r="Y735" s="403" t="s">
        <v>4550</v>
      </c>
      <c r="Z735" s="404">
        <v>39742</v>
      </c>
      <c r="AA735" s="404">
        <v>39743</v>
      </c>
      <c r="AB735" s="403" t="s">
        <v>4495</v>
      </c>
      <c r="AC735" s="403" t="s">
        <v>4900</v>
      </c>
      <c r="AD735" s="403">
        <v>1</v>
      </c>
      <c r="AE735" s="403">
        <v>1</v>
      </c>
      <c r="AF735" s="403">
        <v>1</v>
      </c>
      <c r="AG735" s="403" t="s">
        <v>99</v>
      </c>
      <c r="AH735" s="403">
        <v>2</v>
      </c>
      <c r="AI735" s="403" t="s">
        <v>148</v>
      </c>
    </row>
    <row r="736" spans="1:35" x14ac:dyDescent="0.2">
      <c r="A736" s="434" t="str">
        <f>IF(B736&lt;&gt;"",HYPERLINK(CONCATENATE("http://reports.ofsted.gov.uk/inspection-reports/find-inspection-report/provider/ELS/",B736),"Ofsted Webpage"),"")</f>
        <v>Ofsted Webpage</v>
      </c>
      <c r="B736" s="403">
        <v>130602</v>
      </c>
      <c r="C736" s="403">
        <v>110221</v>
      </c>
      <c r="D736" s="403">
        <v>10004596</v>
      </c>
      <c r="E736" s="403" t="s">
        <v>2112</v>
      </c>
      <c r="F736" s="403" t="s">
        <v>113</v>
      </c>
      <c r="G736" s="403" t="s">
        <v>12</v>
      </c>
      <c r="H736" s="403" t="s">
        <v>348</v>
      </c>
      <c r="I736" s="403" t="s">
        <v>190</v>
      </c>
      <c r="J736" s="403" t="s">
        <v>190</v>
      </c>
      <c r="K736" s="404">
        <v>42879</v>
      </c>
      <c r="L736" s="403">
        <v>1</v>
      </c>
      <c r="M736" s="403" t="s">
        <v>2113</v>
      </c>
      <c r="N736" s="403" t="s">
        <v>115</v>
      </c>
      <c r="O736" s="403" t="s">
        <v>109</v>
      </c>
      <c r="P736" s="404">
        <v>42031</v>
      </c>
      <c r="Q736" s="404">
        <v>42034</v>
      </c>
      <c r="R736" s="404">
        <v>42073</v>
      </c>
      <c r="S736" s="403">
        <v>2</v>
      </c>
      <c r="T736" s="403">
        <v>2</v>
      </c>
      <c r="U736" s="403">
        <v>2</v>
      </c>
      <c r="V736" s="403" t="s">
        <v>99</v>
      </c>
      <c r="W736" s="403">
        <v>2</v>
      </c>
      <c r="X736" s="403" t="s">
        <v>99</v>
      </c>
      <c r="Y736" s="403" t="s">
        <v>4551</v>
      </c>
      <c r="Z736" s="404">
        <v>40126</v>
      </c>
      <c r="AA736" s="404">
        <v>40130</v>
      </c>
      <c r="AB736" s="403" t="s">
        <v>458</v>
      </c>
      <c r="AC736" s="403" t="s">
        <v>4900</v>
      </c>
      <c r="AD736" s="403">
        <v>2</v>
      </c>
      <c r="AE736" s="403">
        <v>2</v>
      </c>
      <c r="AF736" s="403">
        <v>3</v>
      </c>
      <c r="AG736" s="403" t="s">
        <v>99</v>
      </c>
      <c r="AH736" s="403">
        <v>3</v>
      </c>
      <c r="AI736" s="403" t="s">
        <v>111</v>
      </c>
    </row>
    <row r="737" spans="1:35" x14ac:dyDescent="0.2">
      <c r="A737" s="434" t="str">
        <f>IF(B737&lt;&gt;"",HYPERLINK(CONCATENATE("http://reports.ofsted.gov.uk/inspection-reports/find-inspection-report/provider/ELS/",B737),"Ofsted Webpage"),"")</f>
        <v>Ofsted Webpage</v>
      </c>
      <c r="B737" s="403">
        <v>130603</v>
      </c>
      <c r="C737" s="403">
        <v>105024</v>
      </c>
      <c r="D737" s="403">
        <v>10000833</v>
      </c>
      <c r="E737" s="403" t="s">
        <v>2935</v>
      </c>
      <c r="F737" s="403" t="s">
        <v>113</v>
      </c>
      <c r="G737" s="403" t="s">
        <v>12</v>
      </c>
      <c r="H737" s="403" t="s">
        <v>514</v>
      </c>
      <c r="I737" s="403" t="s">
        <v>190</v>
      </c>
      <c r="J737" s="403" t="s">
        <v>190</v>
      </c>
      <c r="K737" s="404" t="s">
        <v>210</v>
      </c>
      <c r="L737" s="403" t="s">
        <v>210</v>
      </c>
      <c r="M737" s="403">
        <v>10037378</v>
      </c>
      <c r="N737" s="403" t="s">
        <v>115</v>
      </c>
      <c r="O737" s="403" t="s">
        <v>109</v>
      </c>
      <c r="P737" s="404">
        <v>43123</v>
      </c>
      <c r="Q737" s="404">
        <v>43126</v>
      </c>
      <c r="R737" s="404">
        <v>43164</v>
      </c>
      <c r="S737" s="403">
        <v>2</v>
      </c>
      <c r="T737" s="403">
        <v>2</v>
      </c>
      <c r="U737" s="403">
        <v>2</v>
      </c>
      <c r="V737" s="403">
        <v>2</v>
      </c>
      <c r="W737" s="403">
        <v>2</v>
      </c>
      <c r="X737" s="403" t="s">
        <v>100</v>
      </c>
      <c r="Y737" s="403" t="s">
        <v>2936</v>
      </c>
      <c r="Z737" s="404">
        <v>41604</v>
      </c>
      <c r="AA737" s="404">
        <v>41607</v>
      </c>
      <c r="AB737" s="403" t="s">
        <v>115</v>
      </c>
      <c r="AC737" s="403" t="s">
        <v>4900</v>
      </c>
      <c r="AD737" s="403">
        <v>2</v>
      </c>
      <c r="AE737" s="403">
        <v>2</v>
      </c>
      <c r="AF737" s="403">
        <v>2</v>
      </c>
      <c r="AG737" s="403" t="s">
        <v>99</v>
      </c>
      <c r="AH737" s="403">
        <v>3</v>
      </c>
      <c r="AI737" s="403" t="s">
        <v>111</v>
      </c>
    </row>
    <row r="738" spans="1:35" x14ac:dyDescent="0.2">
      <c r="A738" s="434" t="str">
        <f>IF(B738&lt;&gt;"",HYPERLINK(CONCATENATE("http://reports.ofsted.gov.uk/inspection-reports/find-inspection-report/provider/ELS/",B738),"Ofsted Webpage"),"")</f>
        <v>Ofsted Webpage</v>
      </c>
      <c r="B738" s="403">
        <v>130604</v>
      </c>
      <c r="C738" s="403">
        <v>107745</v>
      </c>
      <c r="D738" s="403">
        <v>10002107</v>
      </c>
      <c r="E738" s="403" t="s">
        <v>4910</v>
      </c>
      <c r="F738" s="403" t="s">
        <v>113</v>
      </c>
      <c r="G738" s="403" t="s">
        <v>12</v>
      </c>
      <c r="H738" s="403" t="s">
        <v>416</v>
      </c>
      <c r="I738" s="403" t="s">
        <v>190</v>
      </c>
      <c r="J738" s="403" t="s">
        <v>190</v>
      </c>
      <c r="K738" s="404" t="s">
        <v>210</v>
      </c>
      <c r="L738" s="404" t="s">
        <v>210</v>
      </c>
      <c r="M738" s="404" t="s">
        <v>210</v>
      </c>
      <c r="N738" s="404" t="s">
        <v>210</v>
      </c>
      <c r="O738" s="404" t="s">
        <v>210</v>
      </c>
      <c r="P738" s="404" t="s">
        <v>210</v>
      </c>
      <c r="Q738" s="404" t="s">
        <v>210</v>
      </c>
      <c r="R738" s="404" t="s">
        <v>210</v>
      </c>
      <c r="S738" s="404" t="s">
        <v>210</v>
      </c>
      <c r="T738" s="404" t="s">
        <v>210</v>
      </c>
      <c r="U738" s="404" t="s">
        <v>210</v>
      </c>
      <c r="V738" s="404" t="s">
        <v>210</v>
      </c>
      <c r="W738" s="404" t="s">
        <v>210</v>
      </c>
      <c r="X738" s="404" t="s">
        <v>210</v>
      </c>
      <c r="Y738" s="404" t="s">
        <v>210</v>
      </c>
      <c r="Z738" s="404" t="s">
        <v>210</v>
      </c>
      <c r="AA738" s="404" t="s">
        <v>210</v>
      </c>
      <c r="AB738" s="404" t="s">
        <v>210</v>
      </c>
      <c r="AC738" s="404" t="s">
        <v>210</v>
      </c>
      <c r="AD738" s="404" t="s">
        <v>210</v>
      </c>
      <c r="AE738" s="404" t="s">
        <v>210</v>
      </c>
      <c r="AF738" s="404" t="s">
        <v>210</v>
      </c>
      <c r="AG738" s="404" t="s">
        <v>210</v>
      </c>
      <c r="AH738" s="404" t="s">
        <v>210</v>
      </c>
      <c r="AI738" s="404" t="s">
        <v>210</v>
      </c>
    </row>
    <row r="739" spans="1:35" x14ac:dyDescent="0.2">
      <c r="A739" s="434" t="str">
        <f>IF(B739&lt;&gt;"",HYPERLINK(CONCATENATE("http://reports.ofsted.gov.uk/inspection-reports/find-inspection-report/provider/ELS/",B739),"Ofsted Webpage"),"")</f>
        <v>Ofsted Webpage</v>
      </c>
      <c r="B739" s="403">
        <v>130606</v>
      </c>
      <c r="C739" s="403">
        <v>105023</v>
      </c>
      <c r="D739" s="403">
        <v>10000654</v>
      </c>
      <c r="E739" s="403" t="s">
        <v>2115</v>
      </c>
      <c r="F739" s="403" t="s">
        <v>293</v>
      </c>
      <c r="G739" s="403" t="s">
        <v>12</v>
      </c>
      <c r="H739" s="403" t="s">
        <v>2116</v>
      </c>
      <c r="I739" s="403" t="s">
        <v>190</v>
      </c>
      <c r="J739" s="403" t="s">
        <v>190</v>
      </c>
      <c r="K739" s="404" t="s">
        <v>210</v>
      </c>
      <c r="L739" s="403" t="s">
        <v>210</v>
      </c>
      <c r="M739" s="403">
        <v>10022515</v>
      </c>
      <c r="N739" s="403" t="s">
        <v>115</v>
      </c>
      <c r="O739" s="403" t="s">
        <v>109</v>
      </c>
      <c r="P739" s="404">
        <v>42801</v>
      </c>
      <c r="Q739" s="404">
        <v>42804</v>
      </c>
      <c r="R739" s="404">
        <v>42845</v>
      </c>
      <c r="S739" s="403">
        <v>2</v>
      </c>
      <c r="T739" s="403">
        <v>2</v>
      </c>
      <c r="U739" s="403">
        <v>2</v>
      </c>
      <c r="V739" s="403">
        <v>2</v>
      </c>
      <c r="W739" s="403">
        <v>2</v>
      </c>
      <c r="X739" s="403" t="s">
        <v>100</v>
      </c>
      <c r="Y739" s="403" t="s">
        <v>2117</v>
      </c>
      <c r="Z739" s="404">
        <v>42164</v>
      </c>
      <c r="AA739" s="404">
        <v>42167</v>
      </c>
      <c r="AB739" s="403" t="s">
        <v>155</v>
      </c>
      <c r="AC739" s="403" t="s">
        <v>4900</v>
      </c>
      <c r="AD739" s="403">
        <v>2</v>
      </c>
      <c r="AE739" s="403">
        <v>2</v>
      </c>
      <c r="AF739" s="403">
        <v>2</v>
      </c>
      <c r="AG739" s="403" t="s">
        <v>99</v>
      </c>
      <c r="AH739" s="403">
        <v>2</v>
      </c>
      <c r="AI739" s="403" t="s">
        <v>111</v>
      </c>
    </row>
    <row r="740" spans="1:35" x14ac:dyDescent="0.2">
      <c r="A740" s="434" t="str">
        <f>IF(B740&lt;&gt;"",HYPERLINK(CONCATENATE("http://reports.ofsted.gov.uk/inspection-reports/find-inspection-report/provider/ELS/",B740),"Ofsted Webpage"),"")</f>
        <v>Ofsted Webpage</v>
      </c>
      <c r="B740" s="403">
        <v>130607</v>
      </c>
      <c r="C740" s="403">
        <v>108983</v>
      </c>
      <c r="D740" s="403">
        <v>10000473</v>
      </c>
      <c r="E740" s="403" t="s">
        <v>5006</v>
      </c>
      <c r="F740" s="403" t="s">
        <v>113</v>
      </c>
      <c r="G740" s="403" t="s">
        <v>12</v>
      </c>
      <c r="H740" s="403" t="s">
        <v>189</v>
      </c>
      <c r="I740" s="403" t="s">
        <v>190</v>
      </c>
      <c r="J740" s="403" t="s">
        <v>190</v>
      </c>
      <c r="K740" s="404" t="s">
        <v>210</v>
      </c>
      <c r="L740" s="404" t="s">
        <v>210</v>
      </c>
      <c r="M740" s="404" t="s">
        <v>210</v>
      </c>
      <c r="N740" s="404" t="s">
        <v>210</v>
      </c>
      <c r="O740" s="404" t="s">
        <v>210</v>
      </c>
      <c r="P740" s="404" t="s">
        <v>210</v>
      </c>
      <c r="Q740" s="404" t="s">
        <v>210</v>
      </c>
      <c r="R740" s="404" t="s">
        <v>210</v>
      </c>
      <c r="S740" s="404" t="s">
        <v>210</v>
      </c>
      <c r="T740" s="404" t="s">
        <v>210</v>
      </c>
      <c r="U740" s="404" t="s">
        <v>210</v>
      </c>
      <c r="V740" s="404" t="s">
        <v>210</v>
      </c>
      <c r="W740" s="404" t="s">
        <v>210</v>
      </c>
      <c r="X740" s="404" t="s">
        <v>210</v>
      </c>
      <c r="Y740" s="404" t="s">
        <v>210</v>
      </c>
      <c r="Z740" s="404" t="s">
        <v>210</v>
      </c>
      <c r="AA740" s="404" t="s">
        <v>210</v>
      </c>
      <c r="AB740" s="404" t="s">
        <v>210</v>
      </c>
      <c r="AC740" s="404" t="s">
        <v>210</v>
      </c>
      <c r="AD740" s="404" t="s">
        <v>210</v>
      </c>
      <c r="AE740" s="404" t="s">
        <v>210</v>
      </c>
      <c r="AF740" s="404" t="s">
        <v>210</v>
      </c>
      <c r="AG740" s="404" t="s">
        <v>210</v>
      </c>
      <c r="AH740" s="404" t="s">
        <v>210</v>
      </c>
      <c r="AI740" s="404" t="s">
        <v>210</v>
      </c>
    </row>
    <row r="741" spans="1:35" x14ac:dyDescent="0.2">
      <c r="A741" s="434" t="str">
        <f>IF(B741&lt;&gt;"",HYPERLINK(CONCATENATE("http://reports.ofsted.gov.uk/inspection-reports/find-inspection-report/provider/ELS/",B741),"Ofsted Webpage"),"")</f>
        <v>Ofsted Webpage</v>
      </c>
      <c r="B741" s="403">
        <v>130609</v>
      </c>
      <c r="C741" s="403">
        <v>108653</v>
      </c>
      <c r="D741" s="403">
        <v>10004375</v>
      </c>
      <c r="E741" s="403" t="s">
        <v>2121</v>
      </c>
      <c r="F741" s="403" t="s">
        <v>113</v>
      </c>
      <c r="G741" s="403" t="s">
        <v>12</v>
      </c>
      <c r="H741" s="403" t="s">
        <v>644</v>
      </c>
      <c r="I741" s="403" t="s">
        <v>190</v>
      </c>
      <c r="J741" s="403" t="s">
        <v>190</v>
      </c>
      <c r="K741" s="404" t="s">
        <v>210</v>
      </c>
      <c r="L741" s="403" t="s">
        <v>210</v>
      </c>
      <c r="M741" s="403">
        <v>10030686</v>
      </c>
      <c r="N741" s="403" t="s">
        <v>181</v>
      </c>
      <c r="O741" s="403" t="s">
        <v>109</v>
      </c>
      <c r="P741" s="404">
        <v>42878</v>
      </c>
      <c r="Q741" s="404">
        <v>42881</v>
      </c>
      <c r="R741" s="404">
        <v>42908</v>
      </c>
      <c r="S741" s="403">
        <v>2</v>
      </c>
      <c r="T741" s="403">
        <v>2</v>
      </c>
      <c r="U741" s="403">
        <v>2</v>
      </c>
      <c r="V741" s="403">
        <v>2</v>
      </c>
      <c r="W741" s="403">
        <v>2</v>
      </c>
      <c r="X741" s="403" t="s">
        <v>100</v>
      </c>
      <c r="Y741" s="403" t="s">
        <v>2122</v>
      </c>
      <c r="Z741" s="404">
        <v>42163</v>
      </c>
      <c r="AA741" s="404">
        <v>42167</v>
      </c>
      <c r="AB741" s="403" t="s">
        <v>155</v>
      </c>
      <c r="AC741" s="403" t="s">
        <v>4900</v>
      </c>
      <c r="AD741" s="403">
        <v>3</v>
      </c>
      <c r="AE741" s="403">
        <v>3</v>
      </c>
      <c r="AF741" s="403">
        <v>3</v>
      </c>
      <c r="AG741" s="403" t="s">
        <v>99</v>
      </c>
      <c r="AH741" s="403">
        <v>3</v>
      </c>
      <c r="AI741" s="403" t="s">
        <v>127</v>
      </c>
    </row>
    <row r="742" spans="1:35" x14ac:dyDescent="0.2">
      <c r="A742" s="434" t="str">
        <f>IF(B742&lt;&gt;"",HYPERLINK(CONCATENATE("http://reports.ofsted.gov.uk/inspection-reports/find-inspection-report/provider/ELS/",B742),"Ofsted Webpage"),"")</f>
        <v>Ofsted Webpage</v>
      </c>
      <c r="B742" s="403">
        <v>130610</v>
      </c>
      <c r="C742" s="403">
        <v>108527</v>
      </c>
      <c r="D742" s="403">
        <v>10001116</v>
      </c>
      <c r="E742" s="403" t="s">
        <v>568</v>
      </c>
      <c r="F742" s="403" t="s">
        <v>113</v>
      </c>
      <c r="G742" s="403" t="s">
        <v>12</v>
      </c>
      <c r="H742" s="403" t="s">
        <v>106</v>
      </c>
      <c r="I742" s="403" t="s">
        <v>107</v>
      </c>
      <c r="J742" s="403" t="s">
        <v>107</v>
      </c>
      <c r="K742" s="404" t="s">
        <v>210</v>
      </c>
      <c r="L742" s="404" t="s">
        <v>210</v>
      </c>
      <c r="M742" s="404" t="s">
        <v>210</v>
      </c>
      <c r="N742" s="404" t="s">
        <v>210</v>
      </c>
      <c r="O742" s="404" t="s">
        <v>210</v>
      </c>
      <c r="P742" s="404" t="s">
        <v>210</v>
      </c>
      <c r="Q742" s="404" t="s">
        <v>210</v>
      </c>
      <c r="R742" s="404" t="s">
        <v>210</v>
      </c>
      <c r="S742" s="404" t="s">
        <v>210</v>
      </c>
      <c r="T742" s="404" t="s">
        <v>210</v>
      </c>
      <c r="U742" s="404" t="s">
        <v>210</v>
      </c>
      <c r="V742" s="404" t="s">
        <v>210</v>
      </c>
      <c r="W742" s="404" t="s">
        <v>210</v>
      </c>
      <c r="X742" s="404" t="s">
        <v>210</v>
      </c>
      <c r="Y742" s="404" t="s">
        <v>210</v>
      </c>
      <c r="Z742" s="404" t="s">
        <v>210</v>
      </c>
      <c r="AA742" s="404" t="s">
        <v>210</v>
      </c>
      <c r="AB742" s="404" t="s">
        <v>210</v>
      </c>
      <c r="AC742" s="404" t="s">
        <v>210</v>
      </c>
      <c r="AD742" s="404" t="s">
        <v>210</v>
      </c>
      <c r="AE742" s="404" t="s">
        <v>210</v>
      </c>
      <c r="AF742" s="404" t="s">
        <v>210</v>
      </c>
      <c r="AG742" s="404" t="s">
        <v>210</v>
      </c>
      <c r="AH742" s="404" t="s">
        <v>210</v>
      </c>
      <c r="AI742" s="404" t="s">
        <v>210</v>
      </c>
    </row>
    <row r="743" spans="1:35" x14ac:dyDescent="0.2">
      <c r="A743" s="434" t="str">
        <f>IF(B743&lt;&gt;"",HYPERLINK(CONCATENATE("http://reports.ofsted.gov.uk/inspection-reports/find-inspection-report/provider/ELS/",B743),"Ofsted Webpage"),"")</f>
        <v>Ofsted Webpage</v>
      </c>
      <c r="B743" s="403">
        <v>130613</v>
      </c>
      <c r="C743" s="403">
        <v>106409</v>
      </c>
      <c r="D743" s="403">
        <v>10005077</v>
      </c>
      <c r="E743" s="403" t="s">
        <v>4098</v>
      </c>
      <c r="F743" s="403" t="s">
        <v>113</v>
      </c>
      <c r="G743" s="403" t="s">
        <v>12</v>
      </c>
      <c r="H743" s="403" t="s">
        <v>135</v>
      </c>
      <c r="I743" s="403" t="s">
        <v>107</v>
      </c>
      <c r="J743" s="403" t="s">
        <v>107</v>
      </c>
      <c r="K743" s="404" t="s">
        <v>210</v>
      </c>
      <c r="L743" s="403" t="s">
        <v>210</v>
      </c>
      <c r="M743" s="403">
        <v>10030720</v>
      </c>
      <c r="N743" s="403" t="s">
        <v>115</v>
      </c>
      <c r="O743" s="403" t="s">
        <v>109</v>
      </c>
      <c r="P743" s="404">
        <v>42878</v>
      </c>
      <c r="Q743" s="404">
        <v>42881</v>
      </c>
      <c r="R743" s="404">
        <v>42920</v>
      </c>
      <c r="S743" s="403">
        <v>3</v>
      </c>
      <c r="T743" s="403">
        <v>3</v>
      </c>
      <c r="U743" s="403">
        <v>3</v>
      </c>
      <c r="V743" s="403">
        <v>3</v>
      </c>
      <c r="W743" s="403">
        <v>3</v>
      </c>
      <c r="X743" s="403" t="s">
        <v>100</v>
      </c>
      <c r="Y743" s="403" t="s">
        <v>4099</v>
      </c>
      <c r="Z743" s="404">
        <v>40889</v>
      </c>
      <c r="AA743" s="404">
        <v>40893</v>
      </c>
      <c r="AB743" s="403" t="s">
        <v>458</v>
      </c>
      <c r="AC743" s="403" t="s">
        <v>4900</v>
      </c>
      <c r="AD743" s="403">
        <v>2</v>
      </c>
      <c r="AE743" s="403">
        <v>2</v>
      </c>
      <c r="AF743" s="403">
        <v>2</v>
      </c>
      <c r="AG743" s="403" t="s">
        <v>99</v>
      </c>
      <c r="AH743" s="403">
        <v>2</v>
      </c>
      <c r="AI743" s="403" t="s">
        <v>148</v>
      </c>
    </row>
    <row r="744" spans="1:35" x14ac:dyDescent="0.2">
      <c r="A744" s="434" t="str">
        <f>IF(B744&lt;&gt;"",HYPERLINK(CONCATENATE("http://reports.ofsted.gov.uk/inspection-reports/find-inspection-report/provider/ELS/",B744),"Ofsted Webpage"),"")</f>
        <v>Ofsted Webpage</v>
      </c>
      <c r="B744" s="403">
        <v>130615</v>
      </c>
      <c r="C744" s="403">
        <v>108418</v>
      </c>
      <c r="D744" s="403">
        <v>10003094</v>
      </c>
      <c r="E744" s="403" t="s">
        <v>4552</v>
      </c>
      <c r="F744" s="403" t="s">
        <v>105</v>
      </c>
      <c r="G744" s="403" t="s">
        <v>12</v>
      </c>
      <c r="H744" s="403" t="s">
        <v>106</v>
      </c>
      <c r="I744" s="403" t="s">
        <v>107</v>
      </c>
      <c r="J744" s="403" t="s">
        <v>107</v>
      </c>
      <c r="K744" s="404" t="s">
        <v>210</v>
      </c>
      <c r="L744" s="403" t="s">
        <v>210</v>
      </c>
      <c r="M744" s="403" t="s">
        <v>4553</v>
      </c>
      <c r="N744" s="403" t="s">
        <v>4495</v>
      </c>
      <c r="O744" s="403" t="s">
        <v>109</v>
      </c>
      <c r="P744" s="404">
        <v>39024</v>
      </c>
      <c r="Q744" s="404">
        <v>39024</v>
      </c>
      <c r="R744" s="404">
        <v>39094</v>
      </c>
      <c r="S744" s="403">
        <v>1</v>
      </c>
      <c r="T744" s="403">
        <v>1</v>
      </c>
      <c r="U744" s="403">
        <v>1</v>
      </c>
      <c r="V744" s="403" t="s">
        <v>99</v>
      </c>
      <c r="W744" s="403">
        <v>1</v>
      </c>
      <c r="X744" s="403" t="s">
        <v>99</v>
      </c>
      <c r="Y744" s="403" t="s">
        <v>210</v>
      </c>
      <c r="Z744" s="404" t="s">
        <v>210</v>
      </c>
      <c r="AA744" s="404" t="s">
        <v>210</v>
      </c>
      <c r="AB744" s="403" t="s">
        <v>210</v>
      </c>
      <c r="AC744" s="403" t="s">
        <v>210</v>
      </c>
      <c r="AD744" s="403" t="s">
        <v>210</v>
      </c>
      <c r="AE744" s="403" t="s">
        <v>210</v>
      </c>
      <c r="AF744" s="403" t="s">
        <v>210</v>
      </c>
      <c r="AG744" s="403" t="s">
        <v>210</v>
      </c>
      <c r="AH744" s="403" t="s">
        <v>210</v>
      </c>
      <c r="AI744" s="403" t="s">
        <v>103</v>
      </c>
    </row>
    <row r="745" spans="1:35" x14ac:dyDescent="0.2">
      <c r="A745" s="434" t="str">
        <f>IF(B745&lt;&gt;"",HYPERLINK(CONCATENATE("http://reports.ofsted.gov.uk/inspection-reports/find-inspection-report/provider/ELS/",B745),"Ofsted Webpage"),"")</f>
        <v>Ofsted Webpage</v>
      </c>
      <c r="B745" s="403">
        <v>130616</v>
      </c>
      <c r="C745" s="403">
        <v>108411</v>
      </c>
      <c r="D745" s="403">
        <v>10004088</v>
      </c>
      <c r="E745" s="403" t="s">
        <v>104</v>
      </c>
      <c r="F745" s="403" t="s">
        <v>105</v>
      </c>
      <c r="G745" s="403" t="s">
        <v>12</v>
      </c>
      <c r="H745" s="403" t="s">
        <v>106</v>
      </c>
      <c r="I745" s="403" t="s">
        <v>107</v>
      </c>
      <c r="J745" s="403" t="s">
        <v>107</v>
      </c>
      <c r="K745" s="404" t="s">
        <v>210</v>
      </c>
      <c r="L745" s="403" t="s">
        <v>210</v>
      </c>
      <c r="M745" s="403">
        <v>10022599</v>
      </c>
      <c r="N745" s="403" t="s">
        <v>108</v>
      </c>
      <c r="O745" s="403" t="s">
        <v>109</v>
      </c>
      <c r="P745" s="404">
        <v>42759</v>
      </c>
      <c r="Q745" s="404">
        <v>42762</v>
      </c>
      <c r="R745" s="404">
        <v>42825</v>
      </c>
      <c r="S745" s="403">
        <v>2</v>
      </c>
      <c r="T745" s="403">
        <v>2</v>
      </c>
      <c r="U745" s="403">
        <v>2</v>
      </c>
      <c r="V745" s="403">
        <v>2</v>
      </c>
      <c r="W745" s="403">
        <v>2</v>
      </c>
      <c r="X745" s="403" t="s">
        <v>100</v>
      </c>
      <c r="Y745" s="403" t="s">
        <v>110</v>
      </c>
      <c r="Z745" s="404">
        <v>41674</v>
      </c>
      <c r="AA745" s="404">
        <v>41677</v>
      </c>
      <c r="AB745" s="403" t="s">
        <v>108</v>
      </c>
      <c r="AC745" s="403" t="s">
        <v>4900</v>
      </c>
      <c r="AD745" s="403">
        <v>2</v>
      </c>
      <c r="AE745" s="403">
        <v>2</v>
      </c>
      <c r="AF745" s="403">
        <v>2</v>
      </c>
      <c r="AG745" s="403" t="s">
        <v>99</v>
      </c>
      <c r="AH745" s="403">
        <v>2</v>
      </c>
      <c r="AI745" s="403" t="s">
        <v>111</v>
      </c>
    </row>
    <row r="746" spans="1:35" x14ac:dyDescent="0.2">
      <c r="A746" s="434" t="str">
        <f>IF(B746&lt;&gt;"",HYPERLINK(CONCATENATE("http://reports.ofsted.gov.uk/inspection-reports/find-inspection-report/provider/ELS/",B746),"Ofsted Webpage"),"")</f>
        <v>Ofsted Webpage</v>
      </c>
      <c r="B746" s="403">
        <v>130617</v>
      </c>
      <c r="C746" s="403">
        <v>106427</v>
      </c>
      <c r="D746" s="403">
        <v>10007339</v>
      </c>
      <c r="E746" s="403" t="s">
        <v>4911</v>
      </c>
      <c r="F746" s="403" t="s">
        <v>113</v>
      </c>
      <c r="G746" s="403" t="s">
        <v>12</v>
      </c>
      <c r="H746" s="403" t="s">
        <v>1373</v>
      </c>
      <c r="I746" s="403" t="s">
        <v>140</v>
      </c>
      <c r="J746" s="403" t="s">
        <v>140</v>
      </c>
      <c r="K746" s="404" t="s">
        <v>210</v>
      </c>
      <c r="L746" s="404" t="s">
        <v>210</v>
      </c>
      <c r="M746" s="404" t="s">
        <v>210</v>
      </c>
      <c r="N746" s="404" t="s">
        <v>210</v>
      </c>
      <c r="O746" s="404" t="s">
        <v>210</v>
      </c>
      <c r="P746" s="404" t="s">
        <v>210</v>
      </c>
      <c r="Q746" s="404" t="s">
        <v>210</v>
      </c>
      <c r="R746" s="404" t="s">
        <v>210</v>
      </c>
      <c r="S746" s="404" t="s">
        <v>210</v>
      </c>
      <c r="T746" s="404" t="s">
        <v>210</v>
      </c>
      <c r="U746" s="404" t="s">
        <v>210</v>
      </c>
      <c r="V746" s="404" t="s">
        <v>210</v>
      </c>
      <c r="W746" s="404" t="s">
        <v>210</v>
      </c>
      <c r="X746" s="404" t="s">
        <v>210</v>
      </c>
      <c r="Y746" s="404" t="s">
        <v>210</v>
      </c>
      <c r="Z746" s="404" t="s">
        <v>210</v>
      </c>
      <c r="AA746" s="404" t="s">
        <v>210</v>
      </c>
      <c r="AB746" s="404" t="s">
        <v>210</v>
      </c>
      <c r="AC746" s="404" t="s">
        <v>210</v>
      </c>
      <c r="AD746" s="404" t="s">
        <v>210</v>
      </c>
      <c r="AE746" s="404" t="s">
        <v>210</v>
      </c>
      <c r="AF746" s="404" t="s">
        <v>210</v>
      </c>
      <c r="AG746" s="404" t="s">
        <v>210</v>
      </c>
      <c r="AH746" s="404" t="s">
        <v>210</v>
      </c>
      <c r="AI746" s="404" t="s">
        <v>210</v>
      </c>
    </row>
    <row r="747" spans="1:35" x14ac:dyDescent="0.2">
      <c r="A747" s="434" t="str">
        <f>IF(B747&lt;&gt;"",HYPERLINK(CONCATENATE("http://reports.ofsted.gov.uk/inspection-reports/find-inspection-report/provider/ELS/",B747),"Ofsted Webpage"),"")</f>
        <v>Ofsted Webpage</v>
      </c>
      <c r="B747" s="403">
        <v>130619</v>
      </c>
      <c r="C747" s="403">
        <v>108444</v>
      </c>
      <c r="D747" s="403">
        <v>10005972</v>
      </c>
      <c r="E747" s="403" t="s">
        <v>5007</v>
      </c>
      <c r="F747" s="403" t="s">
        <v>113</v>
      </c>
      <c r="G747" s="403" t="s">
        <v>12</v>
      </c>
      <c r="H747" s="403" t="s">
        <v>1377</v>
      </c>
      <c r="I747" s="403" t="s">
        <v>140</v>
      </c>
      <c r="J747" s="403" t="s">
        <v>140</v>
      </c>
      <c r="K747" s="404" t="s">
        <v>210</v>
      </c>
      <c r="L747" s="404" t="s">
        <v>210</v>
      </c>
      <c r="M747" s="404" t="s">
        <v>210</v>
      </c>
      <c r="N747" s="404" t="s">
        <v>210</v>
      </c>
      <c r="O747" s="404" t="s">
        <v>210</v>
      </c>
      <c r="P747" s="404" t="s">
        <v>210</v>
      </c>
      <c r="Q747" s="404" t="s">
        <v>210</v>
      </c>
      <c r="R747" s="404" t="s">
        <v>210</v>
      </c>
      <c r="S747" s="404" t="s">
        <v>210</v>
      </c>
      <c r="T747" s="404" t="s">
        <v>210</v>
      </c>
      <c r="U747" s="404" t="s">
        <v>210</v>
      </c>
      <c r="V747" s="404" t="s">
        <v>210</v>
      </c>
      <c r="W747" s="404" t="s">
        <v>210</v>
      </c>
      <c r="X747" s="404" t="s">
        <v>210</v>
      </c>
      <c r="Y747" s="404" t="s">
        <v>210</v>
      </c>
      <c r="Z747" s="404" t="s">
        <v>210</v>
      </c>
      <c r="AA747" s="404" t="s">
        <v>210</v>
      </c>
      <c r="AB747" s="404" t="s">
        <v>210</v>
      </c>
      <c r="AC747" s="404" t="s">
        <v>210</v>
      </c>
      <c r="AD747" s="404" t="s">
        <v>210</v>
      </c>
      <c r="AE747" s="404" t="s">
        <v>210</v>
      </c>
      <c r="AF747" s="404" t="s">
        <v>210</v>
      </c>
      <c r="AG747" s="404" t="s">
        <v>210</v>
      </c>
      <c r="AH747" s="404" t="s">
        <v>210</v>
      </c>
      <c r="AI747" s="404" t="s">
        <v>210</v>
      </c>
    </row>
    <row r="748" spans="1:35" x14ac:dyDescent="0.2">
      <c r="A748" s="434" t="str">
        <f>IF(B748&lt;&gt;"",HYPERLINK(CONCATENATE("http://reports.ofsted.gov.uk/inspection-reports/find-inspection-report/provider/ELS/",B748),"Ofsted Webpage"),"")</f>
        <v>Ofsted Webpage</v>
      </c>
      <c r="B748" s="403">
        <v>130621</v>
      </c>
      <c r="C748" s="403">
        <v>108345</v>
      </c>
      <c r="D748" s="403">
        <v>10004144</v>
      </c>
      <c r="E748" s="403" t="s">
        <v>1380</v>
      </c>
      <c r="F748" s="403" t="s">
        <v>113</v>
      </c>
      <c r="G748" s="403" t="s">
        <v>12</v>
      </c>
      <c r="H748" s="403" t="s">
        <v>1377</v>
      </c>
      <c r="I748" s="403" t="s">
        <v>140</v>
      </c>
      <c r="J748" s="403" t="s">
        <v>140</v>
      </c>
      <c r="K748" s="404" t="s">
        <v>210</v>
      </c>
      <c r="L748" s="403" t="s">
        <v>210</v>
      </c>
      <c r="M748" s="403">
        <v>10039831</v>
      </c>
      <c r="N748" s="403" t="s">
        <v>155</v>
      </c>
      <c r="O748" s="403" t="s">
        <v>109</v>
      </c>
      <c r="P748" s="404">
        <v>43059</v>
      </c>
      <c r="Q748" s="404">
        <v>43062</v>
      </c>
      <c r="R748" s="404">
        <v>43090</v>
      </c>
      <c r="S748" s="403">
        <v>2</v>
      </c>
      <c r="T748" s="403">
        <v>2</v>
      </c>
      <c r="U748" s="403">
        <v>2</v>
      </c>
      <c r="V748" s="403">
        <v>2</v>
      </c>
      <c r="W748" s="403">
        <v>2</v>
      </c>
      <c r="X748" s="403" t="s">
        <v>100</v>
      </c>
      <c r="Y748" s="403">
        <v>10011427</v>
      </c>
      <c r="Z748" s="404">
        <v>42514</v>
      </c>
      <c r="AA748" s="404">
        <v>42517</v>
      </c>
      <c r="AB748" s="403" t="s">
        <v>115</v>
      </c>
      <c r="AC748" s="403" t="s">
        <v>4900</v>
      </c>
      <c r="AD748" s="403">
        <v>3</v>
      </c>
      <c r="AE748" s="403">
        <v>3</v>
      </c>
      <c r="AF748" s="403">
        <v>3</v>
      </c>
      <c r="AG748" s="403">
        <v>3</v>
      </c>
      <c r="AH748" s="403">
        <v>3</v>
      </c>
      <c r="AI748" s="403" t="s">
        <v>127</v>
      </c>
    </row>
    <row r="749" spans="1:35" x14ac:dyDescent="0.2">
      <c r="A749" s="434" t="str">
        <f>IF(B749&lt;&gt;"",HYPERLINK(CONCATENATE("http://reports.ofsted.gov.uk/inspection-reports/find-inspection-report/provider/ELS/",B749),"Ofsted Webpage"),"")</f>
        <v>Ofsted Webpage</v>
      </c>
      <c r="B749" s="403">
        <v>130622</v>
      </c>
      <c r="C749" s="403">
        <v>106896</v>
      </c>
      <c r="D749" s="403">
        <v>10002863</v>
      </c>
      <c r="E749" s="403" t="s">
        <v>1382</v>
      </c>
      <c r="F749" s="403" t="s">
        <v>113</v>
      </c>
      <c r="G749" s="403" t="s">
        <v>12</v>
      </c>
      <c r="H749" s="403" t="s">
        <v>1383</v>
      </c>
      <c r="I749" s="403" t="s">
        <v>140</v>
      </c>
      <c r="J749" s="403" t="s">
        <v>140</v>
      </c>
      <c r="K749" s="404">
        <v>42271</v>
      </c>
      <c r="L749" s="403">
        <v>1</v>
      </c>
      <c r="M749" s="403" t="s">
        <v>4554</v>
      </c>
      <c r="N749" s="403" t="s">
        <v>4109</v>
      </c>
      <c r="O749" s="403" t="s">
        <v>109</v>
      </c>
      <c r="P749" s="404">
        <v>40210</v>
      </c>
      <c r="Q749" s="404">
        <v>40214</v>
      </c>
      <c r="R749" s="404">
        <v>40249</v>
      </c>
      <c r="S749" s="403">
        <v>2</v>
      </c>
      <c r="T749" s="403">
        <v>2</v>
      </c>
      <c r="U749" s="403">
        <v>2</v>
      </c>
      <c r="V749" s="403" t="s">
        <v>99</v>
      </c>
      <c r="W749" s="403">
        <v>2</v>
      </c>
      <c r="X749" s="403" t="s">
        <v>99</v>
      </c>
      <c r="Y749" s="403" t="s">
        <v>4555</v>
      </c>
      <c r="Z749" s="404">
        <v>39776</v>
      </c>
      <c r="AA749" s="404">
        <v>39780</v>
      </c>
      <c r="AB749" s="403" t="s">
        <v>4109</v>
      </c>
      <c r="AC749" s="403" t="s">
        <v>4900</v>
      </c>
      <c r="AD749" s="403">
        <v>4</v>
      </c>
      <c r="AE749" s="403">
        <v>4</v>
      </c>
      <c r="AF749" s="403">
        <v>3</v>
      </c>
      <c r="AG749" s="403" t="s">
        <v>99</v>
      </c>
      <c r="AH749" s="403">
        <v>4</v>
      </c>
      <c r="AI749" s="403" t="s">
        <v>127</v>
      </c>
    </row>
    <row r="750" spans="1:35" x14ac:dyDescent="0.2">
      <c r="A750" s="434" t="str">
        <f>IF(B750&lt;&gt;"",HYPERLINK(CONCATENATE("http://reports.ofsted.gov.uk/inspection-reports/find-inspection-report/provider/ELS/",B750),"Ofsted Webpage"),"")</f>
        <v>Ofsted Webpage</v>
      </c>
      <c r="B750" s="403">
        <v>130623</v>
      </c>
      <c r="C750" s="403">
        <v>105301</v>
      </c>
      <c r="D750" s="403">
        <v>10005404</v>
      </c>
      <c r="E750" s="403" t="s">
        <v>1385</v>
      </c>
      <c r="F750" s="403" t="s">
        <v>293</v>
      </c>
      <c r="G750" s="403" t="s">
        <v>12</v>
      </c>
      <c r="H750" s="403" t="s">
        <v>1377</v>
      </c>
      <c r="I750" s="403" t="s">
        <v>140</v>
      </c>
      <c r="J750" s="403" t="s">
        <v>140</v>
      </c>
      <c r="K750" s="404">
        <v>42313</v>
      </c>
      <c r="L750" s="403">
        <v>1</v>
      </c>
      <c r="M750" s="403" t="s">
        <v>4556</v>
      </c>
      <c r="N750" s="403" t="s">
        <v>163</v>
      </c>
      <c r="O750" s="403" t="s">
        <v>109</v>
      </c>
      <c r="P750" s="404">
        <v>40217</v>
      </c>
      <c r="Q750" s="404">
        <v>40221</v>
      </c>
      <c r="R750" s="404">
        <v>40257</v>
      </c>
      <c r="S750" s="403">
        <v>2</v>
      </c>
      <c r="T750" s="403">
        <v>2</v>
      </c>
      <c r="U750" s="403">
        <v>2</v>
      </c>
      <c r="V750" s="403" t="s">
        <v>99</v>
      </c>
      <c r="W750" s="403">
        <v>2</v>
      </c>
      <c r="X750" s="403" t="s">
        <v>99</v>
      </c>
      <c r="Y750" s="403" t="s">
        <v>4557</v>
      </c>
      <c r="Z750" s="404">
        <v>38985</v>
      </c>
      <c r="AA750" s="404">
        <v>38989</v>
      </c>
      <c r="AB750" s="403" t="s">
        <v>4498</v>
      </c>
      <c r="AC750" s="403" t="s">
        <v>4900</v>
      </c>
      <c r="AD750" s="403">
        <v>1</v>
      </c>
      <c r="AE750" s="403">
        <v>1</v>
      </c>
      <c r="AF750" s="403">
        <v>2</v>
      </c>
      <c r="AG750" s="403" t="s">
        <v>99</v>
      </c>
      <c r="AH750" s="403">
        <v>1</v>
      </c>
      <c r="AI750" s="403" t="s">
        <v>148</v>
      </c>
    </row>
    <row r="751" spans="1:35" x14ac:dyDescent="0.2">
      <c r="A751" s="434" t="str">
        <f>IF(B751&lt;&gt;"",HYPERLINK(CONCATENATE("http://reports.ofsted.gov.uk/inspection-reports/find-inspection-report/provider/ELS/",B751),"Ofsted Webpage"),"")</f>
        <v>Ofsted Webpage</v>
      </c>
      <c r="B751" s="403">
        <v>130626</v>
      </c>
      <c r="C751" s="403">
        <v>108390</v>
      </c>
      <c r="D751" s="403">
        <v>10005864</v>
      </c>
      <c r="E751" s="403" t="s">
        <v>4560</v>
      </c>
      <c r="F751" s="403" t="s">
        <v>105</v>
      </c>
      <c r="G751" s="403" t="s">
        <v>12</v>
      </c>
      <c r="H751" s="403" t="s">
        <v>334</v>
      </c>
      <c r="I751" s="403" t="s">
        <v>140</v>
      </c>
      <c r="J751" s="403" t="s">
        <v>140</v>
      </c>
      <c r="K751" s="404" t="s">
        <v>210</v>
      </c>
      <c r="L751" s="403" t="s">
        <v>210</v>
      </c>
      <c r="M751" s="403" t="s">
        <v>4561</v>
      </c>
      <c r="N751" s="403" t="s">
        <v>207</v>
      </c>
      <c r="O751" s="403" t="s">
        <v>109</v>
      </c>
      <c r="P751" s="404">
        <v>39505</v>
      </c>
      <c r="Q751" s="404">
        <v>39506</v>
      </c>
      <c r="R751" s="404">
        <v>39563</v>
      </c>
      <c r="S751" s="403">
        <v>1</v>
      </c>
      <c r="T751" s="403">
        <v>1</v>
      </c>
      <c r="U751" s="403">
        <v>1</v>
      </c>
      <c r="V751" s="403" t="s">
        <v>99</v>
      </c>
      <c r="W751" s="403">
        <v>1</v>
      </c>
      <c r="X751" s="403" t="s">
        <v>99</v>
      </c>
      <c r="Y751" s="403" t="s">
        <v>210</v>
      </c>
      <c r="Z751" s="404" t="s">
        <v>210</v>
      </c>
      <c r="AA751" s="404" t="s">
        <v>210</v>
      </c>
      <c r="AB751" s="403" t="s">
        <v>210</v>
      </c>
      <c r="AC751" s="403" t="s">
        <v>210</v>
      </c>
      <c r="AD751" s="403" t="s">
        <v>210</v>
      </c>
      <c r="AE751" s="403" t="s">
        <v>210</v>
      </c>
      <c r="AF751" s="403" t="s">
        <v>210</v>
      </c>
      <c r="AG751" s="403" t="s">
        <v>210</v>
      </c>
      <c r="AH751" s="403" t="s">
        <v>210</v>
      </c>
      <c r="AI751" s="403" t="s">
        <v>103</v>
      </c>
    </row>
    <row r="752" spans="1:35" x14ac:dyDescent="0.2">
      <c r="A752" s="434" t="str">
        <f>IF(B752&lt;&gt;"",HYPERLINK(CONCATENATE("http://reports.ofsted.gov.uk/inspection-reports/find-inspection-report/provider/ELS/",B752),"Ofsted Webpage"),"")</f>
        <v>Ofsted Webpage</v>
      </c>
      <c r="B752" s="403">
        <v>130627</v>
      </c>
      <c r="C752" s="403">
        <v>106490</v>
      </c>
      <c r="D752" s="403">
        <v>10001696</v>
      </c>
      <c r="E752" s="403" t="s">
        <v>1387</v>
      </c>
      <c r="F752" s="403" t="s">
        <v>113</v>
      </c>
      <c r="G752" s="403" t="s">
        <v>12</v>
      </c>
      <c r="H752" s="403" t="s">
        <v>870</v>
      </c>
      <c r="I752" s="403" t="s">
        <v>166</v>
      </c>
      <c r="J752" s="403" t="s">
        <v>166</v>
      </c>
      <c r="K752" s="404" t="s">
        <v>210</v>
      </c>
      <c r="L752" s="403" t="s">
        <v>210</v>
      </c>
      <c r="M752" s="403">
        <v>10004723</v>
      </c>
      <c r="N752" s="403" t="s">
        <v>115</v>
      </c>
      <c r="O752" s="403" t="s">
        <v>109</v>
      </c>
      <c r="P752" s="404">
        <v>42339</v>
      </c>
      <c r="Q752" s="404">
        <v>42342</v>
      </c>
      <c r="R752" s="404">
        <v>42383</v>
      </c>
      <c r="S752" s="403">
        <v>2</v>
      </c>
      <c r="T752" s="403">
        <v>2</v>
      </c>
      <c r="U752" s="403">
        <v>2</v>
      </c>
      <c r="V752" s="403">
        <v>2</v>
      </c>
      <c r="W752" s="403">
        <v>2</v>
      </c>
      <c r="X752" s="403" t="s">
        <v>100</v>
      </c>
      <c r="Y752" s="403" t="s">
        <v>4562</v>
      </c>
      <c r="Z752" s="404">
        <v>40308</v>
      </c>
      <c r="AA752" s="404">
        <v>40312</v>
      </c>
      <c r="AB752" s="403" t="s">
        <v>458</v>
      </c>
      <c r="AC752" s="403" t="s">
        <v>4900</v>
      </c>
      <c r="AD752" s="403">
        <v>2</v>
      </c>
      <c r="AE752" s="403">
        <v>2</v>
      </c>
      <c r="AF752" s="403">
        <v>2</v>
      </c>
      <c r="AG752" s="403" t="s">
        <v>99</v>
      </c>
      <c r="AH752" s="403">
        <v>2</v>
      </c>
      <c r="AI752" s="403" t="s">
        <v>111</v>
      </c>
    </row>
    <row r="753" spans="1:35" x14ac:dyDescent="0.2">
      <c r="A753" s="434" t="str">
        <f>IF(B753&lt;&gt;"",HYPERLINK(CONCATENATE("http://reports.ofsted.gov.uk/inspection-reports/find-inspection-report/provider/ELS/",B753),"Ofsted Webpage"),"")</f>
        <v>Ofsted Webpage</v>
      </c>
      <c r="B753" s="403">
        <v>130629</v>
      </c>
      <c r="C753" s="403">
        <v>108441</v>
      </c>
      <c r="D753" s="403">
        <v>10007063</v>
      </c>
      <c r="E753" s="403" t="s">
        <v>1389</v>
      </c>
      <c r="F753" s="403" t="s">
        <v>113</v>
      </c>
      <c r="G753" s="403" t="s">
        <v>12</v>
      </c>
      <c r="H753" s="403" t="s">
        <v>870</v>
      </c>
      <c r="I753" s="403" t="s">
        <v>166</v>
      </c>
      <c r="J753" s="403" t="s">
        <v>166</v>
      </c>
      <c r="K753" s="404" t="s">
        <v>210</v>
      </c>
      <c r="L753" s="403" t="s">
        <v>210</v>
      </c>
      <c r="M753" s="403">
        <v>10004724</v>
      </c>
      <c r="N753" s="403" t="s">
        <v>115</v>
      </c>
      <c r="O753" s="403" t="s">
        <v>109</v>
      </c>
      <c r="P753" s="404">
        <v>42423</v>
      </c>
      <c r="Q753" s="404">
        <v>42426</v>
      </c>
      <c r="R753" s="404">
        <v>42473</v>
      </c>
      <c r="S753" s="403">
        <v>1</v>
      </c>
      <c r="T753" s="403">
        <v>1</v>
      </c>
      <c r="U753" s="403">
        <v>1</v>
      </c>
      <c r="V753" s="403">
        <v>1</v>
      </c>
      <c r="W753" s="403">
        <v>1</v>
      </c>
      <c r="X753" s="403" t="s">
        <v>100</v>
      </c>
      <c r="Y753" s="403" t="s">
        <v>4563</v>
      </c>
      <c r="Z753" s="404">
        <v>39028</v>
      </c>
      <c r="AA753" s="404">
        <v>39028</v>
      </c>
      <c r="AB753" s="403" t="s">
        <v>4495</v>
      </c>
      <c r="AC753" s="403" t="s">
        <v>4900</v>
      </c>
      <c r="AD753" s="403">
        <v>1</v>
      </c>
      <c r="AE753" s="403">
        <v>1</v>
      </c>
      <c r="AF753" s="403">
        <v>1</v>
      </c>
      <c r="AG753" s="403" t="s">
        <v>99</v>
      </c>
      <c r="AH753" s="403">
        <v>1</v>
      </c>
      <c r="AI753" s="403" t="s">
        <v>111</v>
      </c>
    </row>
    <row r="754" spans="1:35" x14ac:dyDescent="0.2">
      <c r="A754" s="434" t="str">
        <f>IF(B754&lt;&gt;"",HYPERLINK(CONCATENATE("http://reports.ofsted.gov.uk/inspection-reports/find-inspection-report/provider/ELS/",B754),"Ofsted Webpage"),"")</f>
        <v>Ofsted Webpage</v>
      </c>
      <c r="B754" s="403">
        <v>130631</v>
      </c>
      <c r="C754" s="403">
        <v>106462</v>
      </c>
      <c r="D754" s="403">
        <v>10003558</v>
      </c>
      <c r="E754" s="403" t="s">
        <v>4147</v>
      </c>
      <c r="F754" s="403" t="s">
        <v>113</v>
      </c>
      <c r="G754" s="403" t="s">
        <v>12</v>
      </c>
      <c r="H754" s="403" t="s">
        <v>532</v>
      </c>
      <c r="I754" s="403" t="s">
        <v>140</v>
      </c>
      <c r="J754" s="403" t="s">
        <v>140</v>
      </c>
      <c r="K754" s="404" t="s">
        <v>210</v>
      </c>
      <c r="L754" s="403" t="s">
        <v>210</v>
      </c>
      <c r="M754" s="403">
        <v>10030788</v>
      </c>
      <c r="N754" s="403" t="s">
        <v>115</v>
      </c>
      <c r="O754" s="403" t="s">
        <v>109</v>
      </c>
      <c r="P754" s="404">
        <v>42892</v>
      </c>
      <c r="Q754" s="404">
        <v>42895</v>
      </c>
      <c r="R754" s="404">
        <v>42927</v>
      </c>
      <c r="S754" s="403">
        <v>2</v>
      </c>
      <c r="T754" s="403">
        <v>2</v>
      </c>
      <c r="U754" s="403">
        <v>2</v>
      </c>
      <c r="V754" s="403">
        <v>1</v>
      </c>
      <c r="W754" s="403">
        <v>2</v>
      </c>
      <c r="X754" s="403" t="s">
        <v>100</v>
      </c>
      <c r="Y754" s="403" t="s">
        <v>4564</v>
      </c>
      <c r="Z754" s="404">
        <v>40511</v>
      </c>
      <c r="AA754" s="404">
        <v>40515</v>
      </c>
      <c r="AB754" s="403" t="s">
        <v>163</v>
      </c>
      <c r="AC754" s="403" t="s">
        <v>4900</v>
      </c>
      <c r="AD754" s="403">
        <v>1</v>
      </c>
      <c r="AE754" s="403">
        <v>1</v>
      </c>
      <c r="AF754" s="403">
        <v>2</v>
      </c>
      <c r="AG754" s="403" t="s">
        <v>99</v>
      </c>
      <c r="AH754" s="403">
        <v>1</v>
      </c>
      <c r="AI754" s="403" t="s">
        <v>148</v>
      </c>
    </row>
    <row r="755" spans="1:35" x14ac:dyDescent="0.2">
      <c r="A755" s="434" t="str">
        <f>IF(B755&lt;&gt;"",HYPERLINK(CONCATENATE("http://reports.ofsted.gov.uk/inspection-reports/find-inspection-report/provider/ELS/",B755),"Ofsted Webpage"),"")</f>
        <v>Ofsted Webpage</v>
      </c>
      <c r="B755" s="403">
        <v>130632</v>
      </c>
      <c r="C755" s="403">
        <v>106476</v>
      </c>
      <c r="D755" s="403">
        <v>10003753</v>
      </c>
      <c r="E755" s="403" t="s">
        <v>1391</v>
      </c>
      <c r="F755" s="403" t="s">
        <v>113</v>
      </c>
      <c r="G755" s="403" t="s">
        <v>12</v>
      </c>
      <c r="H755" s="403" t="s">
        <v>532</v>
      </c>
      <c r="I755" s="403" t="s">
        <v>140</v>
      </c>
      <c r="J755" s="403" t="s">
        <v>140</v>
      </c>
      <c r="K755" s="404" t="s">
        <v>210</v>
      </c>
      <c r="L755" s="403" t="s">
        <v>210</v>
      </c>
      <c r="M755" s="403">
        <v>10037402</v>
      </c>
      <c r="N755" s="403" t="s">
        <v>155</v>
      </c>
      <c r="O755" s="403" t="s">
        <v>109</v>
      </c>
      <c r="P755" s="404">
        <v>43074</v>
      </c>
      <c r="Q755" s="404">
        <v>43077</v>
      </c>
      <c r="R755" s="404">
        <v>43118</v>
      </c>
      <c r="S755" s="403">
        <v>2</v>
      </c>
      <c r="T755" s="403">
        <v>2</v>
      </c>
      <c r="U755" s="403">
        <v>2</v>
      </c>
      <c r="V755" s="403">
        <v>2</v>
      </c>
      <c r="W755" s="403">
        <v>2</v>
      </c>
      <c r="X755" s="403" t="s">
        <v>100</v>
      </c>
      <c r="Y755" s="403">
        <v>10005438</v>
      </c>
      <c r="Z755" s="404">
        <v>42283</v>
      </c>
      <c r="AA755" s="404">
        <v>42286</v>
      </c>
      <c r="AB755" s="403" t="s">
        <v>115</v>
      </c>
      <c r="AC755" s="403" t="s">
        <v>4900</v>
      </c>
      <c r="AD755" s="403">
        <v>3</v>
      </c>
      <c r="AE755" s="403">
        <v>3</v>
      </c>
      <c r="AF755" s="403">
        <v>3</v>
      </c>
      <c r="AG755" s="403">
        <v>3</v>
      </c>
      <c r="AH755" s="403">
        <v>3</v>
      </c>
      <c r="AI755" s="403" t="s">
        <v>127</v>
      </c>
    </row>
    <row r="756" spans="1:35" x14ac:dyDescent="0.2">
      <c r="A756" s="434" t="str">
        <f>IF(B756&lt;&gt;"",HYPERLINK(CONCATENATE("http://reports.ofsted.gov.uk/inspection-reports/find-inspection-report/provider/ELS/",B756),"Ofsted Webpage"),"")</f>
        <v>Ofsted Webpage</v>
      </c>
      <c r="B756" s="403">
        <v>130633</v>
      </c>
      <c r="C756" s="403">
        <v>106457</v>
      </c>
      <c r="D756" s="403">
        <v>10002599</v>
      </c>
      <c r="E756" s="403" t="s">
        <v>2127</v>
      </c>
      <c r="F756" s="403" t="s">
        <v>113</v>
      </c>
      <c r="G756" s="403" t="s">
        <v>12</v>
      </c>
      <c r="H756" s="403" t="s">
        <v>532</v>
      </c>
      <c r="I756" s="403" t="s">
        <v>140</v>
      </c>
      <c r="J756" s="403" t="s">
        <v>140</v>
      </c>
      <c r="K756" s="404" t="s">
        <v>210</v>
      </c>
      <c r="L756" s="404" t="s">
        <v>210</v>
      </c>
      <c r="M756" s="404" t="s">
        <v>210</v>
      </c>
      <c r="N756" s="404" t="s">
        <v>210</v>
      </c>
      <c r="O756" s="404" t="s">
        <v>210</v>
      </c>
      <c r="P756" s="404" t="s">
        <v>210</v>
      </c>
      <c r="Q756" s="404" t="s">
        <v>210</v>
      </c>
      <c r="R756" s="404" t="s">
        <v>210</v>
      </c>
      <c r="S756" s="404" t="s">
        <v>210</v>
      </c>
      <c r="T756" s="404" t="s">
        <v>210</v>
      </c>
      <c r="U756" s="404" t="s">
        <v>210</v>
      </c>
      <c r="V756" s="404" t="s">
        <v>210</v>
      </c>
      <c r="W756" s="404" t="s">
        <v>210</v>
      </c>
      <c r="X756" s="404" t="s">
        <v>210</v>
      </c>
      <c r="Y756" s="404" t="s">
        <v>210</v>
      </c>
      <c r="Z756" s="404" t="s">
        <v>210</v>
      </c>
      <c r="AA756" s="404" t="s">
        <v>210</v>
      </c>
      <c r="AB756" s="404" t="s">
        <v>210</v>
      </c>
      <c r="AC756" s="404" t="s">
        <v>210</v>
      </c>
      <c r="AD756" s="404" t="s">
        <v>210</v>
      </c>
      <c r="AE756" s="404" t="s">
        <v>210</v>
      </c>
      <c r="AF756" s="404" t="s">
        <v>210</v>
      </c>
      <c r="AG756" s="404" t="s">
        <v>210</v>
      </c>
      <c r="AH756" s="404" t="s">
        <v>210</v>
      </c>
      <c r="AI756" s="404" t="s">
        <v>210</v>
      </c>
    </row>
    <row r="757" spans="1:35" x14ac:dyDescent="0.2">
      <c r="A757" s="434" t="str">
        <f>IF(B757&lt;&gt;"",HYPERLINK(CONCATENATE("http://reports.ofsted.gov.uk/inspection-reports/find-inspection-report/provider/ELS/",B757),"Ofsted Webpage"),"")</f>
        <v>Ofsted Webpage</v>
      </c>
      <c r="B757" s="403">
        <v>130638</v>
      </c>
      <c r="C757" s="403">
        <v>105367</v>
      </c>
      <c r="D757" s="403">
        <v>10001378</v>
      </c>
      <c r="E757" s="403" t="s">
        <v>2947</v>
      </c>
      <c r="F757" s="403" t="s">
        <v>113</v>
      </c>
      <c r="G757" s="403" t="s">
        <v>12</v>
      </c>
      <c r="H757" s="403" t="s">
        <v>731</v>
      </c>
      <c r="I757" s="403" t="s">
        <v>161</v>
      </c>
      <c r="J757" s="403" t="s">
        <v>161</v>
      </c>
      <c r="K757" s="404" t="s">
        <v>210</v>
      </c>
      <c r="L757" s="403" t="s">
        <v>210</v>
      </c>
      <c r="M757" s="403">
        <v>10030780</v>
      </c>
      <c r="N757" s="403" t="s">
        <v>115</v>
      </c>
      <c r="O757" s="403" t="s">
        <v>109</v>
      </c>
      <c r="P757" s="404">
        <v>43144</v>
      </c>
      <c r="Q757" s="404">
        <v>43147</v>
      </c>
      <c r="R757" s="404">
        <v>43185</v>
      </c>
      <c r="S757" s="403">
        <v>3</v>
      </c>
      <c r="T757" s="403">
        <v>3</v>
      </c>
      <c r="U757" s="403">
        <v>3</v>
      </c>
      <c r="V757" s="403">
        <v>2</v>
      </c>
      <c r="W757" s="403">
        <v>3</v>
      </c>
      <c r="X757" s="403" t="s">
        <v>100</v>
      </c>
      <c r="Y757" s="403" t="s">
        <v>2948</v>
      </c>
      <c r="Z757" s="404">
        <v>41554</v>
      </c>
      <c r="AA757" s="404">
        <v>41558</v>
      </c>
      <c r="AB757" s="403" t="s">
        <v>115</v>
      </c>
      <c r="AC757" s="403" t="s">
        <v>4900</v>
      </c>
      <c r="AD757" s="403">
        <v>2</v>
      </c>
      <c r="AE757" s="403">
        <v>2</v>
      </c>
      <c r="AF757" s="403">
        <v>2</v>
      </c>
      <c r="AG757" s="403" t="s">
        <v>99</v>
      </c>
      <c r="AH757" s="403">
        <v>2</v>
      </c>
      <c r="AI757" s="403" t="s">
        <v>148</v>
      </c>
    </row>
    <row r="758" spans="1:35" x14ac:dyDescent="0.2">
      <c r="A758" s="434" t="str">
        <f>IF(B758&lt;&gt;"",HYPERLINK(CONCATENATE("http://reports.ofsted.gov.uk/inspection-reports/find-inspection-report/provider/ELS/",B758),"Ofsted Webpage"),"")</f>
        <v>Ofsted Webpage</v>
      </c>
      <c r="B758" s="403">
        <v>130645</v>
      </c>
      <c r="C758" s="403">
        <v>108460</v>
      </c>
      <c r="D758" s="403">
        <v>10002370</v>
      </c>
      <c r="E758" s="403" t="s">
        <v>2950</v>
      </c>
      <c r="F758" s="403" t="s">
        <v>113</v>
      </c>
      <c r="G758" s="403" t="s">
        <v>12</v>
      </c>
      <c r="H758" s="403" t="s">
        <v>270</v>
      </c>
      <c r="I758" s="403" t="s">
        <v>166</v>
      </c>
      <c r="J758" s="403" t="s">
        <v>166</v>
      </c>
      <c r="K758" s="404" t="s">
        <v>210</v>
      </c>
      <c r="L758" s="403" t="s">
        <v>210</v>
      </c>
      <c r="M758" s="403" t="s">
        <v>2951</v>
      </c>
      <c r="N758" s="403" t="s">
        <v>115</v>
      </c>
      <c r="O758" s="403" t="s">
        <v>109</v>
      </c>
      <c r="P758" s="404">
        <v>41659</v>
      </c>
      <c r="Q758" s="404">
        <v>41663</v>
      </c>
      <c r="R758" s="404">
        <v>41698</v>
      </c>
      <c r="S758" s="403">
        <v>1</v>
      </c>
      <c r="T758" s="403">
        <v>1</v>
      </c>
      <c r="U758" s="403">
        <v>1</v>
      </c>
      <c r="V758" s="403" t="s">
        <v>99</v>
      </c>
      <c r="W758" s="403">
        <v>1</v>
      </c>
      <c r="X758" s="403" t="s">
        <v>99</v>
      </c>
      <c r="Y758" s="403" t="s">
        <v>4565</v>
      </c>
      <c r="Z758" s="404">
        <v>39517</v>
      </c>
      <c r="AA758" s="404">
        <v>39521</v>
      </c>
      <c r="AB758" s="403" t="s">
        <v>163</v>
      </c>
      <c r="AC758" s="403" t="s">
        <v>4900</v>
      </c>
      <c r="AD758" s="403">
        <v>2</v>
      </c>
      <c r="AE758" s="403">
        <v>2</v>
      </c>
      <c r="AF758" s="403">
        <v>2</v>
      </c>
      <c r="AG758" s="403" t="s">
        <v>99</v>
      </c>
      <c r="AH758" s="403">
        <v>2</v>
      </c>
      <c r="AI758" s="403" t="s">
        <v>127</v>
      </c>
    </row>
    <row r="759" spans="1:35" x14ac:dyDescent="0.2">
      <c r="A759" s="434" t="str">
        <f>IF(B759&lt;&gt;"",HYPERLINK(CONCATENATE("http://reports.ofsted.gov.uk/inspection-reports/find-inspection-report/provider/ELS/",B759),"Ofsted Webpage"),"")</f>
        <v>Ofsted Webpage</v>
      </c>
      <c r="B759" s="403">
        <v>130646</v>
      </c>
      <c r="C759" s="403">
        <v>106509</v>
      </c>
      <c r="D759" s="403">
        <v>10004676</v>
      </c>
      <c r="E759" s="403" t="s">
        <v>1393</v>
      </c>
      <c r="F759" s="403" t="s">
        <v>113</v>
      </c>
      <c r="G759" s="403" t="s">
        <v>12</v>
      </c>
      <c r="H759" s="403" t="s">
        <v>270</v>
      </c>
      <c r="I759" s="403" t="s">
        <v>166</v>
      </c>
      <c r="J759" s="403" t="s">
        <v>166</v>
      </c>
      <c r="K759" s="404">
        <v>42313</v>
      </c>
      <c r="L759" s="403">
        <v>1</v>
      </c>
      <c r="M759" s="403" t="s">
        <v>4100</v>
      </c>
      <c r="N759" s="403" t="s">
        <v>163</v>
      </c>
      <c r="O759" s="403" t="s">
        <v>109</v>
      </c>
      <c r="P759" s="404">
        <v>40987</v>
      </c>
      <c r="Q759" s="404">
        <v>40991</v>
      </c>
      <c r="R759" s="404">
        <v>41030</v>
      </c>
      <c r="S759" s="403">
        <v>2</v>
      </c>
      <c r="T759" s="403">
        <v>2</v>
      </c>
      <c r="U759" s="403">
        <v>2</v>
      </c>
      <c r="V759" s="403" t="s">
        <v>99</v>
      </c>
      <c r="W759" s="403">
        <v>2</v>
      </c>
      <c r="X759" s="403" t="s">
        <v>99</v>
      </c>
      <c r="Y759" s="403" t="s">
        <v>4566</v>
      </c>
      <c r="Z759" s="404">
        <v>38999</v>
      </c>
      <c r="AA759" s="404">
        <v>39003</v>
      </c>
      <c r="AB759" s="403" t="s">
        <v>163</v>
      </c>
      <c r="AC759" s="403" t="s">
        <v>4900</v>
      </c>
      <c r="AD759" s="403">
        <v>1</v>
      </c>
      <c r="AE759" s="403">
        <v>1</v>
      </c>
      <c r="AF759" s="403">
        <v>2</v>
      </c>
      <c r="AG759" s="403" t="s">
        <v>99</v>
      </c>
      <c r="AH759" s="403">
        <v>1</v>
      </c>
      <c r="AI759" s="403" t="s">
        <v>148</v>
      </c>
    </row>
    <row r="760" spans="1:35" x14ac:dyDescent="0.2">
      <c r="A760" s="434" t="str">
        <f>IF(B760&lt;&gt;"",HYPERLINK(CONCATENATE("http://reports.ofsted.gov.uk/inspection-reports/find-inspection-report/provider/ELS/",B760),"Ofsted Webpage"),"")</f>
        <v>Ofsted Webpage</v>
      </c>
      <c r="B760" s="403">
        <v>130648</v>
      </c>
      <c r="C760" s="403">
        <v>108487</v>
      </c>
      <c r="D760" s="403">
        <v>10005977</v>
      </c>
      <c r="E760" s="403" t="s">
        <v>4567</v>
      </c>
      <c r="F760" s="403" t="s">
        <v>113</v>
      </c>
      <c r="G760" s="403" t="s">
        <v>12</v>
      </c>
      <c r="H760" s="403" t="s">
        <v>4568</v>
      </c>
      <c r="I760" s="403" t="s">
        <v>166</v>
      </c>
      <c r="J760" s="403" t="s">
        <v>166</v>
      </c>
      <c r="K760" s="404" t="s">
        <v>210</v>
      </c>
      <c r="L760" s="403" t="s">
        <v>210</v>
      </c>
      <c r="M760" s="403">
        <v>10037375</v>
      </c>
      <c r="N760" s="403" t="s">
        <v>115</v>
      </c>
      <c r="O760" s="403" t="s">
        <v>109</v>
      </c>
      <c r="P760" s="404">
        <v>43039</v>
      </c>
      <c r="Q760" s="404">
        <v>43042</v>
      </c>
      <c r="R760" s="404">
        <v>43076</v>
      </c>
      <c r="S760" s="403">
        <v>2</v>
      </c>
      <c r="T760" s="403">
        <v>2</v>
      </c>
      <c r="U760" s="403">
        <v>2</v>
      </c>
      <c r="V760" s="403">
        <v>2</v>
      </c>
      <c r="W760" s="403">
        <v>2</v>
      </c>
      <c r="X760" s="403" t="s">
        <v>100</v>
      </c>
      <c r="Y760" s="403" t="s">
        <v>4569</v>
      </c>
      <c r="Z760" s="404">
        <v>39755</v>
      </c>
      <c r="AA760" s="404">
        <v>39759</v>
      </c>
      <c r="AB760" s="403" t="s">
        <v>163</v>
      </c>
      <c r="AC760" s="403" t="s">
        <v>4900</v>
      </c>
      <c r="AD760" s="403">
        <v>1</v>
      </c>
      <c r="AE760" s="403">
        <v>1</v>
      </c>
      <c r="AF760" s="403">
        <v>2</v>
      </c>
      <c r="AG760" s="403" t="s">
        <v>99</v>
      </c>
      <c r="AH760" s="403">
        <v>1</v>
      </c>
      <c r="AI760" s="403" t="s">
        <v>148</v>
      </c>
    </row>
    <row r="761" spans="1:35" x14ac:dyDescent="0.2">
      <c r="A761" s="434" t="str">
        <f>IF(B761&lt;&gt;"",HYPERLINK(CONCATENATE("http://reports.ofsted.gov.uk/inspection-reports/find-inspection-report/provider/ELS/",B761),"Ofsted Webpage"),"")</f>
        <v>Ofsted Webpage</v>
      </c>
      <c r="B761" s="403">
        <v>130649</v>
      </c>
      <c r="C761" s="403">
        <v>108499</v>
      </c>
      <c r="D761" s="403">
        <v>10005128</v>
      </c>
      <c r="E761" s="403" t="s">
        <v>1395</v>
      </c>
      <c r="F761" s="403" t="s">
        <v>113</v>
      </c>
      <c r="G761" s="403" t="s">
        <v>12</v>
      </c>
      <c r="H761" s="403" t="s">
        <v>780</v>
      </c>
      <c r="I761" s="403" t="s">
        <v>166</v>
      </c>
      <c r="J761" s="403" t="s">
        <v>166</v>
      </c>
      <c r="K761" s="404">
        <v>42438</v>
      </c>
      <c r="L761" s="403">
        <v>1</v>
      </c>
      <c r="M761" s="403" t="s">
        <v>3831</v>
      </c>
      <c r="N761" s="403" t="s">
        <v>115</v>
      </c>
      <c r="O761" s="403" t="s">
        <v>109</v>
      </c>
      <c r="P761" s="404">
        <v>41183</v>
      </c>
      <c r="Q761" s="404">
        <v>41187</v>
      </c>
      <c r="R761" s="404">
        <v>41222</v>
      </c>
      <c r="S761" s="403">
        <v>2</v>
      </c>
      <c r="T761" s="403">
        <v>2</v>
      </c>
      <c r="U761" s="403">
        <v>2</v>
      </c>
      <c r="V761" s="403" t="s">
        <v>99</v>
      </c>
      <c r="W761" s="403">
        <v>2</v>
      </c>
      <c r="X761" s="403" t="s">
        <v>99</v>
      </c>
      <c r="Y761" s="403" t="s">
        <v>4570</v>
      </c>
      <c r="Z761" s="404">
        <v>39720</v>
      </c>
      <c r="AA761" s="404">
        <v>39724</v>
      </c>
      <c r="AB761" s="403" t="s">
        <v>458</v>
      </c>
      <c r="AC761" s="403" t="s">
        <v>4900</v>
      </c>
      <c r="AD761" s="403">
        <v>3</v>
      </c>
      <c r="AE761" s="403">
        <v>3</v>
      </c>
      <c r="AF761" s="403">
        <v>3</v>
      </c>
      <c r="AG761" s="403" t="s">
        <v>99</v>
      </c>
      <c r="AH761" s="403">
        <v>3</v>
      </c>
      <c r="AI761" s="403" t="s">
        <v>127</v>
      </c>
    </row>
    <row r="762" spans="1:35" x14ac:dyDescent="0.2">
      <c r="A762" s="434" t="str">
        <f>IF(B762&lt;&gt;"",HYPERLINK(CONCATENATE("http://reports.ofsted.gov.uk/inspection-reports/find-inspection-report/provider/ELS/",B762),"Ofsted Webpage"),"")</f>
        <v>Ofsted Webpage</v>
      </c>
      <c r="B762" s="403">
        <v>130650</v>
      </c>
      <c r="C762" s="403">
        <v>106513</v>
      </c>
      <c r="D762" s="403">
        <v>10005127</v>
      </c>
      <c r="E762" s="403" t="s">
        <v>3833</v>
      </c>
      <c r="F762" s="403" t="s">
        <v>120</v>
      </c>
      <c r="G762" s="403" t="s">
        <v>18</v>
      </c>
      <c r="H762" s="403" t="s">
        <v>780</v>
      </c>
      <c r="I762" s="403" t="s">
        <v>166</v>
      </c>
      <c r="J762" s="403" t="s">
        <v>166</v>
      </c>
      <c r="K762" s="404">
        <v>42879</v>
      </c>
      <c r="L762" s="403">
        <v>1</v>
      </c>
      <c r="M762" s="403" t="s">
        <v>3834</v>
      </c>
      <c r="N762" s="403" t="s">
        <v>115</v>
      </c>
      <c r="O762" s="403" t="s">
        <v>109</v>
      </c>
      <c r="P762" s="404">
        <v>41394</v>
      </c>
      <c r="Q762" s="404">
        <v>41397</v>
      </c>
      <c r="R762" s="404">
        <v>41436</v>
      </c>
      <c r="S762" s="403">
        <v>2</v>
      </c>
      <c r="T762" s="403">
        <v>2</v>
      </c>
      <c r="U762" s="403">
        <v>2</v>
      </c>
      <c r="V762" s="403" t="s">
        <v>99</v>
      </c>
      <c r="W762" s="403">
        <v>2</v>
      </c>
      <c r="X762" s="403" t="s">
        <v>99</v>
      </c>
      <c r="Y762" s="403" t="s">
        <v>4571</v>
      </c>
      <c r="Z762" s="404">
        <v>39391</v>
      </c>
      <c r="AA762" s="404">
        <v>39395</v>
      </c>
      <c r="AB762" s="403" t="s">
        <v>458</v>
      </c>
      <c r="AC762" s="403" t="s">
        <v>4900</v>
      </c>
      <c r="AD762" s="403">
        <v>2</v>
      </c>
      <c r="AE762" s="403">
        <v>2</v>
      </c>
      <c r="AF762" s="403">
        <v>2</v>
      </c>
      <c r="AG762" s="403" t="s">
        <v>99</v>
      </c>
      <c r="AH762" s="403">
        <v>2</v>
      </c>
      <c r="AI762" s="403" t="s">
        <v>111</v>
      </c>
    </row>
    <row r="763" spans="1:35" x14ac:dyDescent="0.2">
      <c r="A763" s="434" t="str">
        <f>IF(B763&lt;&gt;"",HYPERLINK(CONCATENATE("http://reports.ofsted.gov.uk/inspection-reports/find-inspection-report/provider/ELS/",B763),"Ofsted Webpage"),"")</f>
        <v>Ofsted Webpage</v>
      </c>
      <c r="B763" s="403">
        <v>130652</v>
      </c>
      <c r="C763" s="403">
        <v>106532</v>
      </c>
      <c r="D763" s="403">
        <v>10000820</v>
      </c>
      <c r="E763" s="403" t="s">
        <v>1397</v>
      </c>
      <c r="F763" s="403" t="s">
        <v>113</v>
      </c>
      <c r="G763" s="403" t="s">
        <v>12</v>
      </c>
      <c r="H763" s="403" t="s">
        <v>165</v>
      </c>
      <c r="I763" s="403" t="s">
        <v>166</v>
      </c>
      <c r="J763" s="403" t="s">
        <v>166</v>
      </c>
      <c r="K763" s="404">
        <v>42411</v>
      </c>
      <c r="L763" s="403">
        <v>1</v>
      </c>
      <c r="M763" s="403" t="s">
        <v>4572</v>
      </c>
      <c r="N763" s="403" t="s">
        <v>163</v>
      </c>
      <c r="O763" s="403" t="s">
        <v>109</v>
      </c>
      <c r="P763" s="404">
        <v>40602</v>
      </c>
      <c r="Q763" s="404">
        <v>40606</v>
      </c>
      <c r="R763" s="404">
        <v>40641</v>
      </c>
      <c r="S763" s="403">
        <v>2</v>
      </c>
      <c r="T763" s="403">
        <v>2</v>
      </c>
      <c r="U763" s="403">
        <v>2</v>
      </c>
      <c r="V763" s="403" t="s">
        <v>99</v>
      </c>
      <c r="W763" s="403">
        <v>3</v>
      </c>
      <c r="X763" s="403" t="s">
        <v>99</v>
      </c>
      <c r="Y763" s="403" t="s">
        <v>4573</v>
      </c>
      <c r="Z763" s="404">
        <v>39097</v>
      </c>
      <c r="AA763" s="404">
        <v>39101</v>
      </c>
      <c r="AB763" s="403" t="s">
        <v>163</v>
      </c>
      <c r="AC763" s="403" t="s">
        <v>4900</v>
      </c>
      <c r="AD763" s="403">
        <v>2</v>
      </c>
      <c r="AE763" s="403">
        <v>2</v>
      </c>
      <c r="AF763" s="403">
        <v>3</v>
      </c>
      <c r="AG763" s="403" t="s">
        <v>99</v>
      </c>
      <c r="AH763" s="403">
        <v>3</v>
      </c>
      <c r="AI763" s="403" t="s">
        <v>111</v>
      </c>
    </row>
    <row r="764" spans="1:35" x14ac:dyDescent="0.2">
      <c r="A764" s="434" t="str">
        <f>IF(B764&lt;&gt;"",HYPERLINK(CONCATENATE("http://reports.ofsted.gov.uk/inspection-reports/find-inspection-report/provider/ELS/",B764),"Ofsted Webpage"),"")</f>
        <v>Ofsted Webpage</v>
      </c>
      <c r="B764" s="403">
        <v>130653</v>
      </c>
      <c r="C764" s="403">
        <v>106540</v>
      </c>
      <c r="D764" s="403">
        <v>10007469</v>
      </c>
      <c r="E764" s="403" t="s">
        <v>1399</v>
      </c>
      <c r="F764" s="403" t="s">
        <v>113</v>
      </c>
      <c r="G764" s="403" t="s">
        <v>12</v>
      </c>
      <c r="H764" s="403" t="s">
        <v>597</v>
      </c>
      <c r="I764" s="403" t="s">
        <v>166</v>
      </c>
      <c r="J764" s="403" t="s">
        <v>166</v>
      </c>
      <c r="K764" s="404" t="s">
        <v>210</v>
      </c>
      <c r="L764" s="403" t="s">
        <v>210</v>
      </c>
      <c r="M764" s="403">
        <v>10004729</v>
      </c>
      <c r="N764" s="403" t="s">
        <v>232</v>
      </c>
      <c r="O764" s="403" t="s">
        <v>109</v>
      </c>
      <c r="P764" s="404">
        <v>42318</v>
      </c>
      <c r="Q764" s="404">
        <v>42321</v>
      </c>
      <c r="R764" s="404">
        <v>42353</v>
      </c>
      <c r="S764" s="403">
        <v>2</v>
      </c>
      <c r="T764" s="403">
        <v>2</v>
      </c>
      <c r="U764" s="403">
        <v>2</v>
      </c>
      <c r="V764" s="403">
        <v>2</v>
      </c>
      <c r="W764" s="403">
        <v>2</v>
      </c>
      <c r="X764" s="403" t="s">
        <v>100</v>
      </c>
      <c r="Y764" s="403" t="s">
        <v>2133</v>
      </c>
      <c r="Z764" s="404">
        <v>42017</v>
      </c>
      <c r="AA764" s="404">
        <v>42020</v>
      </c>
      <c r="AB764" s="403" t="s">
        <v>155</v>
      </c>
      <c r="AC764" s="403" t="s">
        <v>4900</v>
      </c>
      <c r="AD764" s="403">
        <v>4</v>
      </c>
      <c r="AE764" s="403">
        <v>4</v>
      </c>
      <c r="AF764" s="403">
        <v>2</v>
      </c>
      <c r="AG764" s="403" t="s">
        <v>99</v>
      </c>
      <c r="AH764" s="403">
        <v>2</v>
      </c>
      <c r="AI764" s="403" t="s">
        <v>127</v>
      </c>
    </row>
    <row r="765" spans="1:35" x14ac:dyDescent="0.2">
      <c r="A765" s="434" t="str">
        <f>IF(B765&lt;&gt;"",HYPERLINK(CONCATENATE("http://reports.ofsted.gov.uk/inspection-reports/find-inspection-report/provider/ELS/",B765),"Ofsted Webpage"),"")</f>
        <v>Ofsted Webpage</v>
      </c>
      <c r="B765" s="403">
        <v>130655</v>
      </c>
      <c r="C765" s="403">
        <v>106536</v>
      </c>
      <c r="D765" s="403">
        <v>10003676</v>
      </c>
      <c r="E765" s="403" t="s">
        <v>2135</v>
      </c>
      <c r="F765" s="403" t="s">
        <v>293</v>
      </c>
      <c r="G765" s="403" t="s">
        <v>12</v>
      </c>
      <c r="H765" s="403" t="s">
        <v>597</v>
      </c>
      <c r="I765" s="403" t="s">
        <v>166</v>
      </c>
      <c r="J765" s="403" t="s">
        <v>166</v>
      </c>
      <c r="K765" s="404">
        <v>43019</v>
      </c>
      <c r="L765" s="403">
        <v>1</v>
      </c>
      <c r="M765" s="403" t="s">
        <v>2136</v>
      </c>
      <c r="N765" s="403" t="s">
        <v>155</v>
      </c>
      <c r="O765" s="403" t="s">
        <v>109</v>
      </c>
      <c r="P765" s="404">
        <v>41912</v>
      </c>
      <c r="Q765" s="404">
        <v>41915</v>
      </c>
      <c r="R765" s="404">
        <v>41950</v>
      </c>
      <c r="S765" s="403">
        <v>2</v>
      </c>
      <c r="T765" s="403">
        <v>3</v>
      </c>
      <c r="U765" s="403">
        <v>2</v>
      </c>
      <c r="V765" s="403" t="s">
        <v>99</v>
      </c>
      <c r="W765" s="403">
        <v>2</v>
      </c>
      <c r="X765" s="403" t="s">
        <v>99</v>
      </c>
      <c r="Y765" s="403" t="s">
        <v>3841</v>
      </c>
      <c r="Z765" s="404">
        <v>41394</v>
      </c>
      <c r="AA765" s="404">
        <v>41397</v>
      </c>
      <c r="AB765" s="403" t="s">
        <v>115</v>
      </c>
      <c r="AC765" s="403" t="s">
        <v>4900</v>
      </c>
      <c r="AD765" s="403">
        <v>3</v>
      </c>
      <c r="AE765" s="403">
        <v>3</v>
      </c>
      <c r="AF765" s="403">
        <v>3</v>
      </c>
      <c r="AG765" s="403" t="s">
        <v>99</v>
      </c>
      <c r="AH765" s="403">
        <v>3</v>
      </c>
      <c r="AI765" s="403" t="s">
        <v>127</v>
      </c>
    </row>
    <row r="766" spans="1:35" x14ac:dyDescent="0.2">
      <c r="A766" s="434" t="str">
        <f>IF(B766&lt;&gt;"",HYPERLINK(CONCATENATE("http://reports.ofsted.gov.uk/inspection-reports/find-inspection-report/provider/ELS/",B766),"Ofsted Webpage"),"")</f>
        <v>Ofsted Webpage</v>
      </c>
      <c r="B766" s="403">
        <v>130656</v>
      </c>
      <c r="C766" s="403">
        <v>105941</v>
      </c>
      <c r="D766" s="403">
        <v>10001850</v>
      </c>
      <c r="E766" s="403" t="s">
        <v>1401</v>
      </c>
      <c r="F766" s="403" t="s">
        <v>113</v>
      </c>
      <c r="G766" s="403" t="s">
        <v>12</v>
      </c>
      <c r="H766" s="403" t="s">
        <v>525</v>
      </c>
      <c r="I766" s="403" t="s">
        <v>94</v>
      </c>
      <c r="J766" s="403" t="s">
        <v>95</v>
      </c>
      <c r="K766" s="404" t="s">
        <v>210</v>
      </c>
      <c r="L766" s="403" t="s">
        <v>210</v>
      </c>
      <c r="M766" s="403">
        <v>10011428</v>
      </c>
      <c r="N766" s="403" t="s">
        <v>232</v>
      </c>
      <c r="O766" s="403" t="s">
        <v>109</v>
      </c>
      <c r="P766" s="404">
        <v>42507</v>
      </c>
      <c r="Q766" s="404">
        <v>42510</v>
      </c>
      <c r="R766" s="404">
        <v>42544</v>
      </c>
      <c r="S766" s="403">
        <v>2</v>
      </c>
      <c r="T766" s="403">
        <v>2</v>
      </c>
      <c r="U766" s="403">
        <v>2</v>
      </c>
      <c r="V766" s="403">
        <v>2</v>
      </c>
      <c r="W766" s="403">
        <v>2</v>
      </c>
      <c r="X766" s="403" t="s">
        <v>100</v>
      </c>
      <c r="Y766" s="403" t="s">
        <v>2138</v>
      </c>
      <c r="Z766" s="404">
        <v>42044</v>
      </c>
      <c r="AA766" s="404">
        <v>42048</v>
      </c>
      <c r="AB766" s="403" t="s">
        <v>115</v>
      </c>
      <c r="AC766" s="403" t="s">
        <v>4900</v>
      </c>
      <c r="AD766" s="403">
        <v>4</v>
      </c>
      <c r="AE766" s="403">
        <v>4</v>
      </c>
      <c r="AF766" s="403">
        <v>4</v>
      </c>
      <c r="AG766" s="403" t="s">
        <v>99</v>
      </c>
      <c r="AH766" s="403">
        <v>4</v>
      </c>
      <c r="AI766" s="403" t="s">
        <v>127</v>
      </c>
    </row>
    <row r="767" spans="1:35" x14ac:dyDescent="0.2">
      <c r="A767" s="434" t="str">
        <f>IF(B767&lt;&gt;"",HYPERLINK(CONCATENATE("http://reports.ofsted.gov.uk/inspection-reports/find-inspection-report/provider/ELS/",B767),"Ofsted Webpage"),"")</f>
        <v>Ofsted Webpage</v>
      </c>
      <c r="B767" s="403">
        <v>130657</v>
      </c>
      <c r="C767" s="403">
        <v>108530</v>
      </c>
      <c r="D767" s="403">
        <v>10000720</v>
      </c>
      <c r="E767" s="403" t="s">
        <v>1403</v>
      </c>
      <c r="F767" s="403" t="s">
        <v>113</v>
      </c>
      <c r="G767" s="403" t="s">
        <v>12</v>
      </c>
      <c r="H767" s="403" t="s">
        <v>475</v>
      </c>
      <c r="I767" s="403" t="s">
        <v>94</v>
      </c>
      <c r="J767" s="403" t="s">
        <v>95</v>
      </c>
      <c r="K767" s="404">
        <v>42480</v>
      </c>
      <c r="L767" s="403">
        <v>1</v>
      </c>
      <c r="M767" s="403" t="s">
        <v>4101</v>
      </c>
      <c r="N767" s="403" t="s">
        <v>163</v>
      </c>
      <c r="O767" s="403" t="s">
        <v>109</v>
      </c>
      <c r="P767" s="404">
        <v>40868</v>
      </c>
      <c r="Q767" s="404">
        <v>40872</v>
      </c>
      <c r="R767" s="404">
        <v>40914</v>
      </c>
      <c r="S767" s="403">
        <v>2</v>
      </c>
      <c r="T767" s="403">
        <v>2</v>
      </c>
      <c r="U767" s="403">
        <v>2</v>
      </c>
      <c r="V767" s="403" t="s">
        <v>99</v>
      </c>
      <c r="W767" s="403">
        <v>2</v>
      </c>
      <c r="X767" s="403" t="s">
        <v>99</v>
      </c>
      <c r="Y767" s="403" t="s">
        <v>4574</v>
      </c>
      <c r="Z767" s="404">
        <v>39412</v>
      </c>
      <c r="AA767" s="404">
        <v>39416</v>
      </c>
      <c r="AB767" s="403" t="s">
        <v>163</v>
      </c>
      <c r="AC767" s="403" t="s">
        <v>4900</v>
      </c>
      <c r="AD767" s="403">
        <v>2</v>
      </c>
      <c r="AE767" s="403">
        <v>2</v>
      </c>
      <c r="AF767" s="403">
        <v>2</v>
      </c>
      <c r="AG767" s="403" t="s">
        <v>99</v>
      </c>
      <c r="AH767" s="403">
        <v>3</v>
      </c>
      <c r="AI767" s="403" t="s">
        <v>111</v>
      </c>
    </row>
    <row r="768" spans="1:35" x14ac:dyDescent="0.2">
      <c r="A768" s="434" t="str">
        <f>IF(B768&lt;&gt;"",HYPERLINK(CONCATENATE("http://reports.ofsted.gov.uk/inspection-reports/find-inspection-report/provider/ELS/",B768),"Ofsted Webpage"),"")</f>
        <v>Ofsted Webpage</v>
      </c>
      <c r="B768" s="403">
        <v>130658</v>
      </c>
      <c r="C768" s="403">
        <v>108464</v>
      </c>
      <c r="D768" s="403">
        <v>10001934</v>
      </c>
      <c r="E768" s="403" t="s">
        <v>1405</v>
      </c>
      <c r="F768" s="403" t="s">
        <v>113</v>
      </c>
      <c r="G768" s="403" t="s">
        <v>12</v>
      </c>
      <c r="H768" s="403" t="s">
        <v>475</v>
      </c>
      <c r="I768" s="403" t="s">
        <v>94</v>
      </c>
      <c r="J768" s="403" t="s">
        <v>95</v>
      </c>
      <c r="K768" s="404" t="s">
        <v>210</v>
      </c>
      <c r="L768" s="403" t="s">
        <v>210</v>
      </c>
      <c r="M768" s="403">
        <v>10011431</v>
      </c>
      <c r="N768" s="403" t="s">
        <v>115</v>
      </c>
      <c r="O768" s="403" t="s">
        <v>109</v>
      </c>
      <c r="P768" s="404">
        <v>42486</v>
      </c>
      <c r="Q768" s="404">
        <v>42489</v>
      </c>
      <c r="R768" s="404">
        <v>42528</v>
      </c>
      <c r="S768" s="403">
        <v>2</v>
      </c>
      <c r="T768" s="403">
        <v>2</v>
      </c>
      <c r="U768" s="403">
        <v>2</v>
      </c>
      <c r="V768" s="403">
        <v>2</v>
      </c>
      <c r="W768" s="403">
        <v>2</v>
      </c>
      <c r="X768" s="403" t="s">
        <v>100</v>
      </c>
      <c r="Y768" s="403" t="s">
        <v>4102</v>
      </c>
      <c r="Z768" s="404">
        <v>40987</v>
      </c>
      <c r="AA768" s="404">
        <v>40991</v>
      </c>
      <c r="AB768" s="403" t="s">
        <v>163</v>
      </c>
      <c r="AC768" s="403" t="s">
        <v>4900</v>
      </c>
      <c r="AD768" s="403">
        <v>2</v>
      </c>
      <c r="AE768" s="403">
        <v>2</v>
      </c>
      <c r="AF768" s="403">
        <v>2</v>
      </c>
      <c r="AG768" s="403" t="s">
        <v>99</v>
      </c>
      <c r="AH768" s="403">
        <v>2</v>
      </c>
      <c r="AI768" s="403" t="s">
        <v>111</v>
      </c>
    </row>
    <row r="769" spans="1:35" x14ac:dyDescent="0.2">
      <c r="A769" s="434" t="str">
        <f>IF(B769&lt;&gt;"",HYPERLINK(CONCATENATE("http://reports.ofsted.gov.uk/inspection-reports/find-inspection-report/provider/ELS/",B769),"Ofsted Webpage"),"")</f>
        <v>Ofsted Webpage</v>
      </c>
      <c r="B769" s="403">
        <v>130659</v>
      </c>
      <c r="C769" s="403">
        <v>108661</v>
      </c>
      <c r="D769" s="403">
        <v>10004576</v>
      </c>
      <c r="E769" s="403" t="s">
        <v>4575</v>
      </c>
      <c r="F769" s="403" t="s">
        <v>113</v>
      </c>
      <c r="G769" s="403" t="s">
        <v>12</v>
      </c>
      <c r="H769" s="403" t="s">
        <v>475</v>
      </c>
      <c r="I769" s="403" t="s">
        <v>94</v>
      </c>
      <c r="J769" s="403" t="s">
        <v>95</v>
      </c>
      <c r="K769" s="404" t="s">
        <v>210</v>
      </c>
      <c r="L769" s="403" t="s">
        <v>210</v>
      </c>
      <c r="M769" s="403" t="s">
        <v>4576</v>
      </c>
      <c r="N769" s="403" t="s">
        <v>163</v>
      </c>
      <c r="O769" s="403" t="s">
        <v>109</v>
      </c>
      <c r="P769" s="404">
        <v>39972</v>
      </c>
      <c r="Q769" s="404">
        <v>39976</v>
      </c>
      <c r="R769" s="404">
        <v>40018</v>
      </c>
      <c r="S769" s="403">
        <v>1</v>
      </c>
      <c r="T769" s="403">
        <v>1</v>
      </c>
      <c r="U769" s="403">
        <v>2</v>
      </c>
      <c r="V769" s="403" t="s">
        <v>99</v>
      </c>
      <c r="W769" s="403">
        <v>1</v>
      </c>
      <c r="X769" s="403" t="s">
        <v>99</v>
      </c>
      <c r="Y769" s="403" t="s">
        <v>210</v>
      </c>
      <c r="Z769" s="404" t="s">
        <v>210</v>
      </c>
      <c r="AA769" s="404" t="s">
        <v>210</v>
      </c>
      <c r="AB769" s="403" t="s">
        <v>210</v>
      </c>
      <c r="AC769" s="403" t="s">
        <v>210</v>
      </c>
      <c r="AD769" s="403" t="s">
        <v>210</v>
      </c>
      <c r="AE769" s="403" t="s">
        <v>210</v>
      </c>
      <c r="AF769" s="403" t="s">
        <v>210</v>
      </c>
      <c r="AG769" s="403" t="s">
        <v>210</v>
      </c>
      <c r="AH769" s="403" t="s">
        <v>210</v>
      </c>
      <c r="AI769" s="403" t="s">
        <v>103</v>
      </c>
    </row>
    <row r="770" spans="1:35" x14ac:dyDescent="0.2">
      <c r="A770" s="434" t="str">
        <f>IF(B770&lt;&gt;"",HYPERLINK(CONCATENATE("http://reports.ofsted.gov.uk/inspection-reports/find-inspection-report/provider/ELS/",B770),"Ofsted Webpage"),"")</f>
        <v>Ofsted Webpage</v>
      </c>
      <c r="B770" s="403">
        <v>130662</v>
      </c>
      <c r="C770" s="403">
        <v>108400</v>
      </c>
      <c r="D770" s="403">
        <v>10005325</v>
      </c>
      <c r="E770" s="403" t="s">
        <v>1407</v>
      </c>
      <c r="F770" s="403" t="s">
        <v>105</v>
      </c>
      <c r="G770" s="403" t="s">
        <v>12</v>
      </c>
      <c r="H770" s="403" t="s">
        <v>525</v>
      </c>
      <c r="I770" s="403" t="s">
        <v>94</v>
      </c>
      <c r="J770" s="403" t="s">
        <v>95</v>
      </c>
      <c r="K770" s="404">
        <v>42433</v>
      </c>
      <c r="L770" s="403">
        <v>1</v>
      </c>
      <c r="M770" s="403" t="s">
        <v>4103</v>
      </c>
      <c r="N770" s="403" t="s">
        <v>207</v>
      </c>
      <c r="O770" s="403" t="s">
        <v>109</v>
      </c>
      <c r="P770" s="404">
        <v>40939</v>
      </c>
      <c r="Q770" s="404">
        <v>40942</v>
      </c>
      <c r="R770" s="404">
        <v>40977</v>
      </c>
      <c r="S770" s="403">
        <v>2</v>
      </c>
      <c r="T770" s="403">
        <v>2</v>
      </c>
      <c r="U770" s="403">
        <v>2</v>
      </c>
      <c r="V770" s="403" t="s">
        <v>99</v>
      </c>
      <c r="W770" s="403">
        <v>2</v>
      </c>
      <c r="X770" s="403" t="s">
        <v>99</v>
      </c>
      <c r="Y770" s="403" t="s">
        <v>4577</v>
      </c>
      <c r="Z770" s="404">
        <v>39358</v>
      </c>
      <c r="AA770" s="404">
        <v>39359</v>
      </c>
      <c r="AB770" s="403" t="s">
        <v>207</v>
      </c>
      <c r="AC770" s="403" t="s">
        <v>4900</v>
      </c>
      <c r="AD770" s="403">
        <v>1</v>
      </c>
      <c r="AE770" s="403">
        <v>1</v>
      </c>
      <c r="AF770" s="403">
        <v>1</v>
      </c>
      <c r="AG770" s="403" t="s">
        <v>99</v>
      </c>
      <c r="AH770" s="403">
        <v>1</v>
      </c>
      <c r="AI770" s="403" t="s">
        <v>148</v>
      </c>
    </row>
    <row r="771" spans="1:35" x14ac:dyDescent="0.2">
      <c r="A771" s="434" t="str">
        <f>IF(B771&lt;&gt;"",HYPERLINK(CONCATENATE("http://reports.ofsted.gov.uk/inspection-reports/find-inspection-report/provider/ELS/",B771),"Ofsted Webpage"),"")</f>
        <v>Ofsted Webpage</v>
      </c>
      <c r="B771" s="403">
        <v>130665</v>
      </c>
      <c r="C771" s="403">
        <v>107520</v>
      </c>
      <c r="D771" s="403">
        <v>10002923</v>
      </c>
      <c r="E771" s="403" t="s">
        <v>2953</v>
      </c>
      <c r="F771" s="403" t="s">
        <v>113</v>
      </c>
      <c r="G771" s="403" t="s">
        <v>12</v>
      </c>
      <c r="H771" s="403" t="s">
        <v>1410</v>
      </c>
      <c r="I771" s="403" t="s">
        <v>190</v>
      </c>
      <c r="J771" s="403" t="s">
        <v>190</v>
      </c>
      <c r="K771" s="404" t="s">
        <v>210</v>
      </c>
      <c r="L771" s="403" t="s">
        <v>210</v>
      </c>
      <c r="M771" s="403">
        <v>10037377</v>
      </c>
      <c r="N771" s="403" t="s">
        <v>115</v>
      </c>
      <c r="O771" s="403" t="s">
        <v>109</v>
      </c>
      <c r="P771" s="404">
        <v>43067</v>
      </c>
      <c r="Q771" s="404">
        <v>43070</v>
      </c>
      <c r="R771" s="404">
        <v>43111</v>
      </c>
      <c r="S771" s="403">
        <v>2</v>
      </c>
      <c r="T771" s="403">
        <v>2</v>
      </c>
      <c r="U771" s="403">
        <v>2</v>
      </c>
      <c r="V771" s="403">
        <v>2</v>
      </c>
      <c r="W771" s="403">
        <v>2</v>
      </c>
      <c r="X771" s="403" t="s">
        <v>100</v>
      </c>
      <c r="Y771" s="403" t="s">
        <v>2954</v>
      </c>
      <c r="Z771" s="404">
        <v>41666</v>
      </c>
      <c r="AA771" s="404">
        <v>41670</v>
      </c>
      <c r="AB771" s="403" t="s">
        <v>155</v>
      </c>
      <c r="AC771" s="403" t="s">
        <v>4900</v>
      </c>
      <c r="AD771" s="403">
        <v>2</v>
      </c>
      <c r="AE771" s="403">
        <v>1</v>
      </c>
      <c r="AF771" s="403">
        <v>2</v>
      </c>
      <c r="AG771" s="403" t="s">
        <v>99</v>
      </c>
      <c r="AH771" s="403">
        <v>2</v>
      </c>
      <c r="AI771" s="403" t="s">
        <v>111</v>
      </c>
    </row>
    <row r="772" spans="1:35" x14ac:dyDescent="0.2">
      <c r="A772" s="434" t="str">
        <f>IF(B772&lt;&gt;"",HYPERLINK(CONCATENATE("http://reports.ofsted.gov.uk/inspection-reports/find-inspection-report/provider/ELS/",B772),"Ofsted Webpage"),"")</f>
        <v>Ofsted Webpage</v>
      </c>
      <c r="B772" s="403">
        <v>130667</v>
      </c>
      <c r="C772" s="403">
        <v>107525</v>
      </c>
      <c r="D772" s="403">
        <v>10005124</v>
      </c>
      <c r="E772" s="403" t="s">
        <v>1409</v>
      </c>
      <c r="F772" s="403" t="s">
        <v>293</v>
      </c>
      <c r="G772" s="403" t="s">
        <v>12</v>
      </c>
      <c r="H772" s="403" t="s">
        <v>1410</v>
      </c>
      <c r="I772" s="403" t="s">
        <v>190</v>
      </c>
      <c r="J772" s="403" t="s">
        <v>190</v>
      </c>
      <c r="K772" s="404" t="s">
        <v>210</v>
      </c>
      <c r="L772" s="403" t="s">
        <v>210</v>
      </c>
      <c r="M772" s="403">
        <v>10041146</v>
      </c>
      <c r="N772" s="403" t="s">
        <v>155</v>
      </c>
      <c r="O772" s="403" t="s">
        <v>109</v>
      </c>
      <c r="P772" s="404">
        <v>43151</v>
      </c>
      <c r="Q772" s="404">
        <v>43154</v>
      </c>
      <c r="R772" s="404">
        <v>43185</v>
      </c>
      <c r="S772" s="403">
        <v>2</v>
      </c>
      <c r="T772" s="403">
        <v>2</v>
      </c>
      <c r="U772" s="403">
        <v>2</v>
      </c>
      <c r="V772" s="403">
        <v>2</v>
      </c>
      <c r="W772" s="403">
        <v>2</v>
      </c>
      <c r="X772" s="403" t="s">
        <v>100</v>
      </c>
      <c r="Y772" s="403">
        <v>10011433</v>
      </c>
      <c r="Z772" s="404">
        <v>42500</v>
      </c>
      <c r="AA772" s="404">
        <v>42503</v>
      </c>
      <c r="AB772" s="403" t="s">
        <v>115</v>
      </c>
      <c r="AC772" s="403" t="s">
        <v>4900</v>
      </c>
      <c r="AD772" s="403">
        <v>3</v>
      </c>
      <c r="AE772" s="403">
        <v>2</v>
      </c>
      <c r="AF772" s="403">
        <v>3</v>
      </c>
      <c r="AG772" s="403">
        <v>2</v>
      </c>
      <c r="AH772" s="403">
        <v>3</v>
      </c>
      <c r="AI772" s="403" t="s">
        <v>127</v>
      </c>
    </row>
    <row r="773" spans="1:35" x14ac:dyDescent="0.2">
      <c r="A773" s="434" t="str">
        <f>IF(B773&lt;&gt;"",HYPERLINK(CONCATENATE("http://reports.ofsted.gov.uk/inspection-reports/find-inspection-report/provider/ELS/",B773),"Ofsted Webpage"),"")</f>
        <v>Ofsted Webpage</v>
      </c>
      <c r="B773" s="403">
        <v>130668</v>
      </c>
      <c r="C773" s="403">
        <v>108380</v>
      </c>
      <c r="D773" s="403">
        <v>10007212</v>
      </c>
      <c r="E773" s="403" t="s">
        <v>637</v>
      </c>
      <c r="F773" s="403" t="s">
        <v>105</v>
      </c>
      <c r="G773" s="403" t="s">
        <v>12</v>
      </c>
      <c r="H773" s="403" t="s">
        <v>261</v>
      </c>
      <c r="I773" s="403" t="s">
        <v>190</v>
      </c>
      <c r="J773" s="403" t="s">
        <v>190</v>
      </c>
      <c r="K773" s="404">
        <v>42634</v>
      </c>
      <c r="L773" s="403">
        <v>1</v>
      </c>
      <c r="M773" s="403" t="s">
        <v>638</v>
      </c>
      <c r="N773" s="403" t="s">
        <v>108</v>
      </c>
      <c r="O773" s="403" t="s">
        <v>109</v>
      </c>
      <c r="P773" s="404">
        <v>41177</v>
      </c>
      <c r="Q773" s="404">
        <v>41180</v>
      </c>
      <c r="R773" s="404">
        <v>41215</v>
      </c>
      <c r="S773" s="403">
        <v>2</v>
      </c>
      <c r="T773" s="403">
        <v>2</v>
      </c>
      <c r="U773" s="403">
        <v>2</v>
      </c>
      <c r="V773" s="403" t="s">
        <v>99</v>
      </c>
      <c r="W773" s="403">
        <v>2</v>
      </c>
      <c r="X773" s="403" t="s">
        <v>99</v>
      </c>
      <c r="Y773" s="403" t="s">
        <v>4578</v>
      </c>
      <c r="Z773" s="404">
        <v>39392</v>
      </c>
      <c r="AA773" s="404">
        <v>39393</v>
      </c>
      <c r="AB773" s="403" t="s">
        <v>207</v>
      </c>
      <c r="AC773" s="403" t="s">
        <v>4900</v>
      </c>
      <c r="AD773" s="403">
        <v>2</v>
      </c>
      <c r="AE773" s="403">
        <v>2</v>
      </c>
      <c r="AF773" s="403">
        <v>2</v>
      </c>
      <c r="AG773" s="403" t="s">
        <v>99</v>
      </c>
      <c r="AH773" s="403">
        <v>2</v>
      </c>
      <c r="AI773" s="403" t="s">
        <v>111</v>
      </c>
    </row>
    <row r="774" spans="1:35" x14ac:dyDescent="0.2">
      <c r="A774" s="434" t="str">
        <f>IF(B774&lt;&gt;"",HYPERLINK(CONCATENATE("http://reports.ofsted.gov.uk/inspection-reports/find-inspection-report/provider/ELS/",B774),"Ofsted Webpage"),"")</f>
        <v>Ofsted Webpage</v>
      </c>
      <c r="B774" s="403">
        <v>130669</v>
      </c>
      <c r="C774" s="403">
        <v>108432</v>
      </c>
      <c r="D774" s="403">
        <v>10000887</v>
      </c>
      <c r="E774" s="403" t="s">
        <v>3846</v>
      </c>
      <c r="F774" s="403" t="s">
        <v>105</v>
      </c>
      <c r="G774" s="403" t="s">
        <v>12</v>
      </c>
      <c r="H774" s="403" t="s">
        <v>261</v>
      </c>
      <c r="I774" s="403" t="s">
        <v>190</v>
      </c>
      <c r="J774" s="403" t="s">
        <v>190</v>
      </c>
      <c r="K774" s="404" t="s">
        <v>210</v>
      </c>
      <c r="L774" s="403" t="s">
        <v>210</v>
      </c>
      <c r="M774" s="403" t="s">
        <v>3847</v>
      </c>
      <c r="N774" s="403" t="s">
        <v>108</v>
      </c>
      <c r="O774" s="403" t="s">
        <v>109</v>
      </c>
      <c r="P774" s="404">
        <v>41191</v>
      </c>
      <c r="Q774" s="404">
        <v>41194</v>
      </c>
      <c r="R774" s="404">
        <v>41229</v>
      </c>
      <c r="S774" s="403">
        <v>1</v>
      </c>
      <c r="T774" s="403">
        <v>1</v>
      </c>
      <c r="U774" s="403">
        <v>1</v>
      </c>
      <c r="V774" s="403" t="s">
        <v>99</v>
      </c>
      <c r="W774" s="403">
        <v>1</v>
      </c>
      <c r="X774" s="403" t="s">
        <v>99</v>
      </c>
      <c r="Y774" s="403" t="s">
        <v>4579</v>
      </c>
      <c r="Z774" s="404">
        <v>39384</v>
      </c>
      <c r="AA774" s="404">
        <v>39388</v>
      </c>
      <c r="AB774" s="403" t="s">
        <v>207</v>
      </c>
      <c r="AC774" s="403" t="s">
        <v>4900</v>
      </c>
      <c r="AD774" s="403">
        <v>2</v>
      </c>
      <c r="AE774" s="403">
        <v>1</v>
      </c>
      <c r="AF774" s="403">
        <v>2</v>
      </c>
      <c r="AG774" s="403" t="s">
        <v>99</v>
      </c>
      <c r="AH774" s="403">
        <v>1</v>
      </c>
      <c r="AI774" s="403" t="s">
        <v>127</v>
      </c>
    </row>
    <row r="775" spans="1:35" x14ac:dyDescent="0.2">
      <c r="A775" s="434" t="str">
        <f>IF(B775&lt;&gt;"",HYPERLINK(CONCATENATE("http://reports.ofsted.gov.uk/inspection-reports/find-inspection-report/provider/ELS/",B775),"Ofsted Webpage"),"")</f>
        <v>Ofsted Webpage</v>
      </c>
      <c r="B775" s="403">
        <v>130670</v>
      </c>
      <c r="C775" s="403">
        <v>108435</v>
      </c>
      <c r="D775" s="403">
        <v>10000670</v>
      </c>
      <c r="E775" s="403" t="s">
        <v>1412</v>
      </c>
      <c r="F775" s="403" t="s">
        <v>105</v>
      </c>
      <c r="G775" s="403" t="s">
        <v>12</v>
      </c>
      <c r="H775" s="403" t="s">
        <v>1410</v>
      </c>
      <c r="I775" s="403" t="s">
        <v>190</v>
      </c>
      <c r="J775" s="403" t="s">
        <v>190</v>
      </c>
      <c r="K775" s="404">
        <v>42292</v>
      </c>
      <c r="L775" s="403">
        <v>1</v>
      </c>
      <c r="M775" s="403" t="s">
        <v>4580</v>
      </c>
      <c r="N775" s="403" t="s">
        <v>4093</v>
      </c>
      <c r="O775" s="403" t="s">
        <v>109</v>
      </c>
      <c r="P775" s="404">
        <v>40484</v>
      </c>
      <c r="Q775" s="404">
        <v>40487</v>
      </c>
      <c r="R775" s="404">
        <v>40522</v>
      </c>
      <c r="S775" s="403">
        <v>2</v>
      </c>
      <c r="T775" s="403">
        <v>2</v>
      </c>
      <c r="U775" s="403">
        <v>2</v>
      </c>
      <c r="V775" s="403" t="s">
        <v>99</v>
      </c>
      <c r="W775" s="403">
        <v>2</v>
      </c>
      <c r="X775" s="403" t="s">
        <v>99</v>
      </c>
      <c r="Y775" s="403" t="s">
        <v>4581</v>
      </c>
      <c r="Z775" s="404">
        <v>39153</v>
      </c>
      <c r="AA775" s="404">
        <v>39157</v>
      </c>
      <c r="AB775" s="403" t="s">
        <v>4093</v>
      </c>
      <c r="AC775" s="403" t="s">
        <v>4900</v>
      </c>
      <c r="AD775" s="403">
        <v>3</v>
      </c>
      <c r="AE775" s="403">
        <v>3</v>
      </c>
      <c r="AF775" s="403">
        <v>3</v>
      </c>
      <c r="AG775" s="403" t="s">
        <v>99</v>
      </c>
      <c r="AH775" s="403">
        <v>3</v>
      </c>
      <c r="AI775" s="403" t="s">
        <v>127</v>
      </c>
    </row>
    <row r="776" spans="1:35" x14ac:dyDescent="0.2">
      <c r="A776" s="434" t="str">
        <f>IF(B776&lt;&gt;"",HYPERLINK(CONCATENATE("http://reports.ofsted.gov.uk/inspection-reports/find-inspection-report/provider/ELS/",B776),"Ofsted Webpage"),"")</f>
        <v>Ofsted Webpage</v>
      </c>
      <c r="B776" s="403">
        <v>130672</v>
      </c>
      <c r="C776" s="403">
        <v>106569</v>
      </c>
      <c r="D776" s="403">
        <v>10005981</v>
      </c>
      <c r="E776" s="403" t="s">
        <v>4582</v>
      </c>
      <c r="F776" s="403" t="s">
        <v>113</v>
      </c>
      <c r="G776" s="403" t="s">
        <v>12</v>
      </c>
      <c r="H776" s="403" t="s">
        <v>523</v>
      </c>
      <c r="I776" s="403" t="s">
        <v>107</v>
      </c>
      <c r="J776" s="403" t="s">
        <v>107</v>
      </c>
      <c r="K776" s="404" t="s">
        <v>210</v>
      </c>
      <c r="L776" s="403" t="s">
        <v>210</v>
      </c>
      <c r="M776" s="403">
        <v>10030724</v>
      </c>
      <c r="N776" s="403" t="s">
        <v>181</v>
      </c>
      <c r="O776" s="403" t="s">
        <v>109</v>
      </c>
      <c r="P776" s="404">
        <v>42864</v>
      </c>
      <c r="Q776" s="404">
        <v>42867</v>
      </c>
      <c r="R776" s="404">
        <v>42954</v>
      </c>
      <c r="S776" s="403">
        <v>2</v>
      </c>
      <c r="T776" s="403">
        <v>2</v>
      </c>
      <c r="U776" s="403">
        <v>2</v>
      </c>
      <c r="V776" s="403">
        <v>2</v>
      </c>
      <c r="W776" s="403">
        <v>2</v>
      </c>
      <c r="X776" s="403" t="s">
        <v>100</v>
      </c>
      <c r="Y776" s="403" t="s">
        <v>2141</v>
      </c>
      <c r="Z776" s="404">
        <v>42135</v>
      </c>
      <c r="AA776" s="404">
        <v>42139</v>
      </c>
      <c r="AB776" s="403" t="s">
        <v>155</v>
      </c>
      <c r="AC776" s="403" t="s">
        <v>4900</v>
      </c>
      <c r="AD776" s="403">
        <v>3</v>
      </c>
      <c r="AE776" s="403">
        <v>2</v>
      </c>
      <c r="AF776" s="403">
        <v>3</v>
      </c>
      <c r="AG776" s="403" t="s">
        <v>99</v>
      </c>
      <c r="AH776" s="403">
        <v>3</v>
      </c>
      <c r="AI776" s="403" t="s">
        <v>127</v>
      </c>
    </row>
    <row r="777" spans="1:35" x14ac:dyDescent="0.2">
      <c r="A777" s="434" t="str">
        <f>IF(B777&lt;&gt;"",HYPERLINK(CONCATENATE("http://reports.ofsted.gov.uk/inspection-reports/find-inspection-report/provider/ELS/",B777),"Ofsted Webpage"),"")</f>
        <v>Ofsted Webpage</v>
      </c>
      <c r="B777" s="403">
        <v>130674</v>
      </c>
      <c r="C777" s="403">
        <v>106564</v>
      </c>
      <c r="D777" s="403">
        <v>10001535</v>
      </c>
      <c r="E777" s="403" t="s">
        <v>551</v>
      </c>
      <c r="F777" s="403" t="s">
        <v>113</v>
      </c>
      <c r="G777" s="403" t="s">
        <v>12</v>
      </c>
      <c r="H777" s="403" t="s">
        <v>178</v>
      </c>
      <c r="I777" s="403" t="s">
        <v>107</v>
      </c>
      <c r="J777" s="403" t="s">
        <v>107</v>
      </c>
      <c r="K777" s="404" t="s">
        <v>210</v>
      </c>
      <c r="L777" s="403" t="s">
        <v>210</v>
      </c>
      <c r="M777" s="403">
        <v>10008470</v>
      </c>
      <c r="N777" s="403" t="s">
        <v>155</v>
      </c>
      <c r="O777" s="403" t="s">
        <v>109</v>
      </c>
      <c r="P777" s="404">
        <v>42409</v>
      </c>
      <c r="Q777" s="404">
        <v>42412</v>
      </c>
      <c r="R777" s="404">
        <v>42451</v>
      </c>
      <c r="S777" s="403">
        <v>2</v>
      </c>
      <c r="T777" s="403">
        <v>2</v>
      </c>
      <c r="U777" s="403">
        <v>2</v>
      </c>
      <c r="V777" s="403">
        <v>2</v>
      </c>
      <c r="W777" s="403">
        <v>2</v>
      </c>
      <c r="X777" s="403" t="s">
        <v>100</v>
      </c>
      <c r="Y777" s="403" t="s">
        <v>2958</v>
      </c>
      <c r="Z777" s="404">
        <v>41722</v>
      </c>
      <c r="AA777" s="404">
        <v>41726</v>
      </c>
      <c r="AB777" s="403" t="s">
        <v>115</v>
      </c>
      <c r="AC777" s="403" t="s">
        <v>4900</v>
      </c>
      <c r="AD777" s="403">
        <v>3</v>
      </c>
      <c r="AE777" s="403">
        <v>3</v>
      </c>
      <c r="AF777" s="403">
        <v>3</v>
      </c>
      <c r="AG777" s="403" t="s">
        <v>99</v>
      </c>
      <c r="AH777" s="403">
        <v>3</v>
      </c>
      <c r="AI777" s="403" t="s">
        <v>127</v>
      </c>
    </row>
    <row r="778" spans="1:35" x14ac:dyDescent="0.2">
      <c r="A778" s="434" t="str">
        <f>IF(B778&lt;&gt;"",HYPERLINK(CONCATENATE("http://reports.ofsted.gov.uk/inspection-reports/find-inspection-report/provider/ELS/",B778),"Ofsted Webpage"),"")</f>
        <v>Ofsted Webpage</v>
      </c>
      <c r="B778" s="403">
        <v>130676</v>
      </c>
      <c r="C778" s="403">
        <v>105486</v>
      </c>
      <c r="D778" s="403">
        <v>10002899</v>
      </c>
      <c r="E778" s="403" t="s">
        <v>1415</v>
      </c>
      <c r="F778" s="403" t="s">
        <v>113</v>
      </c>
      <c r="G778" s="403" t="s">
        <v>12</v>
      </c>
      <c r="H778" s="403" t="s">
        <v>178</v>
      </c>
      <c r="I778" s="403" t="s">
        <v>107</v>
      </c>
      <c r="J778" s="403" t="s">
        <v>107</v>
      </c>
      <c r="K778" s="404" t="s">
        <v>210</v>
      </c>
      <c r="L778" s="403" t="s">
        <v>210</v>
      </c>
      <c r="M778" s="403">
        <v>10004739</v>
      </c>
      <c r="N778" s="403" t="s">
        <v>115</v>
      </c>
      <c r="O778" s="403" t="s">
        <v>124</v>
      </c>
      <c r="P778" s="404">
        <v>42382</v>
      </c>
      <c r="Q778" s="404">
        <v>42397</v>
      </c>
      <c r="R778" s="404">
        <v>42419</v>
      </c>
      <c r="S778" s="403">
        <v>2</v>
      </c>
      <c r="T778" s="403">
        <v>2</v>
      </c>
      <c r="U778" s="403">
        <v>2</v>
      </c>
      <c r="V778" s="403">
        <v>2</v>
      </c>
      <c r="W778" s="403">
        <v>2</v>
      </c>
      <c r="X778" s="403" t="s">
        <v>100</v>
      </c>
      <c r="Y778" s="403" t="s">
        <v>4583</v>
      </c>
      <c r="Z778" s="404">
        <v>40504</v>
      </c>
      <c r="AA778" s="404">
        <v>40508</v>
      </c>
      <c r="AB778" s="403" t="s">
        <v>458</v>
      </c>
      <c r="AC778" s="403" t="s">
        <v>4900</v>
      </c>
      <c r="AD778" s="403">
        <v>2</v>
      </c>
      <c r="AE778" s="403">
        <v>2</v>
      </c>
      <c r="AF778" s="403">
        <v>2</v>
      </c>
      <c r="AG778" s="403" t="s">
        <v>99</v>
      </c>
      <c r="AH778" s="403">
        <v>1</v>
      </c>
      <c r="AI778" s="403" t="s">
        <v>111</v>
      </c>
    </row>
    <row r="779" spans="1:35" x14ac:dyDescent="0.2">
      <c r="A779" s="434" t="str">
        <f>IF(B779&lt;&gt;"",HYPERLINK(CONCATENATE("http://reports.ofsted.gov.uk/inspection-reports/find-inspection-report/provider/ELS/",B779),"Ofsted Webpage"),"")</f>
        <v>Ofsted Webpage</v>
      </c>
      <c r="B779" s="403">
        <v>130677</v>
      </c>
      <c r="C779" s="403">
        <v>108461</v>
      </c>
      <c r="D779" s="403">
        <v>10002297</v>
      </c>
      <c r="E779" s="403" t="s">
        <v>177</v>
      </c>
      <c r="F779" s="403" t="s">
        <v>113</v>
      </c>
      <c r="G779" s="403" t="s">
        <v>12</v>
      </c>
      <c r="H779" s="403" t="s">
        <v>178</v>
      </c>
      <c r="I779" s="403" t="s">
        <v>107</v>
      </c>
      <c r="J779" s="403" t="s">
        <v>107</v>
      </c>
      <c r="K779" s="404" t="s">
        <v>210</v>
      </c>
      <c r="L779" s="403" t="s">
        <v>210</v>
      </c>
      <c r="M779" s="403">
        <v>10041137</v>
      </c>
      <c r="N779" s="403" t="s">
        <v>232</v>
      </c>
      <c r="O779" s="403" t="s">
        <v>109</v>
      </c>
      <c r="P779" s="404">
        <v>43151</v>
      </c>
      <c r="Q779" s="404">
        <v>43154</v>
      </c>
      <c r="R779" s="404">
        <v>43188</v>
      </c>
      <c r="S779" s="403">
        <v>3</v>
      </c>
      <c r="T779" s="403">
        <v>3</v>
      </c>
      <c r="U779" s="403">
        <v>3</v>
      </c>
      <c r="V779" s="403">
        <v>3</v>
      </c>
      <c r="W779" s="403">
        <v>3</v>
      </c>
      <c r="X779" s="403" t="s">
        <v>100</v>
      </c>
      <c r="Y779" s="403">
        <v>10004740</v>
      </c>
      <c r="Z779" s="404">
        <v>42689</v>
      </c>
      <c r="AA779" s="404">
        <v>42692</v>
      </c>
      <c r="AB779" s="403" t="s">
        <v>181</v>
      </c>
      <c r="AC779" s="403" t="s">
        <v>4900</v>
      </c>
      <c r="AD779" s="403">
        <v>4</v>
      </c>
      <c r="AE779" s="403">
        <v>4</v>
      </c>
      <c r="AF779" s="403">
        <v>4</v>
      </c>
      <c r="AG779" s="403">
        <v>4</v>
      </c>
      <c r="AH779" s="403">
        <v>4</v>
      </c>
      <c r="AI779" s="403" t="s">
        <v>127</v>
      </c>
    </row>
    <row r="780" spans="1:35" x14ac:dyDescent="0.2">
      <c r="A780" s="434" t="str">
        <f>IF(B780&lt;&gt;"",HYPERLINK(CONCATENATE("http://reports.ofsted.gov.uk/inspection-reports/find-inspection-report/provider/ELS/",B780),"Ofsted Webpage"),"")</f>
        <v>Ofsted Webpage</v>
      </c>
      <c r="B780" s="403">
        <v>130679</v>
      </c>
      <c r="C780" s="403">
        <v>106563</v>
      </c>
      <c r="D780" s="403">
        <v>10001353</v>
      </c>
      <c r="E780" s="403" t="s">
        <v>1417</v>
      </c>
      <c r="F780" s="403" t="s">
        <v>113</v>
      </c>
      <c r="G780" s="403" t="s">
        <v>12</v>
      </c>
      <c r="H780" s="403" t="s">
        <v>178</v>
      </c>
      <c r="I780" s="403" t="s">
        <v>107</v>
      </c>
      <c r="J780" s="403" t="s">
        <v>107</v>
      </c>
      <c r="K780" s="404" t="s">
        <v>210</v>
      </c>
      <c r="L780" s="403" t="s">
        <v>210</v>
      </c>
      <c r="M780" s="403">
        <v>10037403</v>
      </c>
      <c r="N780" s="403" t="s">
        <v>155</v>
      </c>
      <c r="O780" s="403" t="s">
        <v>109</v>
      </c>
      <c r="P780" s="404">
        <v>43081</v>
      </c>
      <c r="Q780" s="404">
        <v>43084</v>
      </c>
      <c r="R780" s="404">
        <v>43138</v>
      </c>
      <c r="S780" s="403">
        <v>2</v>
      </c>
      <c r="T780" s="403">
        <v>2</v>
      </c>
      <c r="U780" s="403">
        <v>2</v>
      </c>
      <c r="V780" s="403">
        <v>2</v>
      </c>
      <c r="W780" s="403">
        <v>2</v>
      </c>
      <c r="X780" s="403" t="s">
        <v>100</v>
      </c>
      <c r="Y780" s="403">
        <v>10004741</v>
      </c>
      <c r="Z780" s="404">
        <v>42325</v>
      </c>
      <c r="AA780" s="404">
        <v>42328</v>
      </c>
      <c r="AB780" s="403" t="s">
        <v>155</v>
      </c>
      <c r="AC780" s="403" t="s">
        <v>4900</v>
      </c>
      <c r="AD780" s="403">
        <v>3</v>
      </c>
      <c r="AE780" s="403">
        <v>3</v>
      </c>
      <c r="AF780" s="403">
        <v>3</v>
      </c>
      <c r="AG780" s="403">
        <v>3</v>
      </c>
      <c r="AH780" s="403">
        <v>3</v>
      </c>
      <c r="AI780" s="403" t="s">
        <v>127</v>
      </c>
    </row>
    <row r="781" spans="1:35" x14ac:dyDescent="0.2">
      <c r="A781" s="434" t="str">
        <f>IF(B781&lt;&gt;"",HYPERLINK(CONCATENATE("http://reports.ofsted.gov.uk/inspection-reports/find-inspection-report/provider/ELS/",B781),"Ofsted Webpage"),"")</f>
        <v>Ofsted Webpage</v>
      </c>
      <c r="B781" s="403">
        <v>130680</v>
      </c>
      <c r="C781" s="403">
        <v>108395</v>
      </c>
      <c r="D781" s="403">
        <v>10005881</v>
      </c>
      <c r="E781" s="403" t="s">
        <v>3851</v>
      </c>
      <c r="F781" s="403" t="s">
        <v>105</v>
      </c>
      <c r="G781" s="403" t="s">
        <v>12</v>
      </c>
      <c r="H781" s="403" t="s">
        <v>178</v>
      </c>
      <c r="I781" s="403" t="s">
        <v>107</v>
      </c>
      <c r="J781" s="403" t="s">
        <v>107</v>
      </c>
      <c r="K781" s="404">
        <v>43084</v>
      </c>
      <c r="L781" s="403">
        <v>1</v>
      </c>
      <c r="M781" s="403" t="s">
        <v>3852</v>
      </c>
      <c r="N781" s="403" t="s">
        <v>108</v>
      </c>
      <c r="O781" s="403" t="s">
        <v>109</v>
      </c>
      <c r="P781" s="404">
        <v>41310</v>
      </c>
      <c r="Q781" s="404">
        <v>41313</v>
      </c>
      <c r="R781" s="404">
        <v>41348</v>
      </c>
      <c r="S781" s="403">
        <v>2</v>
      </c>
      <c r="T781" s="403">
        <v>2</v>
      </c>
      <c r="U781" s="403">
        <v>2</v>
      </c>
      <c r="V781" s="403" t="s">
        <v>99</v>
      </c>
      <c r="W781" s="403">
        <v>2</v>
      </c>
      <c r="X781" s="403" t="s">
        <v>99</v>
      </c>
      <c r="Y781" s="403" t="s">
        <v>4584</v>
      </c>
      <c r="Z781" s="404">
        <v>39358</v>
      </c>
      <c r="AA781" s="404">
        <v>39359</v>
      </c>
      <c r="AB781" s="403" t="s">
        <v>207</v>
      </c>
      <c r="AC781" s="403" t="s">
        <v>4900</v>
      </c>
      <c r="AD781" s="403">
        <v>1</v>
      </c>
      <c r="AE781" s="403">
        <v>1</v>
      </c>
      <c r="AF781" s="403">
        <v>1</v>
      </c>
      <c r="AG781" s="403" t="s">
        <v>99</v>
      </c>
      <c r="AH781" s="403">
        <v>1</v>
      </c>
      <c r="AI781" s="403" t="s">
        <v>148</v>
      </c>
    </row>
    <row r="782" spans="1:35" x14ac:dyDescent="0.2">
      <c r="A782" s="434" t="str">
        <f>IF(B782&lt;&gt;"",HYPERLINK(CONCATENATE("http://reports.ofsted.gov.uk/inspection-reports/find-inspection-report/provider/ELS/",B782),"Ofsted Webpage"),"")</f>
        <v>Ofsted Webpage</v>
      </c>
      <c r="B782" s="403">
        <v>130681</v>
      </c>
      <c r="C782" s="403">
        <v>108340</v>
      </c>
      <c r="D782" s="403">
        <v>10005736</v>
      </c>
      <c r="E782" s="403" t="s">
        <v>342</v>
      </c>
      <c r="F782" s="403" t="s">
        <v>113</v>
      </c>
      <c r="G782" s="403" t="s">
        <v>12</v>
      </c>
      <c r="H782" s="403" t="s">
        <v>178</v>
      </c>
      <c r="I782" s="403" t="s">
        <v>107</v>
      </c>
      <c r="J782" s="403" t="s">
        <v>107</v>
      </c>
      <c r="K782" s="404" t="s">
        <v>210</v>
      </c>
      <c r="L782" s="404" t="s">
        <v>210</v>
      </c>
      <c r="M782" s="404" t="s">
        <v>210</v>
      </c>
      <c r="N782" s="404" t="s">
        <v>210</v>
      </c>
      <c r="O782" s="404" t="s">
        <v>210</v>
      </c>
      <c r="P782" s="404" t="s">
        <v>210</v>
      </c>
      <c r="Q782" s="404" t="s">
        <v>210</v>
      </c>
      <c r="R782" s="404" t="s">
        <v>210</v>
      </c>
      <c r="S782" s="404" t="s">
        <v>210</v>
      </c>
      <c r="T782" s="404" t="s">
        <v>210</v>
      </c>
      <c r="U782" s="404" t="s">
        <v>210</v>
      </c>
      <c r="V782" s="404" t="s">
        <v>210</v>
      </c>
      <c r="W782" s="404" t="s">
        <v>210</v>
      </c>
      <c r="X782" s="404" t="s">
        <v>210</v>
      </c>
      <c r="Y782" s="404" t="s">
        <v>210</v>
      </c>
      <c r="Z782" s="404" t="s">
        <v>210</v>
      </c>
      <c r="AA782" s="404" t="s">
        <v>210</v>
      </c>
      <c r="AB782" s="404" t="s">
        <v>210</v>
      </c>
      <c r="AC782" s="404" t="s">
        <v>210</v>
      </c>
      <c r="AD782" s="404" t="s">
        <v>210</v>
      </c>
      <c r="AE782" s="404" t="s">
        <v>210</v>
      </c>
      <c r="AF782" s="404" t="s">
        <v>210</v>
      </c>
      <c r="AG782" s="404" t="s">
        <v>210</v>
      </c>
      <c r="AH782" s="404" t="s">
        <v>210</v>
      </c>
      <c r="AI782" s="404" t="s">
        <v>210</v>
      </c>
    </row>
    <row r="783" spans="1:35" x14ac:dyDescent="0.2">
      <c r="A783" s="434" t="str">
        <f>IF(B783&lt;&gt;"",HYPERLINK(CONCATENATE("http://reports.ofsted.gov.uk/inspection-reports/find-inspection-report/provider/ELS/",B783),"Ofsted Webpage"),"")</f>
        <v>Ofsted Webpage</v>
      </c>
      <c r="B783" s="403">
        <v>130683</v>
      </c>
      <c r="C783" s="403">
        <v>106583</v>
      </c>
      <c r="D783" s="403">
        <v>10002696</v>
      </c>
      <c r="E783" s="403" t="s">
        <v>604</v>
      </c>
      <c r="F783" s="403" t="s">
        <v>113</v>
      </c>
      <c r="G783" s="403" t="s">
        <v>12</v>
      </c>
      <c r="H783" s="403" t="s">
        <v>362</v>
      </c>
      <c r="I783" s="403" t="s">
        <v>166</v>
      </c>
      <c r="J783" s="403" t="s">
        <v>166</v>
      </c>
      <c r="K783" s="404" t="s">
        <v>210</v>
      </c>
      <c r="L783" s="403" t="s">
        <v>210</v>
      </c>
      <c r="M783" s="403">
        <v>10011564</v>
      </c>
      <c r="N783" s="403" t="s">
        <v>115</v>
      </c>
      <c r="O783" s="403" t="s">
        <v>124</v>
      </c>
      <c r="P783" s="404">
        <v>42633</v>
      </c>
      <c r="Q783" s="404">
        <v>42649</v>
      </c>
      <c r="R783" s="404">
        <v>42682</v>
      </c>
      <c r="S783" s="403">
        <v>2</v>
      </c>
      <c r="T783" s="403">
        <v>2</v>
      </c>
      <c r="U783" s="403">
        <v>2</v>
      </c>
      <c r="V783" s="403">
        <v>2</v>
      </c>
      <c r="W783" s="403">
        <v>2</v>
      </c>
      <c r="X783" s="403" t="s">
        <v>100</v>
      </c>
      <c r="Y783" s="403" t="s">
        <v>605</v>
      </c>
      <c r="Z783" s="404">
        <v>41351</v>
      </c>
      <c r="AA783" s="404">
        <v>41355</v>
      </c>
      <c r="AB783" s="403" t="s">
        <v>115</v>
      </c>
      <c r="AC783" s="403" t="s">
        <v>4900</v>
      </c>
      <c r="AD783" s="403">
        <v>2</v>
      </c>
      <c r="AE783" s="403">
        <v>2</v>
      </c>
      <c r="AF783" s="403">
        <v>2</v>
      </c>
      <c r="AG783" s="403" t="s">
        <v>99</v>
      </c>
      <c r="AH783" s="403">
        <v>2</v>
      </c>
      <c r="AI783" s="403" t="s">
        <v>111</v>
      </c>
    </row>
    <row r="784" spans="1:35" x14ac:dyDescent="0.2">
      <c r="A784" s="434" t="str">
        <f>IF(B784&lt;&gt;"",HYPERLINK(CONCATENATE("http://reports.ofsted.gov.uk/inspection-reports/find-inspection-report/provider/ELS/",B784),"Ofsted Webpage"),"")</f>
        <v>Ofsted Webpage</v>
      </c>
      <c r="B784" s="403">
        <v>130686</v>
      </c>
      <c r="C784" s="403">
        <v>106582</v>
      </c>
      <c r="D784" s="403">
        <v>10001446</v>
      </c>
      <c r="E784" s="403" t="s">
        <v>4585</v>
      </c>
      <c r="F784" s="403" t="s">
        <v>105</v>
      </c>
      <c r="G784" s="403" t="s">
        <v>12</v>
      </c>
      <c r="H784" s="403" t="s">
        <v>362</v>
      </c>
      <c r="I784" s="403" t="s">
        <v>166</v>
      </c>
      <c r="J784" s="403" t="s">
        <v>166</v>
      </c>
      <c r="K784" s="404" t="s">
        <v>210</v>
      </c>
      <c r="L784" s="403" t="s">
        <v>210</v>
      </c>
      <c r="M784" s="403" t="s">
        <v>4586</v>
      </c>
      <c r="N784" s="403" t="s">
        <v>163</v>
      </c>
      <c r="O784" s="403" t="s">
        <v>109</v>
      </c>
      <c r="P784" s="404">
        <v>39055</v>
      </c>
      <c r="Q784" s="404">
        <v>39059</v>
      </c>
      <c r="R784" s="404">
        <v>39115</v>
      </c>
      <c r="S784" s="403">
        <v>1</v>
      </c>
      <c r="T784" s="403">
        <v>1</v>
      </c>
      <c r="U784" s="403">
        <v>2</v>
      </c>
      <c r="V784" s="403" t="s">
        <v>99</v>
      </c>
      <c r="W784" s="403">
        <v>1</v>
      </c>
      <c r="X784" s="403" t="s">
        <v>99</v>
      </c>
      <c r="Y784" s="403" t="s">
        <v>210</v>
      </c>
      <c r="Z784" s="403" t="s">
        <v>210</v>
      </c>
      <c r="AA784" s="403" t="s">
        <v>210</v>
      </c>
      <c r="AB784" s="403" t="s">
        <v>210</v>
      </c>
      <c r="AC784" s="403" t="s">
        <v>210</v>
      </c>
      <c r="AD784" s="403" t="s">
        <v>210</v>
      </c>
      <c r="AE784" s="403" t="s">
        <v>210</v>
      </c>
      <c r="AF784" s="403" t="s">
        <v>210</v>
      </c>
      <c r="AG784" s="403" t="s">
        <v>210</v>
      </c>
      <c r="AH784" s="403" t="s">
        <v>210</v>
      </c>
      <c r="AI784" s="403" t="s">
        <v>103</v>
      </c>
    </row>
    <row r="785" spans="1:35" x14ac:dyDescent="0.2">
      <c r="A785" s="434" t="str">
        <f>IF(B785&lt;&gt;"",HYPERLINK(CONCATENATE("http://reports.ofsted.gov.uk/inspection-reports/find-inspection-report/provider/ELS/",B785),"Ofsted Webpage"),"")</f>
        <v>Ofsted Webpage</v>
      </c>
      <c r="B785" s="403">
        <v>130687</v>
      </c>
      <c r="C785" s="403">
        <v>106586</v>
      </c>
      <c r="D785" s="403">
        <v>10002919</v>
      </c>
      <c r="E785" s="403" t="s">
        <v>2145</v>
      </c>
      <c r="F785" s="403" t="s">
        <v>293</v>
      </c>
      <c r="G785" s="403" t="s">
        <v>12</v>
      </c>
      <c r="H785" s="403" t="s">
        <v>362</v>
      </c>
      <c r="I785" s="403" t="s">
        <v>166</v>
      </c>
      <c r="J785" s="403" t="s">
        <v>166</v>
      </c>
      <c r="K785" s="404" t="s">
        <v>210</v>
      </c>
      <c r="L785" s="403" t="s">
        <v>210</v>
      </c>
      <c r="M785" s="403" t="s">
        <v>2146</v>
      </c>
      <c r="N785" s="403" t="s">
        <v>115</v>
      </c>
      <c r="O785" s="403" t="s">
        <v>109</v>
      </c>
      <c r="P785" s="404">
        <v>42080</v>
      </c>
      <c r="Q785" s="404">
        <v>42083</v>
      </c>
      <c r="R785" s="404">
        <v>42123</v>
      </c>
      <c r="S785" s="403">
        <v>2</v>
      </c>
      <c r="T785" s="403">
        <v>2</v>
      </c>
      <c r="U785" s="403">
        <v>2</v>
      </c>
      <c r="V785" s="403" t="s">
        <v>99</v>
      </c>
      <c r="W785" s="403">
        <v>2</v>
      </c>
      <c r="X785" s="403" t="s">
        <v>99</v>
      </c>
      <c r="Y785" s="403" t="s">
        <v>4587</v>
      </c>
      <c r="Z785" s="404">
        <v>40140</v>
      </c>
      <c r="AA785" s="404">
        <v>40144</v>
      </c>
      <c r="AB785" s="403" t="s">
        <v>163</v>
      </c>
      <c r="AC785" s="403" t="s">
        <v>4900</v>
      </c>
      <c r="AD785" s="403">
        <v>1</v>
      </c>
      <c r="AE785" s="403">
        <v>1</v>
      </c>
      <c r="AF785" s="403">
        <v>2</v>
      </c>
      <c r="AG785" s="403" t="s">
        <v>99</v>
      </c>
      <c r="AH785" s="403">
        <v>1</v>
      </c>
      <c r="AI785" s="403" t="s">
        <v>148</v>
      </c>
    </row>
    <row r="786" spans="1:35" x14ac:dyDescent="0.2">
      <c r="A786" s="434" t="str">
        <f>IF(B786&lt;&gt;"",HYPERLINK(CONCATENATE("http://reports.ofsted.gov.uk/inspection-reports/find-inspection-report/provider/ELS/",B786),"Ofsted Webpage"),"")</f>
        <v>Ofsted Webpage</v>
      </c>
      <c r="B786" s="403">
        <v>130688</v>
      </c>
      <c r="C786" s="403">
        <v>106596</v>
      </c>
      <c r="D786" s="403">
        <v>10000560</v>
      </c>
      <c r="E786" s="403" t="s">
        <v>1421</v>
      </c>
      <c r="F786" s="403" t="s">
        <v>113</v>
      </c>
      <c r="G786" s="403" t="s">
        <v>12</v>
      </c>
      <c r="H786" s="403" t="s">
        <v>234</v>
      </c>
      <c r="I786" s="403" t="s">
        <v>190</v>
      </c>
      <c r="J786" s="403" t="s">
        <v>190</v>
      </c>
      <c r="K786" s="404" t="s">
        <v>210</v>
      </c>
      <c r="L786" s="403" t="s">
        <v>210</v>
      </c>
      <c r="M786" s="403">
        <v>10004744</v>
      </c>
      <c r="N786" s="403" t="s">
        <v>115</v>
      </c>
      <c r="O786" s="403" t="s">
        <v>109</v>
      </c>
      <c r="P786" s="404">
        <v>42493</v>
      </c>
      <c r="Q786" s="404">
        <v>42496</v>
      </c>
      <c r="R786" s="404">
        <v>42528</v>
      </c>
      <c r="S786" s="403">
        <v>2</v>
      </c>
      <c r="T786" s="403">
        <v>2</v>
      </c>
      <c r="U786" s="403">
        <v>2</v>
      </c>
      <c r="V786" s="403">
        <v>2</v>
      </c>
      <c r="W786" s="403">
        <v>2</v>
      </c>
      <c r="X786" s="403" t="s">
        <v>100</v>
      </c>
      <c r="Y786" s="403" t="s">
        <v>3857</v>
      </c>
      <c r="Z786" s="404">
        <v>41414</v>
      </c>
      <c r="AA786" s="404">
        <v>41418</v>
      </c>
      <c r="AB786" s="403" t="s">
        <v>115</v>
      </c>
      <c r="AC786" s="403" t="s">
        <v>4900</v>
      </c>
      <c r="AD786" s="403">
        <v>2</v>
      </c>
      <c r="AE786" s="403">
        <v>1</v>
      </c>
      <c r="AF786" s="403">
        <v>2</v>
      </c>
      <c r="AG786" s="403" t="s">
        <v>99</v>
      </c>
      <c r="AH786" s="403">
        <v>2</v>
      </c>
      <c r="AI786" s="403" t="s">
        <v>111</v>
      </c>
    </row>
    <row r="787" spans="1:35" x14ac:dyDescent="0.2">
      <c r="A787" s="434" t="str">
        <f>IF(B787&lt;&gt;"",HYPERLINK(CONCATENATE("http://reports.ofsted.gov.uk/inspection-reports/find-inspection-report/provider/ELS/",B787),"Ofsted Webpage"),"")</f>
        <v>Ofsted Webpage</v>
      </c>
      <c r="B787" s="403">
        <v>130689</v>
      </c>
      <c r="C787" s="403">
        <v>106602</v>
      </c>
      <c r="D787" s="403">
        <v>10002412</v>
      </c>
      <c r="E787" s="403" t="s">
        <v>4104</v>
      </c>
      <c r="F787" s="403" t="s">
        <v>113</v>
      </c>
      <c r="G787" s="403" t="s">
        <v>12</v>
      </c>
      <c r="H787" s="403" t="s">
        <v>234</v>
      </c>
      <c r="I787" s="403" t="s">
        <v>190</v>
      </c>
      <c r="J787" s="403" t="s">
        <v>190</v>
      </c>
      <c r="K787" s="404" t="s">
        <v>210</v>
      </c>
      <c r="L787" s="403" t="s">
        <v>210</v>
      </c>
      <c r="M787" s="403" t="s">
        <v>4105</v>
      </c>
      <c r="N787" s="403" t="s">
        <v>458</v>
      </c>
      <c r="O787" s="403" t="s">
        <v>109</v>
      </c>
      <c r="P787" s="404">
        <v>40861</v>
      </c>
      <c r="Q787" s="404">
        <v>40865</v>
      </c>
      <c r="R787" s="404">
        <v>40900</v>
      </c>
      <c r="S787" s="403">
        <v>1</v>
      </c>
      <c r="T787" s="403">
        <v>1</v>
      </c>
      <c r="U787" s="403">
        <v>2</v>
      </c>
      <c r="V787" s="403" t="s">
        <v>99</v>
      </c>
      <c r="W787" s="403">
        <v>1</v>
      </c>
      <c r="X787" s="403" t="s">
        <v>99</v>
      </c>
      <c r="Y787" s="403" t="s">
        <v>4588</v>
      </c>
      <c r="Z787" s="404">
        <v>39412</v>
      </c>
      <c r="AA787" s="404">
        <v>39416</v>
      </c>
      <c r="AB787" s="403" t="s">
        <v>458</v>
      </c>
      <c r="AC787" s="403" t="s">
        <v>4900</v>
      </c>
      <c r="AD787" s="403">
        <v>3</v>
      </c>
      <c r="AE787" s="403">
        <v>2</v>
      </c>
      <c r="AF787" s="403">
        <v>3</v>
      </c>
      <c r="AG787" s="403" t="s">
        <v>99</v>
      </c>
      <c r="AH787" s="403">
        <v>3</v>
      </c>
      <c r="AI787" s="403" t="s">
        <v>127</v>
      </c>
    </row>
    <row r="788" spans="1:35" x14ac:dyDescent="0.2">
      <c r="A788" s="434" t="str">
        <f>IF(B788&lt;&gt;"",HYPERLINK(CONCATENATE("http://reports.ofsted.gov.uk/inspection-reports/find-inspection-report/provider/ELS/",B788),"Ofsted Webpage"),"")</f>
        <v>Ofsted Webpage</v>
      </c>
      <c r="B788" s="403">
        <v>130690</v>
      </c>
      <c r="C788" s="403">
        <v>108468</v>
      </c>
      <c r="D788" s="403">
        <v>10000944</v>
      </c>
      <c r="E788" s="403" t="s">
        <v>233</v>
      </c>
      <c r="F788" s="403" t="s">
        <v>113</v>
      </c>
      <c r="G788" s="403" t="s">
        <v>12</v>
      </c>
      <c r="H788" s="403" t="s">
        <v>234</v>
      </c>
      <c r="I788" s="403" t="s">
        <v>190</v>
      </c>
      <c r="J788" s="403" t="s">
        <v>190</v>
      </c>
      <c r="K788" s="404" t="s">
        <v>210</v>
      </c>
      <c r="L788" s="403" t="s">
        <v>210</v>
      </c>
      <c r="M788" s="403">
        <v>10022532</v>
      </c>
      <c r="N788" s="403" t="s">
        <v>115</v>
      </c>
      <c r="O788" s="403" t="s">
        <v>109</v>
      </c>
      <c r="P788" s="404">
        <v>42766</v>
      </c>
      <c r="Q788" s="404">
        <v>42769</v>
      </c>
      <c r="R788" s="404">
        <v>42800</v>
      </c>
      <c r="S788" s="403">
        <v>2</v>
      </c>
      <c r="T788" s="403">
        <v>2</v>
      </c>
      <c r="U788" s="403">
        <v>2</v>
      </c>
      <c r="V788" s="403">
        <v>2</v>
      </c>
      <c r="W788" s="403">
        <v>2</v>
      </c>
      <c r="X788" s="403" t="s">
        <v>100</v>
      </c>
      <c r="Y788" s="403" t="s">
        <v>235</v>
      </c>
      <c r="Z788" s="404">
        <v>39575</v>
      </c>
      <c r="AA788" s="404">
        <v>39576</v>
      </c>
      <c r="AB788" s="403" t="s">
        <v>163</v>
      </c>
      <c r="AC788" s="403" t="s">
        <v>4900</v>
      </c>
      <c r="AD788" s="403">
        <v>1</v>
      </c>
      <c r="AE788" s="403">
        <v>1</v>
      </c>
      <c r="AF788" s="403">
        <v>1</v>
      </c>
      <c r="AG788" s="403" t="s">
        <v>99</v>
      </c>
      <c r="AH788" s="403">
        <v>1</v>
      </c>
      <c r="AI788" s="403" t="s">
        <v>148</v>
      </c>
    </row>
    <row r="789" spans="1:35" x14ac:dyDescent="0.2">
      <c r="A789" s="434" t="str">
        <f>IF(B789&lt;&gt;"",HYPERLINK(CONCATENATE("http://reports.ofsted.gov.uk/inspection-reports/find-inspection-report/provider/ELS/",B789),"Ofsted Webpage"),"")</f>
        <v>Ofsted Webpage</v>
      </c>
      <c r="B789" s="403">
        <v>130691</v>
      </c>
      <c r="C789" s="403">
        <v>108469</v>
      </c>
      <c r="D789" s="403">
        <v>10000256</v>
      </c>
      <c r="E789" s="403" t="s">
        <v>4589</v>
      </c>
      <c r="F789" s="403" t="s">
        <v>105</v>
      </c>
      <c r="G789" s="403" t="s">
        <v>12</v>
      </c>
      <c r="H789" s="403" t="s">
        <v>234</v>
      </c>
      <c r="I789" s="403" t="s">
        <v>190</v>
      </c>
      <c r="J789" s="403" t="s">
        <v>190</v>
      </c>
      <c r="K789" s="404" t="s">
        <v>210</v>
      </c>
      <c r="L789" s="403" t="s">
        <v>210</v>
      </c>
      <c r="M789" s="403" t="s">
        <v>4590</v>
      </c>
      <c r="N789" s="403" t="s">
        <v>207</v>
      </c>
      <c r="O789" s="403" t="s">
        <v>109</v>
      </c>
      <c r="P789" s="404">
        <v>40085</v>
      </c>
      <c r="Q789" s="404">
        <v>40088</v>
      </c>
      <c r="R789" s="404">
        <v>40134</v>
      </c>
      <c r="S789" s="403">
        <v>1</v>
      </c>
      <c r="T789" s="403">
        <v>1</v>
      </c>
      <c r="U789" s="403">
        <v>2</v>
      </c>
      <c r="V789" s="403" t="s">
        <v>99</v>
      </c>
      <c r="W789" s="403">
        <v>1</v>
      </c>
      <c r="X789" s="403" t="s">
        <v>99</v>
      </c>
      <c r="Y789" s="403" t="s">
        <v>4591</v>
      </c>
      <c r="Z789" s="404">
        <v>38852</v>
      </c>
      <c r="AA789" s="404">
        <v>38856</v>
      </c>
      <c r="AB789" s="403" t="s">
        <v>163</v>
      </c>
      <c r="AC789" s="403" t="s">
        <v>4900</v>
      </c>
      <c r="AD789" s="403">
        <v>1</v>
      </c>
      <c r="AE789" s="403">
        <v>1</v>
      </c>
      <c r="AF789" s="403">
        <v>2</v>
      </c>
      <c r="AG789" s="403" t="s">
        <v>99</v>
      </c>
      <c r="AH789" s="403">
        <v>1</v>
      </c>
      <c r="AI789" s="403" t="s">
        <v>111</v>
      </c>
    </row>
    <row r="790" spans="1:35" x14ac:dyDescent="0.2">
      <c r="A790" s="434" t="str">
        <f>IF(B790&lt;&gt;"",HYPERLINK(CONCATENATE("http://reports.ofsted.gov.uk/inspection-reports/find-inspection-report/provider/ELS/",B790),"Ofsted Webpage"),"")</f>
        <v>Ofsted Webpage</v>
      </c>
      <c r="B790" s="403">
        <v>130692</v>
      </c>
      <c r="C790" s="403">
        <v>108524</v>
      </c>
      <c r="D790" s="403">
        <v>10002143</v>
      </c>
      <c r="E790" s="403" t="s">
        <v>4106</v>
      </c>
      <c r="F790" s="403" t="s">
        <v>113</v>
      </c>
      <c r="G790" s="403" t="s">
        <v>12</v>
      </c>
      <c r="H790" s="403" t="s">
        <v>234</v>
      </c>
      <c r="I790" s="403" t="s">
        <v>190</v>
      </c>
      <c r="J790" s="403" t="s">
        <v>190</v>
      </c>
      <c r="K790" s="404" t="s">
        <v>210</v>
      </c>
      <c r="L790" s="403" t="s">
        <v>210</v>
      </c>
      <c r="M790" s="403" t="s">
        <v>4107</v>
      </c>
      <c r="N790" s="403" t="s">
        <v>163</v>
      </c>
      <c r="O790" s="403" t="s">
        <v>109</v>
      </c>
      <c r="P790" s="404">
        <v>41050</v>
      </c>
      <c r="Q790" s="404">
        <v>41054</v>
      </c>
      <c r="R790" s="404">
        <v>41099</v>
      </c>
      <c r="S790" s="403">
        <v>1</v>
      </c>
      <c r="T790" s="403">
        <v>1</v>
      </c>
      <c r="U790" s="403">
        <v>2</v>
      </c>
      <c r="V790" s="403" t="s">
        <v>99</v>
      </c>
      <c r="W790" s="403">
        <v>1</v>
      </c>
      <c r="X790" s="403" t="s">
        <v>99</v>
      </c>
      <c r="Y790" s="403" t="s">
        <v>4592</v>
      </c>
      <c r="Z790" s="404">
        <v>38852</v>
      </c>
      <c r="AA790" s="404">
        <v>38856</v>
      </c>
      <c r="AB790" s="403" t="s">
        <v>163</v>
      </c>
      <c r="AC790" s="403" t="s">
        <v>4900</v>
      </c>
      <c r="AD790" s="403">
        <v>2</v>
      </c>
      <c r="AE790" s="403">
        <v>2</v>
      </c>
      <c r="AF790" s="403">
        <v>2</v>
      </c>
      <c r="AG790" s="403" t="s">
        <v>99</v>
      </c>
      <c r="AH790" s="403">
        <v>2</v>
      </c>
      <c r="AI790" s="403" t="s">
        <v>127</v>
      </c>
    </row>
    <row r="791" spans="1:35" x14ac:dyDescent="0.2">
      <c r="A791" s="434" t="str">
        <f>IF(B791&lt;&gt;"",HYPERLINK(CONCATENATE("http://reports.ofsted.gov.uk/inspection-reports/find-inspection-report/provider/ELS/",B791),"Ofsted Webpage"),"")</f>
        <v>Ofsted Webpage</v>
      </c>
      <c r="B791" s="403">
        <v>130693</v>
      </c>
      <c r="C791" s="403">
        <v>108459</v>
      </c>
      <c r="D791" s="403">
        <v>10007928</v>
      </c>
      <c r="E791" s="403" t="s">
        <v>3859</v>
      </c>
      <c r="F791" s="403" t="s">
        <v>113</v>
      </c>
      <c r="G791" s="403" t="s">
        <v>12</v>
      </c>
      <c r="H791" s="403" t="s">
        <v>234</v>
      </c>
      <c r="I791" s="403" t="s">
        <v>190</v>
      </c>
      <c r="J791" s="403" t="s">
        <v>190</v>
      </c>
      <c r="K791" s="404" t="s">
        <v>210</v>
      </c>
      <c r="L791" s="403" t="s">
        <v>210</v>
      </c>
      <c r="M791" s="403">
        <v>10030681</v>
      </c>
      <c r="N791" s="403" t="s">
        <v>115</v>
      </c>
      <c r="O791" s="403" t="s">
        <v>124</v>
      </c>
      <c r="P791" s="404">
        <v>43011</v>
      </c>
      <c r="Q791" s="404">
        <v>43014</v>
      </c>
      <c r="R791" s="404">
        <v>43049</v>
      </c>
      <c r="S791" s="403">
        <v>1</v>
      </c>
      <c r="T791" s="403">
        <v>1</v>
      </c>
      <c r="U791" s="403">
        <v>1</v>
      </c>
      <c r="V791" s="403">
        <v>1</v>
      </c>
      <c r="W791" s="403">
        <v>1</v>
      </c>
      <c r="X791" s="403" t="s">
        <v>100</v>
      </c>
      <c r="Y791" s="403" t="s">
        <v>3860</v>
      </c>
      <c r="Z791" s="404">
        <v>41393</v>
      </c>
      <c r="AA791" s="404">
        <v>41397</v>
      </c>
      <c r="AB791" s="403" t="s">
        <v>115</v>
      </c>
      <c r="AC791" s="403" t="s">
        <v>4900</v>
      </c>
      <c r="AD791" s="403">
        <v>2</v>
      </c>
      <c r="AE791" s="403">
        <v>2</v>
      </c>
      <c r="AF791" s="403">
        <v>2</v>
      </c>
      <c r="AG791" s="403" t="s">
        <v>99</v>
      </c>
      <c r="AH791" s="403">
        <v>2</v>
      </c>
      <c r="AI791" s="403" t="s">
        <v>127</v>
      </c>
    </row>
    <row r="792" spans="1:35" x14ac:dyDescent="0.2">
      <c r="A792" s="434" t="str">
        <f>IF(B792&lt;&gt;"",HYPERLINK(CONCATENATE("http://reports.ofsted.gov.uk/inspection-reports/find-inspection-report/provider/ELS/",B792),"Ofsted Webpage"),"")</f>
        <v>Ofsted Webpage</v>
      </c>
      <c r="B792" s="403">
        <v>130695</v>
      </c>
      <c r="C792" s="403">
        <v>108488</v>
      </c>
      <c r="D792" s="403">
        <v>10005979</v>
      </c>
      <c r="E792" s="403" t="s">
        <v>4912</v>
      </c>
      <c r="F792" s="403" t="s">
        <v>113</v>
      </c>
      <c r="G792" s="403" t="s">
        <v>12</v>
      </c>
      <c r="H792" s="403" t="s">
        <v>234</v>
      </c>
      <c r="I792" s="403" t="s">
        <v>190</v>
      </c>
      <c r="J792" s="403" t="s">
        <v>190</v>
      </c>
      <c r="K792" s="404" t="s">
        <v>210</v>
      </c>
      <c r="L792" s="404" t="s">
        <v>210</v>
      </c>
      <c r="M792" s="404" t="s">
        <v>210</v>
      </c>
      <c r="N792" s="404" t="s">
        <v>210</v>
      </c>
      <c r="O792" s="404" t="s">
        <v>210</v>
      </c>
      <c r="P792" s="404" t="s">
        <v>210</v>
      </c>
      <c r="Q792" s="404" t="s">
        <v>210</v>
      </c>
      <c r="R792" s="404" t="s">
        <v>210</v>
      </c>
      <c r="S792" s="404" t="s">
        <v>210</v>
      </c>
      <c r="T792" s="404" t="s">
        <v>210</v>
      </c>
      <c r="U792" s="404" t="s">
        <v>210</v>
      </c>
      <c r="V792" s="404" t="s">
        <v>210</v>
      </c>
      <c r="W792" s="404" t="s">
        <v>210</v>
      </c>
      <c r="X792" s="404" t="s">
        <v>210</v>
      </c>
      <c r="Y792" s="404" t="s">
        <v>210</v>
      </c>
      <c r="Z792" s="404" t="s">
        <v>210</v>
      </c>
      <c r="AA792" s="404" t="s">
        <v>210</v>
      </c>
      <c r="AB792" s="404" t="s">
        <v>210</v>
      </c>
      <c r="AC792" s="404" t="s">
        <v>210</v>
      </c>
      <c r="AD792" s="404" t="s">
        <v>210</v>
      </c>
      <c r="AE792" s="404" t="s">
        <v>210</v>
      </c>
      <c r="AF792" s="404" t="s">
        <v>210</v>
      </c>
      <c r="AG792" s="404" t="s">
        <v>210</v>
      </c>
      <c r="AH792" s="404" t="s">
        <v>210</v>
      </c>
      <c r="AI792" s="404" t="s">
        <v>210</v>
      </c>
    </row>
    <row r="793" spans="1:35" x14ac:dyDescent="0.2">
      <c r="A793" s="434" t="str">
        <f>IF(B793&lt;&gt;"",HYPERLINK(CONCATENATE("http://reports.ofsted.gov.uk/inspection-reports/find-inspection-report/provider/ELS/",B793),"Ofsted Webpage"),"")</f>
        <v>Ofsted Webpage</v>
      </c>
      <c r="B793" s="403">
        <v>130696</v>
      </c>
      <c r="C793" s="403">
        <v>106614</v>
      </c>
      <c r="D793" s="403">
        <v>10006020</v>
      </c>
      <c r="E793" s="403" t="s">
        <v>4149</v>
      </c>
      <c r="F793" s="403" t="s">
        <v>113</v>
      </c>
      <c r="G793" s="403" t="s">
        <v>12</v>
      </c>
      <c r="H793" s="403" t="s">
        <v>251</v>
      </c>
      <c r="I793" s="403" t="s">
        <v>190</v>
      </c>
      <c r="J793" s="403" t="s">
        <v>190</v>
      </c>
      <c r="K793" s="404" t="s">
        <v>210</v>
      </c>
      <c r="L793" s="403" t="s">
        <v>210</v>
      </c>
      <c r="M793" s="403">
        <v>10022530</v>
      </c>
      <c r="N793" s="403" t="s">
        <v>115</v>
      </c>
      <c r="O793" s="403" t="s">
        <v>109</v>
      </c>
      <c r="P793" s="404">
        <v>42822</v>
      </c>
      <c r="Q793" s="404">
        <v>42825</v>
      </c>
      <c r="R793" s="404">
        <v>42864</v>
      </c>
      <c r="S793" s="403">
        <v>3</v>
      </c>
      <c r="T793" s="403">
        <v>3</v>
      </c>
      <c r="U793" s="403">
        <v>3</v>
      </c>
      <c r="V793" s="403">
        <v>3</v>
      </c>
      <c r="W793" s="403">
        <v>3</v>
      </c>
      <c r="X793" s="403" t="s">
        <v>100</v>
      </c>
      <c r="Y793" s="403" t="s">
        <v>4593</v>
      </c>
      <c r="Z793" s="404">
        <v>40609</v>
      </c>
      <c r="AA793" s="404">
        <v>40613</v>
      </c>
      <c r="AB793" s="403" t="s">
        <v>458</v>
      </c>
      <c r="AC793" s="403" t="s">
        <v>4900</v>
      </c>
      <c r="AD793" s="403">
        <v>2</v>
      </c>
      <c r="AE793" s="403">
        <v>2</v>
      </c>
      <c r="AF793" s="403">
        <v>2</v>
      </c>
      <c r="AG793" s="403" t="s">
        <v>99</v>
      </c>
      <c r="AH793" s="403">
        <v>2</v>
      </c>
      <c r="AI793" s="403" t="s">
        <v>148</v>
      </c>
    </row>
    <row r="794" spans="1:35" x14ac:dyDescent="0.2">
      <c r="A794" s="434" t="str">
        <f>IF(B794&lt;&gt;"",HYPERLINK(CONCATENATE("http://reports.ofsted.gov.uk/inspection-reports/find-inspection-report/provider/ELS/",B794),"Ofsted Webpage"),"")</f>
        <v>Ofsted Webpage</v>
      </c>
      <c r="B794" s="403">
        <v>130697</v>
      </c>
      <c r="C794" s="403">
        <v>110218</v>
      </c>
      <c r="D794" s="403">
        <v>10007945</v>
      </c>
      <c r="E794" s="403" t="s">
        <v>4144</v>
      </c>
      <c r="F794" s="403" t="s">
        <v>113</v>
      </c>
      <c r="G794" s="403" t="s">
        <v>12</v>
      </c>
      <c r="H794" s="403" t="s">
        <v>1036</v>
      </c>
      <c r="I794" s="403" t="s">
        <v>190</v>
      </c>
      <c r="J794" s="403" t="s">
        <v>190</v>
      </c>
      <c r="K794" s="404" t="s">
        <v>210</v>
      </c>
      <c r="L794" s="403" t="s">
        <v>210</v>
      </c>
      <c r="M794" s="403" t="s">
        <v>4594</v>
      </c>
      <c r="N794" s="403" t="s">
        <v>163</v>
      </c>
      <c r="O794" s="403" t="s">
        <v>109</v>
      </c>
      <c r="P794" s="404">
        <v>40672</v>
      </c>
      <c r="Q794" s="404">
        <v>40676</v>
      </c>
      <c r="R794" s="404">
        <v>40714</v>
      </c>
      <c r="S794" s="403">
        <v>1</v>
      </c>
      <c r="T794" s="403">
        <v>1</v>
      </c>
      <c r="U794" s="403">
        <v>2</v>
      </c>
      <c r="V794" s="403" t="s">
        <v>99</v>
      </c>
      <c r="W794" s="403">
        <v>1</v>
      </c>
      <c r="X794" s="403" t="s">
        <v>99</v>
      </c>
      <c r="Y794" s="403" t="s">
        <v>4595</v>
      </c>
      <c r="Z794" s="404">
        <v>39202</v>
      </c>
      <c r="AA794" s="404">
        <v>39206</v>
      </c>
      <c r="AB794" s="403" t="s">
        <v>458</v>
      </c>
      <c r="AC794" s="403" t="s">
        <v>4900</v>
      </c>
      <c r="AD794" s="403">
        <v>2</v>
      </c>
      <c r="AE794" s="403">
        <v>2</v>
      </c>
      <c r="AF794" s="403">
        <v>3</v>
      </c>
      <c r="AG794" s="403" t="s">
        <v>99</v>
      </c>
      <c r="AH794" s="403">
        <v>2</v>
      </c>
      <c r="AI794" s="403" t="s">
        <v>127</v>
      </c>
    </row>
    <row r="795" spans="1:35" x14ac:dyDescent="0.2">
      <c r="A795" s="434" t="str">
        <f>IF(B795&lt;&gt;"",HYPERLINK(CONCATENATE("http://reports.ofsted.gov.uk/inspection-reports/find-inspection-report/provider/ELS/",B795),"Ofsted Webpage"),"")</f>
        <v>Ofsted Webpage</v>
      </c>
      <c r="B795" s="403">
        <v>130698</v>
      </c>
      <c r="C795" s="403">
        <v>106618</v>
      </c>
      <c r="D795" s="403">
        <v>10006050</v>
      </c>
      <c r="E795" s="403" t="s">
        <v>2964</v>
      </c>
      <c r="F795" s="403" t="s">
        <v>293</v>
      </c>
      <c r="G795" s="403" t="s">
        <v>12</v>
      </c>
      <c r="H795" s="403" t="s">
        <v>234</v>
      </c>
      <c r="I795" s="403" t="s">
        <v>190</v>
      </c>
      <c r="J795" s="403" t="s">
        <v>190</v>
      </c>
      <c r="K795" s="404">
        <v>43133</v>
      </c>
      <c r="L795" s="403">
        <v>1</v>
      </c>
      <c r="M795" s="403" t="s">
        <v>2965</v>
      </c>
      <c r="N795" s="403" t="s">
        <v>115</v>
      </c>
      <c r="O795" s="403" t="s">
        <v>109</v>
      </c>
      <c r="P795" s="404">
        <v>41680</v>
      </c>
      <c r="Q795" s="404">
        <v>41684</v>
      </c>
      <c r="R795" s="404">
        <v>41719</v>
      </c>
      <c r="S795" s="403">
        <v>2</v>
      </c>
      <c r="T795" s="403">
        <v>2</v>
      </c>
      <c r="U795" s="403">
        <v>2</v>
      </c>
      <c r="V795" s="403" t="s">
        <v>99</v>
      </c>
      <c r="W795" s="403">
        <v>2</v>
      </c>
      <c r="X795" s="403" t="s">
        <v>99</v>
      </c>
      <c r="Y795" s="403" t="s">
        <v>4596</v>
      </c>
      <c r="Z795" s="404">
        <v>39566</v>
      </c>
      <c r="AA795" s="404">
        <v>39570</v>
      </c>
      <c r="AB795" s="403" t="s">
        <v>4597</v>
      </c>
      <c r="AC795" s="403" t="s">
        <v>4900</v>
      </c>
      <c r="AD795" s="403">
        <v>2</v>
      </c>
      <c r="AE795" s="403">
        <v>2</v>
      </c>
      <c r="AF795" s="403">
        <v>2</v>
      </c>
      <c r="AG795" s="403" t="s">
        <v>99</v>
      </c>
      <c r="AH795" s="403">
        <v>3</v>
      </c>
      <c r="AI795" s="403" t="s">
        <v>111</v>
      </c>
    </row>
    <row r="796" spans="1:35" x14ac:dyDescent="0.2">
      <c r="A796" s="434" t="str">
        <f>IF(B796&lt;&gt;"",HYPERLINK(CONCATENATE("http://reports.ofsted.gov.uk/inspection-reports/find-inspection-report/provider/ELS/",B796),"Ofsted Webpage"),"")</f>
        <v>Ofsted Webpage</v>
      </c>
      <c r="B796" s="403">
        <v>130699</v>
      </c>
      <c r="C796" s="403">
        <v>108382</v>
      </c>
      <c r="D796" s="403">
        <v>10006958</v>
      </c>
      <c r="E796" s="403" t="s">
        <v>4598</v>
      </c>
      <c r="F796" s="403" t="s">
        <v>113</v>
      </c>
      <c r="G796" s="403" t="s">
        <v>12</v>
      </c>
      <c r="H796" s="403" t="s">
        <v>234</v>
      </c>
      <c r="I796" s="403" t="s">
        <v>190</v>
      </c>
      <c r="J796" s="403" t="s">
        <v>190</v>
      </c>
      <c r="K796" s="404" t="s">
        <v>210</v>
      </c>
      <c r="L796" s="403" t="s">
        <v>210</v>
      </c>
      <c r="M796" s="403">
        <v>10030775</v>
      </c>
      <c r="N796" s="403" t="s">
        <v>130</v>
      </c>
      <c r="O796" s="403" t="s">
        <v>109</v>
      </c>
      <c r="P796" s="404">
        <v>42892</v>
      </c>
      <c r="Q796" s="404">
        <v>42895</v>
      </c>
      <c r="R796" s="404">
        <v>42934</v>
      </c>
      <c r="S796" s="403">
        <v>3</v>
      </c>
      <c r="T796" s="403">
        <v>3</v>
      </c>
      <c r="U796" s="403">
        <v>3</v>
      </c>
      <c r="V796" s="403">
        <v>3</v>
      </c>
      <c r="W796" s="403">
        <v>3</v>
      </c>
      <c r="X796" s="403" t="s">
        <v>100</v>
      </c>
      <c r="Y796" s="403" t="s">
        <v>2149</v>
      </c>
      <c r="Z796" s="404">
        <v>42122</v>
      </c>
      <c r="AA796" s="404">
        <v>42125</v>
      </c>
      <c r="AB796" s="403" t="s">
        <v>1430</v>
      </c>
      <c r="AC796" s="403" t="s">
        <v>4900</v>
      </c>
      <c r="AD796" s="403">
        <v>4</v>
      </c>
      <c r="AE796" s="403">
        <v>4</v>
      </c>
      <c r="AF796" s="403">
        <v>4</v>
      </c>
      <c r="AG796" s="403" t="s">
        <v>99</v>
      </c>
      <c r="AH796" s="403">
        <v>4</v>
      </c>
      <c r="AI796" s="403" t="s">
        <v>127</v>
      </c>
    </row>
    <row r="797" spans="1:35" x14ac:dyDescent="0.2">
      <c r="A797" s="434" t="str">
        <f>IF(B797&lt;&gt;"",HYPERLINK(CONCATENATE("http://reports.ofsted.gov.uk/inspection-reports/find-inspection-report/provider/ELS/",B797),"Ofsted Webpage"),"")</f>
        <v>Ofsted Webpage</v>
      </c>
      <c r="B797" s="403">
        <v>130701</v>
      </c>
      <c r="C797" s="403">
        <v>108437</v>
      </c>
      <c r="D797" s="403">
        <v>10000552</v>
      </c>
      <c r="E797" s="403" t="s">
        <v>1425</v>
      </c>
      <c r="F797" s="403" t="s">
        <v>105</v>
      </c>
      <c r="G797" s="403" t="s">
        <v>12</v>
      </c>
      <c r="H797" s="403" t="s">
        <v>234</v>
      </c>
      <c r="I797" s="403" t="s">
        <v>190</v>
      </c>
      <c r="J797" s="403" t="s">
        <v>190</v>
      </c>
      <c r="K797" s="404">
        <v>42488</v>
      </c>
      <c r="L797" s="403">
        <v>1</v>
      </c>
      <c r="M797" s="403" t="s">
        <v>4601</v>
      </c>
      <c r="N797" s="403" t="s">
        <v>207</v>
      </c>
      <c r="O797" s="403" t="s">
        <v>109</v>
      </c>
      <c r="P797" s="404">
        <v>40211</v>
      </c>
      <c r="Q797" s="404">
        <v>40214</v>
      </c>
      <c r="R797" s="404">
        <v>40249</v>
      </c>
      <c r="S797" s="403">
        <v>2</v>
      </c>
      <c r="T797" s="403">
        <v>1</v>
      </c>
      <c r="U797" s="403">
        <v>2</v>
      </c>
      <c r="V797" s="403" t="s">
        <v>99</v>
      </c>
      <c r="W797" s="403">
        <v>2</v>
      </c>
      <c r="X797" s="403" t="s">
        <v>99</v>
      </c>
      <c r="Y797" s="403" t="s">
        <v>4602</v>
      </c>
      <c r="Z797" s="404">
        <v>38775</v>
      </c>
      <c r="AA797" s="404">
        <v>38779</v>
      </c>
      <c r="AB797" s="403" t="s">
        <v>207</v>
      </c>
      <c r="AC797" s="403" t="s">
        <v>4900</v>
      </c>
      <c r="AD797" s="403">
        <v>2</v>
      </c>
      <c r="AE797" s="403">
        <v>2</v>
      </c>
      <c r="AF797" s="403">
        <v>2</v>
      </c>
      <c r="AG797" s="403" t="s">
        <v>99</v>
      </c>
      <c r="AH797" s="403">
        <v>1</v>
      </c>
      <c r="AI797" s="403" t="s">
        <v>111</v>
      </c>
    </row>
    <row r="798" spans="1:35" x14ac:dyDescent="0.2">
      <c r="A798" s="434" t="str">
        <f>IF(B798&lt;&gt;"",HYPERLINK(CONCATENATE("http://reports.ofsted.gov.uk/inspection-reports/find-inspection-report/provider/ELS/",B798),"Ofsted Webpage"),"")</f>
        <v>Ofsted Webpage</v>
      </c>
      <c r="B798" s="403">
        <v>130704</v>
      </c>
      <c r="C798" s="403">
        <v>108416</v>
      </c>
      <c r="D798" s="403">
        <v>10003427</v>
      </c>
      <c r="E798" s="403" t="s">
        <v>250</v>
      </c>
      <c r="F798" s="403" t="s">
        <v>105</v>
      </c>
      <c r="G798" s="403" t="s">
        <v>12</v>
      </c>
      <c r="H798" s="403" t="s">
        <v>251</v>
      </c>
      <c r="I798" s="403" t="s">
        <v>190</v>
      </c>
      <c r="J798" s="403" t="s">
        <v>190</v>
      </c>
      <c r="K798" s="404" t="s">
        <v>210</v>
      </c>
      <c r="L798" s="403" t="s">
        <v>210</v>
      </c>
      <c r="M798" s="403">
        <v>10022526</v>
      </c>
      <c r="N798" s="403" t="s">
        <v>108</v>
      </c>
      <c r="O798" s="403" t="s">
        <v>109</v>
      </c>
      <c r="P798" s="404">
        <v>42766</v>
      </c>
      <c r="Q798" s="404">
        <v>42768</v>
      </c>
      <c r="R798" s="404">
        <v>42796</v>
      </c>
      <c r="S798" s="403">
        <v>3</v>
      </c>
      <c r="T798" s="403">
        <v>3</v>
      </c>
      <c r="U798" s="403">
        <v>3</v>
      </c>
      <c r="V798" s="403">
        <v>3</v>
      </c>
      <c r="W798" s="403">
        <v>3</v>
      </c>
      <c r="X798" s="403" t="s">
        <v>100</v>
      </c>
      <c r="Y798" s="403" t="s">
        <v>252</v>
      </c>
      <c r="Z798" s="404">
        <v>41548</v>
      </c>
      <c r="AA798" s="404">
        <v>41551</v>
      </c>
      <c r="AB798" s="403" t="s">
        <v>108</v>
      </c>
      <c r="AC798" s="403" t="s">
        <v>4900</v>
      </c>
      <c r="AD798" s="403">
        <v>2</v>
      </c>
      <c r="AE798" s="403">
        <v>2</v>
      </c>
      <c r="AF798" s="403">
        <v>2</v>
      </c>
      <c r="AG798" s="403" t="s">
        <v>99</v>
      </c>
      <c r="AH798" s="403">
        <v>2</v>
      </c>
      <c r="AI798" s="403" t="s">
        <v>148</v>
      </c>
    </row>
    <row r="799" spans="1:35" x14ac:dyDescent="0.2">
      <c r="A799" s="434" t="str">
        <f>IF(B799&lt;&gt;"",HYPERLINK(CONCATENATE("http://reports.ofsted.gov.uk/inspection-reports/find-inspection-report/provider/ELS/",B799),"Ofsted Webpage"),"")</f>
        <v>Ofsted Webpage</v>
      </c>
      <c r="B799" s="403">
        <v>130706</v>
      </c>
      <c r="C799" s="403">
        <v>108402</v>
      </c>
      <c r="D799" s="403">
        <v>10005158</v>
      </c>
      <c r="E799" s="403" t="s">
        <v>3868</v>
      </c>
      <c r="F799" s="403" t="s">
        <v>105</v>
      </c>
      <c r="G799" s="403" t="s">
        <v>12</v>
      </c>
      <c r="H799" s="403" t="s">
        <v>1036</v>
      </c>
      <c r="I799" s="403" t="s">
        <v>190</v>
      </c>
      <c r="J799" s="403" t="s">
        <v>190</v>
      </c>
      <c r="K799" s="404">
        <v>42825</v>
      </c>
      <c r="L799" s="403">
        <v>1</v>
      </c>
      <c r="M799" s="403" t="s">
        <v>3869</v>
      </c>
      <c r="N799" s="403" t="s">
        <v>108</v>
      </c>
      <c r="O799" s="403" t="s">
        <v>109</v>
      </c>
      <c r="P799" s="404">
        <v>41345</v>
      </c>
      <c r="Q799" s="404">
        <v>41348</v>
      </c>
      <c r="R799" s="404">
        <v>41387</v>
      </c>
      <c r="S799" s="403">
        <v>2</v>
      </c>
      <c r="T799" s="403">
        <v>2</v>
      </c>
      <c r="U799" s="403">
        <v>2</v>
      </c>
      <c r="V799" s="403" t="s">
        <v>99</v>
      </c>
      <c r="W799" s="403">
        <v>2</v>
      </c>
      <c r="X799" s="403" t="s">
        <v>99</v>
      </c>
      <c r="Y799" s="403" t="s">
        <v>4605</v>
      </c>
      <c r="Z799" s="404">
        <v>40323</v>
      </c>
      <c r="AA799" s="404">
        <v>40326</v>
      </c>
      <c r="AB799" s="403" t="s">
        <v>207</v>
      </c>
      <c r="AC799" s="403" t="s">
        <v>4900</v>
      </c>
      <c r="AD799" s="403">
        <v>3</v>
      </c>
      <c r="AE799" s="403">
        <v>2</v>
      </c>
      <c r="AF799" s="403">
        <v>2</v>
      </c>
      <c r="AG799" s="403" t="s">
        <v>99</v>
      </c>
      <c r="AH799" s="403">
        <v>3</v>
      </c>
      <c r="AI799" s="403" t="s">
        <v>127</v>
      </c>
    </row>
    <row r="800" spans="1:35" x14ac:dyDescent="0.2">
      <c r="A800" s="434" t="str">
        <f>IF(B800&lt;&gt;"",HYPERLINK(CONCATENATE("http://reports.ofsted.gov.uk/inspection-reports/find-inspection-report/provider/ELS/",B800),"Ofsted Webpage"),"")</f>
        <v>Ofsted Webpage</v>
      </c>
      <c r="B800" s="403">
        <v>130708</v>
      </c>
      <c r="C800" s="403">
        <v>108405</v>
      </c>
      <c r="D800" s="403">
        <v>10005072</v>
      </c>
      <c r="E800" s="403" t="s">
        <v>4606</v>
      </c>
      <c r="F800" s="403" t="s">
        <v>105</v>
      </c>
      <c r="G800" s="403" t="s">
        <v>12</v>
      </c>
      <c r="H800" s="403" t="s">
        <v>234</v>
      </c>
      <c r="I800" s="403" t="s">
        <v>190</v>
      </c>
      <c r="J800" s="403" t="s">
        <v>190</v>
      </c>
      <c r="K800" s="404" t="s">
        <v>210</v>
      </c>
      <c r="L800" s="403" t="s">
        <v>210</v>
      </c>
      <c r="M800" s="403" t="s">
        <v>4607</v>
      </c>
      <c r="N800" s="403" t="s">
        <v>207</v>
      </c>
      <c r="O800" s="403" t="s">
        <v>109</v>
      </c>
      <c r="P800" s="404">
        <v>39533</v>
      </c>
      <c r="Q800" s="404">
        <v>39534</v>
      </c>
      <c r="R800" s="404">
        <v>39584</v>
      </c>
      <c r="S800" s="403">
        <v>1</v>
      </c>
      <c r="T800" s="403">
        <v>1</v>
      </c>
      <c r="U800" s="403">
        <v>1</v>
      </c>
      <c r="V800" s="403" t="s">
        <v>99</v>
      </c>
      <c r="W800" s="403">
        <v>1</v>
      </c>
      <c r="X800" s="403" t="s">
        <v>99</v>
      </c>
      <c r="Y800" s="403" t="s">
        <v>210</v>
      </c>
      <c r="Z800" s="404" t="s">
        <v>210</v>
      </c>
      <c r="AA800" s="404" t="s">
        <v>210</v>
      </c>
      <c r="AB800" s="403" t="s">
        <v>210</v>
      </c>
      <c r="AC800" s="403" t="s">
        <v>210</v>
      </c>
      <c r="AD800" s="403" t="s">
        <v>210</v>
      </c>
      <c r="AE800" s="403" t="s">
        <v>210</v>
      </c>
      <c r="AF800" s="403" t="s">
        <v>210</v>
      </c>
      <c r="AG800" s="403" t="s">
        <v>210</v>
      </c>
      <c r="AH800" s="403" t="s">
        <v>210</v>
      </c>
      <c r="AI800" s="403" t="s">
        <v>103</v>
      </c>
    </row>
    <row r="801" spans="1:35" x14ac:dyDescent="0.2">
      <c r="A801" s="434" t="str">
        <f>IF(B801&lt;&gt;"",HYPERLINK(CONCATENATE("http://reports.ofsted.gov.uk/inspection-reports/find-inspection-report/provider/ELS/",B801),"Ofsted Webpage"),"")</f>
        <v>Ofsted Webpage</v>
      </c>
      <c r="B801" s="403">
        <v>130710</v>
      </c>
      <c r="C801" s="403">
        <v>106633</v>
      </c>
      <c r="D801" s="403">
        <v>10003023</v>
      </c>
      <c r="E801" s="403" t="s">
        <v>1432</v>
      </c>
      <c r="F801" s="403" t="s">
        <v>113</v>
      </c>
      <c r="G801" s="403" t="s">
        <v>12</v>
      </c>
      <c r="H801" s="403" t="s">
        <v>761</v>
      </c>
      <c r="I801" s="403" t="s">
        <v>172</v>
      </c>
      <c r="J801" s="403" t="s">
        <v>172</v>
      </c>
      <c r="K801" s="404">
        <v>42425</v>
      </c>
      <c r="L801" s="403">
        <v>1</v>
      </c>
      <c r="M801" s="403" t="s">
        <v>4608</v>
      </c>
      <c r="N801" s="403" t="s">
        <v>163</v>
      </c>
      <c r="O801" s="403" t="s">
        <v>109</v>
      </c>
      <c r="P801" s="404">
        <v>40315</v>
      </c>
      <c r="Q801" s="404">
        <v>40319</v>
      </c>
      <c r="R801" s="404">
        <v>40357</v>
      </c>
      <c r="S801" s="403">
        <v>2</v>
      </c>
      <c r="T801" s="403">
        <v>2</v>
      </c>
      <c r="U801" s="403">
        <v>2</v>
      </c>
      <c r="V801" s="403" t="s">
        <v>99</v>
      </c>
      <c r="W801" s="403">
        <v>2</v>
      </c>
      <c r="X801" s="403" t="s">
        <v>99</v>
      </c>
      <c r="Y801" s="403" t="s">
        <v>4609</v>
      </c>
      <c r="Z801" s="404">
        <v>38852</v>
      </c>
      <c r="AA801" s="404">
        <v>38856</v>
      </c>
      <c r="AB801" s="403" t="s">
        <v>458</v>
      </c>
      <c r="AC801" s="403" t="s">
        <v>4900</v>
      </c>
      <c r="AD801" s="403">
        <v>2</v>
      </c>
      <c r="AE801" s="403">
        <v>2</v>
      </c>
      <c r="AF801" s="403">
        <v>3</v>
      </c>
      <c r="AG801" s="403" t="s">
        <v>99</v>
      </c>
      <c r="AH801" s="403">
        <v>2</v>
      </c>
      <c r="AI801" s="403" t="s">
        <v>111</v>
      </c>
    </row>
    <row r="802" spans="1:35" x14ac:dyDescent="0.2">
      <c r="A802" s="434" t="str">
        <f>IF(B802&lt;&gt;"",HYPERLINK(CONCATENATE("http://reports.ofsted.gov.uk/inspection-reports/find-inspection-report/provider/ELS/",B802),"Ofsted Webpage"),"")</f>
        <v>Ofsted Webpage</v>
      </c>
      <c r="B802" s="403">
        <v>130713</v>
      </c>
      <c r="C802" s="403">
        <v>106641</v>
      </c>
      <c r="D802" s="403">
        <v>10007977</v>
      </c>
      <c r="E802" s="403" t="s">
        <v>1434</v>
      </c>
      <c r="F802" s="403" t="s">
        <v>113</v>
      </c>
      <c r="G802" s="403" t="s">
        <v>12</v>
      </c>
      <c r="H802" s="403" t="s">
        <v>409</v>
      </c>
      <c r="I802" s="403" t="s">
        <v>172</v>
      </c>
      <c r="J802" s="403" t="s">
        <v>172</v>
      </c>
      <c r="K802" s="404" t="s">
        <v>210</v>
      </c>
      <c r="L802" s="403" t="s">
        <v>210</v>
      </c>
      <c r="M802" s="403">
        <v>10041147</v>
      </c>
      <c r="N802" s="403" t="s">
        <v>155</v>
      </c>
      <c r="O802" s="403" t="s">
        <v>109</v>
      </c>
      <c r="P802" s="404">
        <v>43130</v>
      </c>
      <c r="Q802" s="404">
        <v>43133</v>
      </c>
      <c r="R802" s="404">
        <v>43166</v>
      </c>
      <c r="S802" s="403">
        <v>2</v>
      </c>
      <c r="T802" s="403">
        <v>2</v>
      </c>
      <c r="U802" s="403">
        <v>2</v>
      </c>
      <c r="V802" s="403">
        <v>2</v>
      </c>
      <c r="W802" s="403">
        <v>2</v>
      </c>
      <c r="X802" s="403" t="s">
        <v>100</v>
      </c>
      <c r="Y802" s="403">
        <v>10005120</v>
      </c>
      <c r="Z802" s="404">
        <v>42437</v>
      </c>
      <c r="AA802" s="404">
        <v>42440</v>
      </c>
      <c r="AB802" s="403" t="s">
        <v>115</v>
      </c>
      <c r="AC802" s="403" t="s">
        <v>4900</v>
      </c>
      <c r="AD802" s="403">
        <v>3</v>
      </c>
      <c r="AE802" s="403">
        <v>3</v>
      </c>
      <c r="AF802" s="403">
        <v>3</v>
      </c>
      <c r="AG802" s="403">
        <v>3</v>
      </c>
      <c r="AH802" s="403">
        <v>3</v>
      </c>
      <c r="AI802" s="403" t="s">
        <v>127</v>
      </c>
    </row>
    <row r="803" spans="1:35" x14ac:dyDescent="0.2">
      <c r="A803" s="434" t="str">
        <f>IF(B803&lt;&gt;"",HYPERLINK(CONCATENATE("http://reports.ofsted.gov.uk/inspection-reports/find-inspection-report/provider/ELS/",B803),"Ofsted Webpage"),"")</f>
        <v>Ofsted Webpage</v>
      </c>
      <c r="B803" s="403">
        <v>130714</v>
      </c>
      <c r="C803" s="403">
        <v>108535</v>
      </c>
      <c r="D803" s="403">
        <v>10003022</v>
      </c>
      <c r="E803" s="403" t="s">
        <v>4610</v>
      </c>
      <c r="F803" s="403" t="s">
        <v>293</v>
      </c>
      <c r="G803" s="403" t="s">
        <v>12</v>
      </c>
      <c r="H803" s="403" t="s">
        <v>761</v>
      </c>
      <c r="I803" s="403" t="s">
        <v>172</v>
      </c>
      <c r="J803" s="403" t="s">
        <v>172</v>
      </c>
      <c r="K803" s="404">
        <v>43020</v>
      </c>
      <c r="L803" s="403">
        <v>1</v>
      </c>
      <c r="M803" s="403" t="s">
        <v>2985</v>
      </c>
      <c r="N803" s="403" t="s">
        <v>115</v>
      </c>
      <c r="O803" s="403" t="s">
        <v>109</v>
      </c>
      <c r="P803" s="404">
        <v>41548</v>
      </c>
      <c r="Q803" s="404">
        <v>41551</v>
      </c>
      <c r="R803" s="404">
        <v>41596</v>
      </c>
      <c r="S803" s="403">
        <v>2</v>
      </c>
      <c r="T803" s="403">
        <v>1</v>
      </c>
      <c r="U803" s="403">
        <v>2</v>
      </c>
      <c r="V803" s="403" t="s">
        <v>99</v>
      </c>
      <c r="W803" s="403">
        <v>2</v>
      </c>
      <c r="X803" s="403" t="s">
        <v>99</v>
      </c>
      <c r="Y803" s="403" t="s">
        <v>4108</v>
      </c>
      <c r="Z803" s="404">
        <v>41043</v>
      </c>
      <c r="AA803" s="404">
        <v>41047</v>
      </c>
      <c r="AB803" s="403" t="s">
        <v>4109</v>
      </c>
      <c r="AC803" s="403" t="s">
        <v>4900</v>
      </c>
      <c r="AD803" s="403">
        <v>3</v>
      </c>
      <c r="AE803" s="403">
        <v>3</v>
      </c>
      <c r="AF803" s="403">
        <v>3</v>
      </c>
      <c r="AG803" s="403" t="s">
        <v>99</v>
      </c>
      <c r="AH803" s="403">
        <v>3</v>
      </c>
      <c r="AI803" s="403" t="s">
        <v>127</v>
      </c>
    </row>
    <row r="804" spans="1:35" x14ac:dyDescent="0.2">
      <c r="A804" s="434" t="str">
        <f>IF(B804&lt;&gt;"",HYPERLINK(CONCATENATE("http://reports.ofsted.gov.uk/inspection-reports/find-inspection-report/provider/ELS/",B804),"Ofsted Webpage"),"")</f>
        <v>Ofsted Webpage</v>
      </c>
      <c r="B804" s="403">
        <v>130719</v>
      </c>
      <c r="C804" s="403">
        <v>108377</v>
      </c>
      <c r="D804" s="403">
        <v>10008025</v>
      </c>
      <c r="E804" s="403" t="s">
        <v>1436</v>
      </c>
      <c r="F804" s="403" t="s">
        <v>105</v>
      </c>
      <c r="G804" s="403" t="s">
        <v>12</v>
      </c>
      <c r="H804" s="403" t="s">
        <v>409</v>
      </c>
      <c r="I804" s="403" t="s">
        <v>172</v>
      </c>
      <c r="J804" s="403" t="s">
        <v>172</v>
      </c>
      <c r="K804" s="404">
        <v>42404</v>
      </c>
      <c r="L804" s="403">
        <v>1</v>
      </c>
      <c r="M804" s="403" t="s">
        <v>3875</v>
      </c>
      <c r="N804" s="403" t="s">
        <v>108</v>
      </c>
      <c r="O804" s="403" t="s">
        <v>109</v>
      </c>
      <c r="P804" s="404">
        <v>41191</v>
      </c>
      <c r="Q804" s="404">
        <v>41194</v>
      </c>
      <c r="R804" s="404">
        <v>41229</v>
      </c>
      <c r="S804" s="403">
        <v>2</v>
      </c>
      <c r="T804" s="403">
        <v>2</v>
      </c>
      <c r="U804" s="403">
        <v>2</v>
      </c>
      <c r="V804" s="403" t="s">
        <v>99</v>
      </c>
      <c r="W804" s="403">
        <v>2</v>
      </c>
      <c r="X804" s="403" t="s">
        <v>99</v>
      </c>
      <c r="Y804" s="403" t="s">
        <v>4613</v>
      </c>
      <c r="Z804" s="404">
        <v>39840</v>
      </c>
      <c r="AA804" s="404">
        <v>39841</v>
      </c>
      <c r="AB804" s="403" t="s">
        <v>4495</v>
      </c>
      <c r="AC804" s="403" t="s">
        <v>4900</v>
      </c>
      <c r="AD804" s="403">
        <v>2</v>
      </c>
      <c r="AE804" s="403">
        <v>2</v>
      </c>
      <c r="AF804" s="403">
        <v>2</v>
      </c>
      <c r="AG804" s="403" t="s">
        <v>99</v>
      </c>
      <c r="AH804" s="403">
        <v>2</v>
      </c>
      <c r="AI804" s="403" t="s">
        <v>111</v>
      </c>
    </row>
    <row r="805" spans="1:35" x14ac:dyDescent="0.2">
      <c r="A805" s="434" t="str">
        <f>IF(B805&lt;&gt;"",HYPERLINK(CONCATENATE("http://reports.ofsted.gov.uk/inspection-reports/find-inspection-report/provider/ELS/",B805),"Ofsted Webpage"),"")</f>
        <v>Ofsted Webpage</v>
      </c>
      <c r="B805" s="403">
        <v>130720</v>
      </c>
      <c r="C805" s="403">
        <v>108477</v>
      </c>
      <c r="D805" s="403">
        <v>10007417</v>
      </c>
      <c r="E805" s="403" t="s">
        <v>4614</v>
      </c>
      <c r="F805" s="403" t="s">
        <v>113</v>
      </c>
      <c r="G805" s="403" t="s">
        <v>12</v>
      </c>
      <c r="H805" s="403" t="s">
        <v>785</v>
      </c>
      <c r="I805" s="403" t="s">
        <v>107</v>
      </c>
      <c r="J805" s="403" t="s">
        <v>107</v>
      </c>
      <c r="K805" s="404" t="s">
        <v>210</v>
      </c>
      <c r="L805" s="403" t="s">
        <v>210</v>
      </c>
      <c r="M805" s="403">
        <v>10030784</v>
      </c>
      <c r="N805" s="403" t="s">
        <v>115</v>
      </c>
      <c r="O805" s="403" t="s">
        <v>109</v>
      </c>
      <c r="P805" s="404">
        <v>42850</v>
      </c>
      <c r="Q805" s="404">
        <v>42853</v>
      </c>
      <c r="R805" s="404">
        <v>42901</v>
      </c>
      <c r="S805" s="403">
        <v>2</v>
      </c>
      <c r="T805" s="403">
        <v>2</v>
      </c>
      <c r="U805" s="403">
        <v>2</v>
      </c>
      <c r="V805" s="403">
        <v>2</v>
      </c>
      <c r="W805" s="403">
        <v>2</v>
      </c>
      <c r="X805" s="403" t="s">
        <v>100</v>
      </c>
      <c r="Y805" s="403" t="s">
        <v>4615</v>
      </c>
      <c r="Z805" s="404">
        <v>40252</v>
      </c>
      <c r="AA805" s="404">
        <v>40256</v>
      </c>
      <c r="AB805" s="403" t="s">
        <v>163</v>
      </c>
      <c r="AC805" s="403" t="s">
        <v>4900</v>
      </c>
      <c r="AD805" s="403">
        <v>1</v>
      </c>
      <c r="AE805" s="403">
        <v>1</v>
      </c>
      <c r="AF805" s="403">
        <v>2</v>
      </c>
      <c r="AG805" s="403" t="s">
        <v>99</v>
      </c>
      <c r="AH805" s="403">
        <v>2</v>
      </c>
      <c r="AI805" s="403" t="s">
        <v>148</v>
      </c>
    </row>
    <row r="806" spans="1:35" x14ac:dyDescent="0.2">
      <c r="A806" s="434" t="str">
        <f>IF(B806&lt;&gt;"",HYPERLINK(CONCATENATE("http://reports.ofsted.gov.uk/inspection-reports/find-inspection-report/provider/ELS/",B806),"Ofsted Webpage"),"")</f>
        <v>Ofsted Webpage</v>
      </c>
      <c r="B806" s="403">
        <v>130721</v>
      </c>
      <c r="C806" s="403">
        <v>105010</v>
      </c>
      <c r="D806" s="403">
        <v>10004690</v>
      </c>
      <c r="E806" s="403" t="s">
        <v>1438</v>
      </c>
      <c r="F806" s="403" t="s">
        <v>113</v>
      </c>
      <c r="G806" s="403" t="s">
        <v>12</v>
      </c>
      <c r="H806" s="403" t="s">
        <v>785</v>
      </c>
      <c r="I806" s="403" t="s">
        <v>107</v>
      </c>
      <c r="J806" s="403" t="s">
        <v>107</v>
      </c>
      <c r="K806" s="404" t="s">
        <v>210</v>
      </c>
      <c r="L806" s="403" t="s">
        <v>210</v>
      </c>
      <c r="M806" s="403">
        <v>10037405</v>
      </c>
      <c r="N806" s="403" t="s">
        <v>155</v>
      </c>
      <c r="O806" s="403" t="s">
        <v>109</v>
      </c>
      <c r="P806" s="404">
        <v>43039</v>
      </c>
      <c r="Q806" s="404">
        <v>43042</v>
      </c>
      <c r="R806" s="404">
        <v>43062</v>
      </c>
      <c r="S806" s="403">
        <v>2</v>
      </c>
      <c r="T806" s="403">
        <v>2</v>
      </c>
      <c r="U806" s="403">
        <v>2</v>
      </c>
      <c r="V806" s="403">
        <v>2</v>
      </c>
      <c r="W806" s="403">
        <v>2</v>
      </c>
      <c r="X806" s="403" t="s">
        <v>100</v>
      </c>
      <c r="Y806" s="403">
        <v>10011438</v>
      </c>
      <c r="Z806" s="404">
        <v>42528</v>
      </c>
      <c r="AA806" s="404">
        <v>42531</v>
      </c>
      <c r="AB806" s="403" t="s">
        <v>115</v>
      </c>
      <c r="AC806" s="403" t="s">
        <v>4900</v>
      </c>
      <c r="AD806" s="403">
        <v>3</v>
      </c>
      <c r="AE806" s="403">
        <v>2</v>
      </c>
      <c r="AF806" s="403">
        <v>3</v>
      </c>
      <c r="AG806" s="403">
        <v>3</v>
      </c>
      <c r="AH806" s="403">
        <v>3</v>
      </c>
      <c r="AI806" s="403" t="s">
        <v>127</v>
      </c>
    </row>
    <row r="807" spans="1:35" x14ac:dyDescent="0.2">
      <c r="A807" s="434" t="str">
        <f>IF(B807&lt;&gt;"",HYPERLINK(CONCATENATE("http://reports.ofsted.gov.uk/inspection-reports/find-inspection-report/provider/ELS/",B807),"Ofsted Webpage"),"")</f>
        <v>Ofsted Webpage</v>
      </c>
      <c r="B807" s="403">
        <v>130722</v>
      </c>
      <c r="C807" s="403">
        <v>106658</v>
      </c>
      <c r="D807" s="403">
        <v>10003035</v>
      </c>
      <c r="E807" s="403" t="s">
        <v>1440</v>
      </c>
      <c r="F807" s="403" t="s">
        <v>113</v>
      </c>
      <c r="G807" s="403" t="s">
        <v>12</v>
      </c>
      <c r="H807" s="403" t="s">
        <v>785</v>
      </c>
      <c r="I807" s="403" t="s">
        <v>107</v>
      </c>
      <c r="J807" s="403" t="s">
        <v>107</v>
      </c>
      <c r="K807" s="404" t="s">
        <v>210</v>
      </c>
      <c r="L807" s="403" t="s">
        <v>210</v>
      </c>
      <c r="M807" s="403">
        <v>10011439</v>
      </c>
      <c r="N807" s="403" t="s">
        <v>115</v>
      </c>
      <c r="O807" s="403" t="s">
        <v>109</v>
      </c>
      <c r="P807" s="404">
        <v>42514</v>
      </c>
      <c r="Q807" s="404">
        <v>42517</v>
      </c>
      <c r="R807" s="404">
        <v>42555</v>
      </c>
      <c r="S807" s="403">
        <v>3</v>
      </c>
      <c r="T807" s="403">
        <v>3</v>
      </c>
      <c r="U807" s="403">
        <v>3</v>
      </c>
      <c r="V807" s="403">
        <v>3</v>
      </c>
      <c r="W807" s="403">
        <v>3</v>
      </c>
      <c r="X807" s="403" t="s">
        <v>100</v>
      </c>
      <c r="Y807" s="403" t="s">
        <v>3877</v>
      </c>
      <c r="Z807" s="404">
        <v>41393</v>
      </c>
      <c r="AA807" s="404">
        <v>41397</v>
      </c>
      <c r="AB807" s="403" t="s">
        <v>115</v>
      </c>
      <c r="AC807" s="403" t="s">
        <v>4900</v>
      </c>
      <c r="AD807" s="403">
        <v>2</v>
      </c>
      <c r="AE807" s="403">
        <v>2</v>
      </c>
      <c r="AF807" s="403">
        <v>2</v>
      </c>
      <c r="AG807" s="403" t="s">
        <v>99</v>
      </c>
      <c r="AH807" s="403">
        <v>3</v>
      </c>
      <c r="AI807" s="403" t="s">
        <v>148</v>
      </c>
    </row>
    <row r="808" spans="1:35" x14ac:dyDescent="0.2">
      <c r="A808" s="434" t="str">
        <f>IF(B808&lt;&gt;"",HYPERLINK(CONCATENATE("http://reports.ofsted.gov.uk/inspection-reports/find-inspection-report/provider/ELS/",B808),"Ofsted Webpage"),"")</f>
        <v>Ofsted Webpage</v>
      </c>
      <c r="B808" s="403">
        <v>130723</v>
      </c>
      <c r="C808" s="403">
        <v>108498</v>
      </c>
      <c r="D808" s="403">
        <v>10004835</v>
      </c>
      <c r="E808" s="403" t="s">
        <v>1442</v>
      </c>
      <c r="F808" s="403" t="s">
        <v>113</v>
      </c>
      <c r="G808" s="403" t="s">
        <v>12</v>
      </c>
      <c r="H808" s="403" t="s">
        <v>785</v>
      </c>
      <c r="I808" s="403" t="s">
        <v>107</v>
      </c>
      <c r="J808" s="403" t="s">
        <v>107</v>
      </c>
      <c r="K808" s="404">
        <v>42319</v>
      </c>
      <c r="L808" s="403">
        <v>1</v>
      </c>
      <c r="M808" s="403" t="s">
        <v>4616</v>
      </c>
      <c r="N808" s="403" t="s">
        <v>458</v>
      </c>
      <c r="O808" s="403" t="s">
        <v>109</v>
      </c>
      <c r="P808" s="404">
        <v>40140</v>
      </c>
      <c r="Q808" s="404">
        <v>40144</v>
      </c>
      <c r="R808" s="404">
        <v>40192</v>
      </c>
      <c r="S808" s="403">
        <v>2</v>
      </c>
      <c r="T808" s="403">
        <v>2</v>
      </c>
      <c r="U808" s="403">
        <v>2</v>
      </c>
      <c r="V808" s="403" t="s">
        <v>99</v>
      </c>
      <c r="W808" s="403">
        <v>2</v>
      </c>
      <c r="X808" s="403" t="s">
        <v>99</v>
      </c>
      <c r="Y808" s="403" t="s">
        <v>4617</v>
      </c>
      <c r="Z808" s="404">
        <v>38642</v>
      </c>
      <c r="AA808" s="404">
        <v>38646</v>
      </c>
      <c r="AB808" s="403" t="s">
        <v>4109</v>
      </c>
      <c r="AC808" s="403" t="s">
        <v>4900</v>
      </c>
      <c r="AD808" s="403">
        <v>3</v>
      </c>
      <c r="AE808" s="403">
        <v>3</v>
      </c>
      <c r="AF808" s="403">
        <v>3</v>
      </c>
      <c r="AG808" s="403" t="s">
        <v>99</v>
      </c>
      <c r="AH808" s="403">
        <v>3</v>
      </c>
      <c r="AI808" s="403" t="s">
        <v>127</v>
      </c>
    </row>
    <row r="809" spans="1:35" x14ac:dyDescent="0.2">
      <c r="A809" s="434" t="str">
        <f>IF(B809&lt;&gt;"",HYPERLINK(CONCATENATE("http://reports.ofsted.gov.uk/inspection-reports/find-inspection-report/provider/ELS/",B809),"Ofsted Webpage"),"")</f>
        <v>Ofsted Webpage</v>
      </c>
      <c r="B809" s="403">
        <v>130724</v>
      </c>
      <c r="C809" s="403">
        <v>108517</v>
      </c>
      <c r="D809" s="403">
        <v>10003406</v>
      </c>
      <c r="E809" s="403" t="s">
        <v>4618</v>
      </c>
      <c r="F809" s="403" t="s">
        <v>113</v>
      </c>
      <c r="G809" s="403" t="s">
        <v>12</v>
      </c>
      <c r="H809" s="403" t="s">
        <v>837</v>
      </c>
      <c r="I809" s="403" t="s">
        <v>190</v>
      </c>
      <c r="J809" s="403" t="s">
        <v>190</v>
      </c>
      <c r="K809" s="404" t="s">
        <v>210</v>
      </c>
      <c r="L809" s="403" t="s">
        <v>210</v>
      </c>
      <c r="M809" s="403">
        <v>10030828</v>
      </c>
      <c r="N809" s="403" t="s">
        <v>115</v>
      </c>
      <c r="O809" s="403" t="s">
        <v>109</v>
      </c>
      <c r="P809" s="404">
        <v>42878</v>
      </c>
      <c r="Q809" s="404">
        <v>42881</v>
      </c>
      <c r="R809" s="404">
        <v>42916</v>
      </c>
      <c r="S809" s="403">
        <v>2</v>
      </c>
      <c r="T809" s="403">
        <v>2</v>
      </c>
      <c r="U809" s="403">
        <v>2</v>
      </c>
      <c r="V809" s="403">
        <v>2</v>
      </c>
      <c r="W809" s="403">
        <v>2</v>
      </c>
      <c r="X809" s="403" t="s">
        <v>100</v>
      </c>
      <c r="Y809" s="403" t="s">
        <v>4619</v>
      </c>
      <c r="Z809" s="404">
        <v>39202</v>
      </c>
      <c r="AA809" s="404">
        <v>39206</v>
      </c>
      <c r="AB809" s="403" t="s">
        <v>163</v>
      </c>
      <c r="AC809" s="403" t="s">
        <v>4900</v>
      </c>
      <c r="AD809" s="403">
        <v>1</v>
      </c>
      <c r="AE809" s="403">
        <v>1</v>
      </c>
      <c r="AF809" s="403">
        <v>2</v>
      </c>
      <c r="AG809" s="403" t="s">
        <v>99</v>
      </c>
      <c r="AH809" s="403">
        <v>1</v>
      </c>
      <c r="AI809" s="403" t="s">
        <v>148</v>
      </c>
    </row>
    <row r="810" spans="1:35" x14ac:dyDescent="0.2">
      <c r="A810" s="434" t="str">
        <f>IF(B810&lt;&gt;"",HYPERLINK(CONCATENATE("http://reports.ofsted.gov.uk/inspection-reports/find-inspection-report/provider/ELS/",B810),"Ofsted Webpage"),"")</f>
        <v>Ofsted Webpage</v>
      </c>
      <c r="B810" s="403">
        <v>130725</v>
      </c>
      <c r="C810" s="403">
        <v>106734</v>
      </c>
      <c r="D810" s="403">
        <v>10004721</v>
      </c>
      <c r="E810" s="403" t="s">
        <v>4620</v>
      </c>
      <c r="F810" s="403" t="s">
        <v>113</v>
      </c>
      <c r="G810" s="403" t="s">
        <v>12</v>
      </c>
      <c r="H810" s="403" t="s">
        <v>237</v>
      </c>
      <c r="I810" s="403" t="s">
        <v>190</v>
      </c>
      <c r="J810" s="403" t="s">
        <v>190</v>
      </c>
      <c r="K810" s="404">
        <v>43069</v>
      </c>
      <c r="L810" s="403">
        <v>1</v>
      </c>
      <c r="M810" s="403" t="s">
        <v>2988</v>
      </c>
      <c r="N810" s="403" t="s">
        <v>115</v>
      </c>
      <c r="O810" s="403" t="s">
        <v>109</v>
      </c>
      <c r="P810" s="404">
        <v>41680</v>
      </c>
      <c r="Q810" s="404">
        <v>41684</v>
      </c>
      <c r="R810" s="404">
        <v>41719</v>
      </c>
      <c r="S810" s="403">
        <v>2</v>
      </c>
      <c r="T810" s="403">
        <v>2</v>
      </c>
      <c r="U810" s="403">
        <v>2</v>
      </c>
      <c r="V810" s="403" t="s">
        <v>99</v>
      </c>
      <c r="W810" s="403">
        <v>2</v>
      </c>
      <c r="X810" s="403" t="s">
        <v>99</v>
      </c>
      <c r="Y810" s="403" t="s">
        <v>4621</v>
      </c>
      <c r="Z810" s="404">
        <v>40504</v>
      </c>
      <c r="AA810" s="404">
        <v>40508</v>
      </c>
      <c r="AB810" s="403" t="s">
        <v>458</v>
      </c>
      <c r="AC810" s="403" t="s">
        <v>4900</v>
      </c>
      <c r="AD810" s="403">
        <v>3</v>
      </c>
      <c r="AE810" s="403">
        <v>3</v>
      </c>
      <c r="AF810" s="403">
        <v>3</v>
      </c>
      <c r="AG810" s="403" t="s">
        <v>99</v>
      </c>
      <c r="AH810" s="403">
        <v>3</v>
      </c>
      <c r="AI810" s="403" t="s">
        <v>127</v>
      </c>
    </row>
    <row r="811" spans="1:35" x14ac:dyDescent="0.2">
      <c r="A811" s="434" t="str">
        <f>IF(B811&lt;&gt;"",HYPERLINK(CONCATENATE("http://reports.ofsted.gov.uk/inspection-reports/find-inspection-report/provider/ELS/",B811),"Ofsted Webpage"),"")</f>
        <v>Ofsted Webpage</v>
      </c>
      <c r="B811" s="403">
        <v>130726</v>
      </c>
      <c r="C811" s="403">
        <v>106733</v>
      </c>
      <c r="D811" s="403">
        <v>10004340</v>
      </c>
      <c r="E811" s="403" t="s">
        <v>243</v>
      </c>
      <c r="F811" s="403" t="s">
        <v>113</v>
      </c>
      <c r="G811" s="403" t="s">
        <v>12</v>
      </c>
      <c r="H811" s="403" t="s">
        <v>244</v>
      </c>
      <c r="I811" s="403" t="s">
        <v>190</v>
      </c>
      <c r="J811" s="403" t="s">
        <v>190</v>
      </c>
      <c r="K811" s="404" t="s">
        <v>210</v>
      </c>
      <c r="L811" s="403" t="s">
        <v>210</v>
      </c>
      <c r="M811" s="403">
        <v>10022524</v>
      </c>
      <c r="N811" s="403" t="s">
        <v>155</v>
      </c>
      <c r="O811" s="403" t="s">
        <v>109</v>
      </c>
      <c r="P811" s="404">
        <v>42766</v>
      </c>
      <c r="Q811" s="404">
        <v>42769</v>
      </c>
      <c r="R811" s="404">
        <v>42797</v>
      </c>
      <c r="S811" s="403">
        <v>3</v>
      </c>
      <c r="T811" s="403">
        <v>3</v>
      </c>
      <c r="U811" s="403">
        <v>3</v>
      </c>
      <c r="V811" s="403">
        <v>3</v>
      </c>
      <c r="W811" s="403">
        <v>3</v>
      </c>
      <c r="X811" s="403" t="s">
        <v>100</v>
      </c>
      <c r="Y811" s="403" t="s">
        <v>245</v>
      </c>
      <c r="Z811" s="404">
        <v>42065</v>
      </c>
      <c r="AA811" s="404">
        <v>42069</v>
      </c>
      <c r="AB811" s="403" t="s">
        <v>115</v>
      </c>
      <c r="AC811" s="403" t="s">
        <v>4900</v>
      </c>
      <c r="AD811" s="403">
        <v>3</v>
      </c>
      <c r="AE811" s="403">
        <v>3</v>
      </c>
      <c r="AF811" s="403">
        <v>3</v>
      </c>
      <c r="AG811" s="403" t="s">
        <v>99</v>
      </c>
      <c r="AH811" s="403">
        <v>3</v>
      </c>
      <c r="AI811" s="403" t="s">
        <v>111</v>
      </c>
    </row>
    <row r="812" spans="1:35" x14ac:dyDescent="0.2">
      <c r="A812" s="434" t="str">
        <f>IF(B812&lt;&gt;"",HYPERLINK(CONCATENATE("http://reports.ofsted.gov.uk/inspection-reports/find-inspection-report/provider/ELS/",B812),"Ofsted Webpage"),"")</f>
        <v>Ofsted Webpage</v>
      </c>
      <c r="B812" s="403">
        <v>130727</v>
      </c>
      <c r="C812" s="403">
        <v>105603</v>
      </c>
      <c r="D812" s="403">
        <v>10007419</v>
      </c>
      <c r="E812" s="403" t="s">
        <v>2990</v>
      </c>
      <c r="F812" s="403" t="s">
        <v>113</v>
      </c>
      <c r="G812" s="403" t="s">
        <v>12</v>
      </c>
      <c r="H812" s="403" t="s">
        <v>237</v>
      </c>
      <c r="I812" s="403" t="s">
        <v>190</v>
      </c>
      <c r="J812" s="403" t="s">
        <v>190</v>
      </c>
      <c r="K812" s="404" t="s">
        <v>210</v>
      </c>
      <c r="L812" s="403" t="s">
        <v>210</v>
      </c>
      <c r="M812" s="403">
        <v>10004755</v>
      </c>
      <c r="N812" s="403" t="s">
        <v>115</v>
      </c>
      <c r="O812" s="403" t="s">
        <v>109</v>
      </c>
      <c r="P812" s="404">
        <v>42794</v>
      </c>
      <c r="Q812" s="404">
        <v>42797</v>
      </c>
      <c r="R812" s="404">
        <v>42825</v>
      </c>
      <c r="S812" s="403">
        <v>3</v>
      </c>
      <c r="T812" s="403">
        <v>3</v>
      </c>
      <c r="U812" s="403">
        <v>3</v>
      </c>
      <c r="V812" s="403">
        <v>3</v>
      </c>
      <c r="W812" s="403">
        <v>3</v>
      </c>
      <c r="X812" s="403" t="s">
        <v>100</v>
      </c>
      <c r="Y812" s="403" t="s">
        <v>2991</v>
      </c>
      <c r="Z812" s="404">
        <v>41582</v>
      </c>
      <c r="AA812" s="404">
        <v>41586</v>
      </c>
      <c r="AB812" s="403" t="s">
        <v>115</v>
      </c>
      <c r="AC812" s="403" t="s">
        <v>4900</v>
      </c>
      <c r="AD812" s="403">
        <v>4</v>
      </c>
      <c r="AE812" s="403">
        <v>4</v>
      </c>
      <c r="AF812" s="403">
        <v>4</v>
      </c>
      <c r="AG812" s="403" t="s">
        <v>99</v>
      </c>
      <c r="AH812" s="403">
        <v>4</v>
      </c>
      <c r="AI812" s="403" t="s">
        <v>127</v>
      </c>
    </row>
    <row r="813" spans="1:35" x14ac:dyDescent="0.2">
      <c r="A813" s="434" t="str">
        <f>IF(B813&lt;&gt;"",HYPERLINK(CONCATENATE("http://reports.ofsted.gov.uk/inspection-reports/find-inspection-report/provider/ELS/",B813),"Ofsted Webpage"),"")</f>
        <v>Ofsted Webpage</v>
      </c>
      <c r="B813" s="403">
        <v>130728</v>
      </c>
      <c r="C813" s="403">
        <v>106743</v>
      </c>
      <c r="D813" s="403">
        <v>10006570</v>
      </c>
      <c r="E813" s="403" t="s">
        <v>236</v>
      </c>
      <c r="F813" s="403" t="s">
        <v>113</v>
      </c>
      <c r="G813" s="403" t="s">
        <v>12</v>
      </c>
      <c r="H813" s="403" t="s">
        <v>237</v>
      </c>
      <c r="I813" s="403" t="s">
        <v>190</v>
      </c>
      <c r="J813" s="403" t="s">
        <v>190</v>
      </c>
      <c r="K813" s="404" t="s">
        <v>210</v>
      </c>
      <c r="L813" s="404" t="s">
        <v>210</v>
      </c>
      <c r="M813" s="404" t="s">
        <v>210</v>
      </c>
      <c r="N813" s="404" t="s">
        <v>210</v>
      </c>
      <c r="O813" s="404" t="s">
        <v>210</v>
      </c>
      <c r="P813" s="404" t="s">
        <v>210</v>
      </c>
      <c r="Q813" s="404" t="s">
        <v>210</v>
      </c>
      <c r="R813" s="404" t="s">
        <v>210</v>
      </c>
      <c r="S813" s="404" t="s">
        <v>210</v>
      </c>
      <c r="T813" s="404" t="s">
        <v>210</v>
      </c>
      <c r="U813" s="404" t="s">
        <v>210</v>
      </c>
      <c r="V813" s="404" t="s">
        <v>210</v>
      </c>
      <c r="W813" s="404" t="s">
        <v>210</v>
      </c>
      <c r="X813" s="404" t="s">
        <v>210</v>
      </c>
      <c r="Y813" s="404" t="s">
        <v>210</v>
      </c>
      <c r="Z813" s="404" t="s">
        <v>210</v>
      </c>
      <c r="AA813" s="404" t="s">
        <v>210</v>
      </c>
      <c r="AB813" s="404" t="s">
        <v>210</v>
      </c>
      <c r="AC813" s="404" t="s">
        <v>210</v>
      </c>
      <c r="AD813" s="404" t="s">
        <v>210</v>
      </c>
      <c r="AE813" s="404" t="s">
        <v>210</v>
      </c>
      <c r="AF813" s="404" t="s">
        <v>210</v>
      </c>
      <c r="AG813" s="404" t="s">
        <v>210</v>
      </c>
      <c r="AH813" s="404" t="s">
        <v>210</v>
      </c>
      <c r="AI813" s="404" t="s">
        <v>210</v>
      </c>
    </row>
    <row r="814" spans="1:35" x14ac:dyDescent="0.2">
      <c r="A814" s="434" t="str">
        <f>IF(B814&lt;&gt;"",HYPERLINK(CONCATENATE("http://reports.ofsted.gov.uk/inspection-reports/find-inspection-report/provider/ELS/",B814),"Ofsted Webpage"),"")</f>
        <v>Ofsted Webpage</v>
      </c>
      <c r="B814" s="403">
        <v>130733</v>
      </c>
      <c r="C814" s="403">
        <v>107708</v>
      </c>
      <c r="D814" s="403">
        <v>10002843</v>
      </c>
      <c r="E814" s="403" t="s">
        <v>4622</v>
      </c>
      <c r="F814" s="403" t="s">
        <v>293</v>
      </c>
      <c r="G814" s="403" t="s">
        <v>12</v>
      </c>
      <c r="H814" s="403" t="s">
        <v>237</v>
      </c>
      <c r="I814" s="403" t="s">
        <v>190</v>
      </c>
      <c r="J814" s="403" t="s">
        <v>190</v>
      </c>
      <c r="K814" s="404" t="s">
        <v>210</v>
      </c>
      <c r="L814" s="403" t="s">
        <v>210</v>
      </c>
      <c r="M814" s="403" t="s">
        <v>4623</v>
      </c>
      <c r="N814" s="403" t="s">
        <v>163</v>
      </c>
      <c r="O814" s="403" t="s">
        <v>109</v>
      </c>
      <c r="P814" s="404">
        <v>40336</v>
      </c>
      <c r="Q814" s="404">
        <v>40340</v>
      </c>
      <c r="R814" s="404">
        <v>40375</v>
      </c>
      <c r="S814" s="403">
        <v>1</v>
      </c>
      <c r="T814" s="403">
        <v>1</v>
      </c>
      <c r="U814" s="403">
        <v>2</v>
      </c>
      <c r="V814" s="403" t="s">
        <v>99</v>
      </c>
      <c r="W814" s="403">
        <v>1</v>
      </c>
      <c r="X814" s="403" t="s">
        <v>99</v>
      </c>
      <c r="Y814" s="403" t="s">
        <v>4624</v>
      </c>
      <c r="Z814" s="404">
        <v>38691</v>
      </c>
      <c r="AA814" s="404">
        <v>38695</v>
      </c>
      <c r="AB814" s="403" t="s">
        <v>4625</v>
      </c>
      <c r="AC814" s="403" t="s">
        <v>4900</v>
      </c>
      <c r="AD814" s="403">
        <v>2</v>
      </c>
      <c r="AE814" s="403">
        <v>2</v>
      </c>
      <c r="AF814" s="403">
        <v>3</v>
      </c>
      <c r="AG814" s="403" t="s">
        <v>99</v>
      </c>
      <c r="AH814" s="403">
        <v>2</v>
      </c>
      <c r="AI814" s="403" t="s">
        <v>127</v>
      </c>
    </row>
    <row r="815" spans="1:35" x14ac:dyDescent="0.2">
      <c r="A815" s="434" t="str">
        <f>IF(B815&lt;&gt;"",HYPERLINK(CONCATENATE("http://reports.ofsted.gov.uk/inspection-reports/find-inspection-report/provider/ELS/",B815),"Ofsted Webpage"),"")</f>
        <v>Ofsted Webpage</v>
      </c>
      <c r="B815" s="403">
        <v>130734</v>
      </c>
      <c r="C815" s="403">
        <v>106762</v>
      </c>
      <c r="D815" s="403">
        <v>10000093</v>
      </c>
      <c r="E815" s="403" t="s">
        <v>1444</v>
      </c>
      <c r="F815" s="403" t="s">
        <v>113</v>
      </c>
      <c r="G815" s="403" t="s">
        <v>12</v>
      </c>
      <c r="H815" s="403" t="s">
        <v>422</v>
      </c>
      <c r="I815" s="403" t="s">
        <v>140</v>
      </c>
      <c r="J815" s="403" t="s">
        <v>140</v>
      </c>
      <c r="K815" s="404" t="s">
        <v>210</v>
      </c>
      <c r="L815" s="403" t="s">
        <v>210</v>
      </c>
      <c r="M815" s="403">
        <v>10041149</v>
      </c>
      <c r="N815" s="403" t="s">
        <v>155</v>
      </c>
      <c r="O815" s="403" t="s">
        <v>109</v>
      </c>
      <c r="P815" s="404">
        <v>43116</v>
      </c>
      <c r="Q815" s="404">
        <v>43119</v>
      </c>
      <c r="R815" s="404">
        <v>43150</v>
      </c>
      <c r="S815" s="403">
        <v>2</v>
      </c>
      <c r="T815" s="403">
        <v>2</v>
      </c>
      <c r="U815" s="403">
        <v>2</v>
      </c>
      <c r="V815" s="403">
        <v>2</v>
      </c>
      <c r="W815" s="403">
        <v>2</v>
      </c>
      <c r="X815" s="403" t="s">
        <v>100</v>
      </c>
      <c r="Y815" s="403">
        <v>10011562</v>
      </c>
      <c r="Z815" s="404">
        <v>42500</v>
      </c>
      <c r="AA815" s="404">
        <v>42503</v>
      </c>
      <c r="AB815" s="403" t="s">
        <v>115</v>
      </c>
      <c r="AC815" s="403" t="s">
        <v>4900</v>
      </c>
      <c r="AD815" s="403">
        <v>3</v>
      </c>
      <c r="AE815" s="403">
        <v>3</v>
      </c>
      <c r="AF815" s="403">
        <v>3</v>
      </c>
      <c r="AG815" s="403">
        <v>3</v>
      </c>
      <c r="AH815" s="403">
        <v>3</v>
      </c>
      <c r="AI815" s="403" t="s">
        <v>127</v>
      </c>
    </row>
    <row r="816" spans="1:35" x14ac:dyDescent="0.2">
      <c r="A816" s="434" t="str">
        <f>IF(B816&lt;&gt;"",HYPERLINK(CONCATENATE("http://reports.ofsted.gov.uk/inspection-reports/find-inspection-report/provider/ELS/",B816),"Ofsted Webpage"),"")</f>
        <v>Ofsted Webpage</v>
      </c>
      <c r="B816" s="403">
        <v>130735</v>
      </c>
      <c r="C816" s="403">
        <v>106751</v>
      </c>
      <c r="D816" s="403">
        <v>10001000</v>
      </c>
      <c r="E816" s="403" t="s">
        <v>4626</v>
      </c>
      <c r="F816" s="403" t="s">
        <v>113</v>
      </c>
      <c r="G816" s="403" t="s">
        <v>12</v>
      </c>
      <c r="H816" s="403" t="s">
        <v>422</v>
      </c>
      <c r="I816" s="403" t="s">
        <v>140</v>
      </c>
      <c r="J816" s="403" t="s">
        <v>140</v>
      </c>
      <c r="K816" s="404" t="s">
        <v>210</v>
      </c>
      <c r="L816" s="403" t="s">
        <v>210</v>
      </c>
      <c r="M816" s="403" t="s">
        <v>4627</v>
      </c>
      <c r="N816" s="403" t="s">
        <v>163</v>
      </c>
      <c r="O816" s="403" t="s">
        <v>109</v>
      </c>
      <c r="P816" s="404">
        <v>39888</v>
      </c>
      <c r="Q816" s="404">
        <v>39892</v>
      </c>
      <c r="R816" s="404">
        <v>39948</v>
      </c>
      <c r="S816" s="403">
        <v>1</v>
      </c>
      <c r="T816" s="403">
        <v>1</v>
      </c>
      <c r="U816" s="403">
        <v>1</v>
      </c>
      <c r="V816" s="403" t="s">
        <v>99</v>
      </c>
      <c r="W816" s="403">
        <v>1</v>
      </c>
      <c r="X816" s="403" t="s">
        <v>99</v>
      </c>
      <c r="Y816" s="403" t="s">
        <v>210</v>
      </c>
      <c r="Z816" s="404" t="s">
        <v>210</v>
      </c>
      <c r="AA816" s="404" t="s">
        <v>210</v>
      </c>
      <c r="AB816" s="403" t="s">
        <v>210</v>
      </c>
      <c r="AC816" s="403" t="s">
        <v>210</v>
      </c>
      <c r="AD816" s="403" t="s">
        <v>210</v>
      </c>
      <c r="AE816" s="403" t="s">
        <v>210</v>
      </c>
      <c r="AF816" s="403" t="s">
        <v>210</v>
      </c>
      <c r="AG816" s="403" t="s">
        <v>210</v>
      </c>
      <c r="AH816" s="403" t="s">
        <v>210</v>
      </c>
      <c r="AI816" s="403" t="s">
        <v>103</v>
      </c>
    </row>
    <row r="817" spans="1:35" x14ac:dyDescent="0.2">
      <c r="A817" s="434" t="str">
        <f>IF(B817&lt;&gt;"",HYPERLINK(CONCATENATE("http://reports.ofsted.gov.uk/inspection-reports/find-inspection-report/provider/ELS/",B817),"Ofsted Webpage"),"")</f>
        <v>Ofsted Webpage</v>
      </c>
      <c r="B817" s="403">
        <v>130736</v>
      </c>
      <c r="C817" s="403">
        <v>106749</v>
      </c>
      <c r="D817" s="403">
        <v>10000747</v>
      </c>
      <c r="E817" s="403" t="s">
        <v>4628</v>
      </c>
      <c r="F817" s="403" t="s">
        <v>113</v>
      </c>
      <c r="G817" s="403" t="s">
        <v>12</v>
      </c>
      <c r="H817" s="403" t="s">
        <v>802</v>
      </c>
      <c r="I817" s="403" t="s">
        <v>140</v>
      </c>
      <c r="J817" s="403" t="s">
        <v>140</v>
      </c>
      <c r="K817" s="404" t="s">
        <v>210</v>
      </c>
      <c r="L817" s="403" t="s">
        <v>210</v>
      </c>
      <c r="M817" s="403">
        <v>10020109</v>
      </c>
      <c r="N817" s="403" t="s">
        <v>115</v>
      </c>
      <c r="O817" s="403" t="s">
        <v>109</v>
      </c>
      <c r="P817" s="404">
        <v>42808</v>
      </c>
      <c r="Q817" s="404">
        <v>42811</v>
      </c>
      <c r="R817" s="404">
        <v>42859</v>
      </c>
      <c r="S817" s="403">
        <v>3</v>
      </c>
      <c r="T817" s="403">
        <v>3</v>
      </c>
      <c r="U817" s="403">
        <v>3</v>
      </c>
      <c r="V817" s="403">
        <v>3</v>
      </c>
      <c r="W817" s="403">
        <v>3</v>
      </c>
      <c r="X817" s="403" t="s">
        <v>100</v>
      </c>
      <c r="Y817" s="403" t="s">
        <v>4629</v>
      </c>
      <c r="Z817" s="404">
        <v>39398</v>
      </c>
      <c r="AA817" s="404">
        <v>39402</v>
      </c>
      <c r="AB817" s="403" t="s">
        <v>163</v>
      </c>
      <c r="AC817" s="403" t="s">
        <v>4900</v>
      </c>
      <c r="AD817" s="403">
        <v>1</v>
      </c>
      <c r="AE817" s="403">
        <v>1</v>
      </c>
      <c r="AF817" s="403">
        <v>1</v>
      </c>
      <c r="AG817" s="403" t="s">
        <v>99</v>
      </c>
      <c r="AH817" s="403">
        <v>1</v>
      </c>
      <c r="AI817" s="403" t="s">
        <v>148</v>
      </c>
    </row>
    <row r="818" spans="1:35" x14ac:dyDescent="0.2">
      <c r="A818" s="434" t="str">
        <f>IF(B818&lt;&gt;"",HYPERLINK(CONCATENATE("http://reports.ofsted.gov.uk/inspection-reports/find-inspection-report/provider/ELS/",B818),"Ofsted Webpage"),"")</f>
        <v>Ofsted Webpage</v>
      </c>
      <c r="B818" s="403">
        <v>130737</v>
      </c>
      <c r="C818" s="403">
        <v>106466</v>
      </c>
      <c r="D818" s="403">
        <v>10003768</v>
      </c>
      <c r="E818" s="403" t="s">
        <v>1446</v>
      </c>
      <c r="F818" s="403" t="s">
        <v>113</v>
      </c>
      <c r="G818" s="403" t="s">
        <v>12</v>
      </c>
      <c r="H818" s="403" t="s">
        <v>422</v>
      </c>
      <c r="I818" s="403" t="s">
        <v>140</v>
      </c>
      <c r="J818" s="403" t="s">
        <v>140</v>
      </c>
      <c r="K818" s="404" t="s">
        <v>210</v>
      </c>
      <c r="L818" s="403" t="s">
        <v>210</v>
      </c>
      <c r="M818" s="403">
        <v>10017527</v>
      </c>
      <c r="N818" s="403" t="s">
        <v>115</v>
      </c>
      <c r="O818" s="403" t="s">
        <v>109</v>
      </c>
      <c r="P818" s="404">
        <v>42507</v>
      </c>
      <c r="Q818" s="404">
        <v>42510</v>
      </c>
      <c r="R818" s="404">
        <v>42538</v>
      </c>
      <c r="S818" s="403">
        <v>3</v>
      </c>
      <c r="T818" s="403">
        <v>3</v>
      </c>
      <c r="U818" s="403">
        <v>3</v>
      </c>
      <c r="V818" s="403">
        <v>3</v>
      </c>
      <c r="W818" s="403">
        <v>3</v>
      </c>
      <c r="X818" s="403" t="s">
        <v>100</v>
      </c>
      <c r="Y818" s="403" t="s">
        <v>3880</v>
      </c>
      <c r="Z818" s="404">
        <v>41253</v>
      </c>
      <c r="AA818" s="404">
        <v>41257</v>
      </c>
      <c r="AB818" s="403" t="s">
        <v>115</v>
      </c>
      <c r="AC818" s="403" t="s">
        <v>4900</v>
      </c>
      <c r="AD818" s="403">
        <v>2</v>
      </c>
      <c r="AE818" s="403">
        <v>2</v>
      </c>
      <c r="AF818" s="403">
        <v>2</v>
      </c>
      <c r="AG818" s="403" t="s">
        <v>99</v>
      </c>
      <c r="AH818" s="403">
        <v>2</v>
      </c>
      <c r="AI818" s="403" t="s">
        <v>148</v>
      </c>
    </row>
    <row r="819" spans="1:35" x14ac:dyDescent="0.2">
      <c r="A819" s="434" t="str">
        <f>IF(B819&lt;&gt;"",HYPERLINK(CONCATENATE("http://reports.ofsted.gov.uk/inspection-reports/find-inspection-report/provider/ELS/",B819),"Ofsted Webpage"),"")</f>
        <v>Ofsted Webpage</v>
      </c>
      <c r="B819" s="403">
        <v>130738</v>
      </c>
      <c r="C819" s="403">
        <v>106753</v>
      </c>
      <c r="D819" s="403">
        <v>10004552</v>
      </c>
      <c r="E819" s="403" t="s">
        <v>4630</v>
      </c>
      <c r="F819" s="403" t="s">
        <v>113</v>
      </c>
      <c r="G819" s="403" t="s">
        <v>12</v>
      </c>
      <c r="H819" s="403" t="s">
        <v>422</v>
      </c>
      <c r="I819" s="403" t="s">
        <v>140</v>
      </c>
      <c r="J819" s="403" t="s">
        <v>140</v>
      </c>
      <c r="K819" s="404" t="s">
        <v>210</v>
      </c>
      <c r="L819" s="403" t="s">
        <v>210</v>
      </c>
      <c r="M819" s="403" t="s">
        <v>4631</v>
      </c>
      <c r="N819" s="403" t="s">
        <v>163</v>
      </c>
      <c r="O819" s="403" t="s">
        <v>109</v>
      </c>
      <c r="P819" s="404">
        <v>39567</v>
      </c>
      <c r="Q819" s="404">
        <v>39568</v>
      </c>
      <c r="R819" s="404">
        <v>39619</v>
      </c>
      <c r="S819" s="403">
        <v>1</v>
      </c>
      <c r="T819" s="403">
        <v>1</v>
      </c>
      <c r="U819" s="403">
        <v>1</v>
      </c>
      <c r="V819" s="403" t="s">
        <v>99</v>
      </c>
      <c r="W819" s="403">
        <v>2</v>
      </c>
      <c r="X819" s="403" t="s">
        <v>99</v>
      </c>
      <c r="Y819" s="403" t="s">
        <v>210</v>
      </c>
      <c r="Z819" s="404" t="s">
        <v>210</v>
      </c>
      <c r="AA819" s="404" t="s">
        <v>210</v>
      </c>
      <c r="AB819" s="403" t="s">
        <v>210</v>
      </c>
      <c r="AC819" s="403" t="s">
        <v>210</v>
      </c>
      <c r="AD819" s="403" t="s">
        <v>210</v>
      </c>
      <c r="AE819" s="403" t="s">
        <v>210</v>
      </c>
      <c r="AF819" s="403" t="s">
        <v>210</v>
      </c>
      <c r="AG819" s="403" t="s">
        <v>210</v>
      </c>
      <c r="AH819" s="403" t="s">
        <v>210</v>
      </c>
      <c r="AI819" s="403" t="s">
        <v>103</v>
      </c>
    </row>
    <row r="820" spans="1:35" x14ac:dyDescent="0.2">
      <c r="A820" s="434" t="str">
        <f>IF(B820&lt;&gt;"",HYPERLINK(CONCATENATE("http://reports.ofsted.gov.uk/inspection-reports/find-inspection-report/provider/ELS/",B820),"Ofsted Webpage"),"")</f>
        <v>Ofsted Webpage</v>
      </c>
      <c r="B820" s="403">
        <v>130739</v>
      </c>
      <c r="C820" s="403">
        <v>108529</v>
      </c>
      <c r="D820" s="403">
        <v>10000754</v>
      </c>
      <c r="E820" s="403" t="s">
        <v>2995</v>
      </c>
      <c r="F820" s="403" t="s">
        <v>113</v>
      </c>
      <c r="G820" s="403" t="s">
        <v>12</v>
      </c>
      <c r="H820" s="403" t="s">
        <v>2996</v>
      </c>
      <c r="I820" s="403" t="s">
        <v>140</v>
      </c>
      <c r="J820" s="403" t="s">
        <v>140</v>
      </c>
      <c r="K820" s="404" t="s">
        <v>210</v>
      </c>
      <c r="L820" s="403" t="s">
        <v>210</v>
      </c>
      <c r="M820" s="403" t="s">
        <v>2997</v>
      </c>
      <c r="N820" s="403" t="s">
        <v>115</v>
      </c>
      <c r="O820" s="403" t="s">
        <v>109</v>
      </c>
      <c r="P820" s="404">
        <v>41554</v>
      </c>
      <c r="Q820" s="404">
        <v>41558</v>
      </c>
      <c r="R820" s="404">
        <v>41593</v>
      </c>
      <c r="S820" s="403">
        <v>1</v>
      </c>
      <c r="T820" s="403">
        <v>1</v>
      </c>
      <c r="U820" s="403">
        <v>1</v>
      </c>
      <c r="V820" s="403" t="s">
        <v>99</v>
      </c>
      <c r="W820" s="403">
        <v>1</v>
      </c>
      <c r="X820" s="403" t="s">
        <v>99</v>
      </c>
      <c r="Y820" s="403" t="s">
        <v>4632</v>
      </c>
      <c r="Z820" s="404">
        <v>39414</v>
      </c>
      <c r="AA820" s="404">
        <v>39415</v>
      </c>
      <c r="AB820" s="403" t="s">
        <v>163</v>
      </c>
      <c r="AC820" s="403" t="s">
        <v>4900</v>
      </c>
      <c r="AD820" s="403">
        <v>2</v>
      </c>
      <c r="AE820" s="403">
        <v>2</v>
      </c>
      <c r="AF820" s="403">
        <v>2</v>
      </c>
      <c r="AG820" s="403" t="s">
        <v>99</v>
      </c>
      <c r="AH820" s="403">
        <v>2</v>
      </c>
      <c r="AI820" s="403" t="s">
        <v>127</v>
      </c>
    </row>
    <row r="821" spans="1:35" x14ac:dyDescent="0.2">
      <c r="A821" s="434" t="str">
        <f>IF(B821&lt;&gt;"",HYPERLINK(CONCATENATE("http://reports.ofsted.gov.uk/inspection-reports/find-inspection-report/provider/ELS/",B821),"Ofsted Webpage"),"")</f>
        <v>Ofsted Webpage</v>
      </c>
      <c r="B821" s="403">
        <v>130740</v>
      </c>
      <c r="C821" s="403">
        <v>108623</v>
      </c>
      <c r="D821" s="403">
        <v>10005200</v>
      </c>
      <c r="E821" s="403" t="s">
        <v>421</v>
      </c>
      <c r="F821" s="403" t="s">
        <v>113</v>
      </c>
      <c r="G821" s="403" t="s">
        <v>12</v>
      </c>
      <c r="H821" s="403" t="s">
        <v>422</v>
      </c>
      <c r="I821" s="403" t="s">
        <v>140</v>
      </c>
      <c r="J821" s="403" t="s">
        <v>140</v>
      </c>
      <c r="K821" s="404" t="s">
        <v>210</v>
      </c>
      <c r="L821" s="403" t="s">
        <v>210</v>
      </c>
      <c r="M821" s="403">
        <v>10020189</v>
      </c>
      <c r="N821" s="403" t="s">
        <v>115</v>
      </c>
      <c r="O821" s="403" t="s">
        <v>109</v>
      </c>
      <c r="P821" s="404">
        <v>42703</v>
      </c>
      <c r="Q821" s="404">
        <v>42706</v>
      </c>
      <c r="R821" s="404">
        <v>42747</v>
      </c>
      <c r="S821" s="403">
        <v>3</v>
      </c>
      <c r="T821" s="403">
        <v>3</v>
      </c>
      <c r="U821" s="403">
        <v>3</v>
      </c>
      <c r="V821" s="403">
        <v>3</v>
      </c>
      <c r="W821" s="403">
        <v>3</v>
      </c>
      <c r="X821" s="403" t="s">
        <v>100</v>
      </c>
      <c r="Y821" s="403" t="s">
        <v>423</v>
      </c>
      <c r="Z821" s="404">
        <v>41589</v>
      </c>
      <c r="AA821" s="404">
        <v>41593</v>
      </c>
      <c r="AB821" s="403" t="s">
        <v>115</v>
      </c>
      <c r="AC821" s="403" t="s">
        <v>4900</v>
      </c>
      <c r="AD821" s="403">
        <v>2</v>
      </c>
      <c r="AE821" s="403">
        <v>2</v>
      </c>
      <c r="AF821" s="403">
        <v>2</v>
      </c>
      <c r="AG821" s="403" t="s">
        <v>99</v>
      </c>
      <c r="AH821" s="403">
        <v>2</v>
      </c>
      <c r="AI821" s="403" t="s">
        <v>148</v>
      </c>
    </row>
    <row r="822" spans="1:35" x14ac:dyDescent="0.2">
      <c r="A822" s="434" t="str">
        <f>IF(B822&lt;&gt;"",HYPERLINK(CONCATENATE("http://reports.ofsted.gov.uk/inspection-reports/find-inspection-report/provider/ELS/",B822),"Ofsted Webpage"),"")</f>
        <v>Ofsted Webpage</v>
      </c>
      <c r="B822" s="403">
        <v>130741</v>
      </c>
      <c r="C822" s="403">
        <v>108625</v>
      </c>
      <c r="D822" s="403">
        <v>10005575</v>
      </c>
      <c r="E822" s="403" t="s">
        <v>4633</v>
      </c>
      <c r="F822" s="403" t="s">
        <v>113</v>
      </c>
      <c r="G822" s="403" t="s">
        <v>12</v>
      </c>
      <c r="H822" s="403" t="s">
        <v>422</v>
      </c>
      <c r="I822" s="403" t="s">
        <v>140</v>
      </c>
      <c r="J822" s="403" t="s">
        <v>140</v>
      </c>
      <c r="K822" s="404" t="s">
        <v>210</v>
      </c>
      <c r="L822" s="403" t="s">
        <v>210</v>
      </c>
      <c r="M822" s="403" t="s">
        <v>4634</v>
      </c>
      <c r="N822" s="403" t="s">
        <v>163</v>
      </c>
      <c r="O822" s="403" t="s">
        <v>109</v>
      </c>
      <c r="P822" s="404">
        <v>39589</v>
      </c>
      <c r="Q822" s="404">
        <v>39590</v>
      </c>
      <c r="R822" s="404">
        <v>39640</v>
      </c>
      <c r="S822" s="403">
        <v>1</v>
      </c>
      <c r="T822" s="403">
        <v>1</v>
      </c>
      <c r="U822" s="403">
        <v>1</v>
      </c>
      <c r="V822" s="403" t="s">
        <v>99</v>
      </c>
      <c r="W822" s="403">
        <v>1</v>
      </c>
      <c r="X822" s="403" t="s">
        <v>99</v>
      </c>
      <c r="Y822" s="403" t="s">
        <v>210</v>
      </c>
      <c r="Z822" s="403" t="s">
        <v>210</v>
      </c>
      <c r="AA822" s="403" t="s">
        <v>210</v>
      </c>
      <c r="AB822" s="403" t="s">
        <v>210</v>
      </c>
      <c r="AC822" s="403" t="s">
        <v>210</v>
      </c>
      <c r="AD822" s="403" t="s">
        <v>210</v>
      </c>
      <c r="AE822" s="403" t="s">
        <v>210</v>
      </c>
      <c r="AF822" s="403" t="s">
        <v>210</v>
      </c>
      <c r="AG822" s="403" t="s">
        <v>210</v>
      </c>
      <c r="AH822" s="403" t="s">
        <v>210</v>
      </c>
      <c r="AI822" s="403" t="s">
        <v>103</v>
      </c>
    </row>
    <row r="823" spans="1:35" x14ac:dyDescent="0.2">
      <c r="A823" s="434" t="str">
        <f>IF(B823&lt;&gt;"",HYPERLINK(CONCATENATE("http://reports.ofsted.gov.uk/inspection-reports/find-inspection-report/provider/ELS/",B823),"Ofsted Webpage"),"")</f>
        <v>Ofsted Webpage</v>
      </c>
      <c r="B823" s="403">
        <v>130743</v>
      </c>
      <c r="C823" s="403">
        <v>106924</v>
      </c>
      <c r="D823" s="403">
        <v>10004478</v>
      </c>
      <c r="E823" s="403" t="s">
        <v>3882</v>
      </c>
      <c r="F823" s="403" t="s">
        <v>293</v>
      </c>
      <c r="G823" s="403" t="s">
        <v>12</v>
      </c>
      <c r="H823" s="403" t="s">
        <v>422</v>
      </c>
      <c r="I823" s="403" t="s">
        <v>140</v>
      </c>
      <c r="J823" s="403" t="s">
        <v>140</v>
      </c>
      <c r="K823" s="404">
        <v>42796</v>
      </c>
      <c r="L823" s="403">
        <v>1</v>
      </c>
      <c r="M823" s="403" t="s">
        <v>3883</v>
      </c>
      <c r="N823" s="403" t="s">
        <v>115</v>
      </c>
      <c r="O823" s="403" t="s">
        <v>109</v>
      </c>
      <c r="P823" s="404">
        <v>41428</v>
      </c>
      <c r="Q823" s="404">
        <v>41432</v>
      </c>
      <c r="R823" s="404">
        <v>41465</v>
      </c>
      <c r="S823" s="403">
        <v>2</v>
      </c>
      <c r="T823" s="403">
        <v>2</v>
      </c>
      <c r="U823" s="403">
        <v>2</v>
      </c>
      <c r="V823" s="403" t="s">
        <v>99</v>
      </c>
      <c r="W823" s="403">
        <v>2</v>
      </c>
      <c r="X823" s="403" t="s">
        <v>99</v>
      </c>
      <c r="Y823" s="403" t="s">
        <v>4635</v>
      </c>
      <c r="Z823" s="404">
        <v>40322</v>
      </c>
      <c r="AA823" s="404">
        <v>40326</v>
      </c>
      <c r="AB823" s="403" t="s">
        <v>458</v>
      </c>
      <c r="AC823" s="403" t="s">
        <v>4900</v>
      </c>
      <c r="AD823" s="403">
        <v>3</v>
      </c>
      <c r="AE823" s="403">
        <v>3</v>
      </c>
      <c r="AF823" s="403">
        <v>3</v>
      </c>
      <c r="AG823" s="403" t="s">
        <v>99</v>
      </c>
      <c r="AH823" s="403">
        <v>3</v>
      </c>
      <c r="AI823" s="403" t="s">
        <v>127</v>
      </c>
    </row>
    <row r="824" spans="1:35" x14ac:dyDescent="0.2">
      <c r="A824" s="434" t="str">
        <f>IF(B824&lt;&gt;"",HYPERLINK(CONCATENATE("http://reports.ofsted.gov.uk/inspection-reports/find-inspection-report/provider/ELS/",B824),"Ofsted Webpage"),"")</f>
        <v>Ofsted Webpage</v>
      </c>
      <c r="B824" s="403">
        <v>130744</v>
      </c>
      <c r="C824" s="403">
        <v>108433</v>
      </c>
      <c r="D824" s="403">
        <v>10000756</v>
      </c>
      <c r="E824" s="403" t="s">
        <v>4636</v>
      </c>
      <c r="F824" s="403" t="s">
        <v>105</v>
      </c>
      <c r="G824" s="403" t="s">
        <v>12</v>
      </c>
      <c r="H824" s="403" t="s">
        <v>2996</v>
      </c>
      <c r="I824" s="403" t="s">
        <v>140</v>
      </c>
      <c r="J824" s="403" t="s">
        <v>140</v>
      </c>
      <c r="K824" s="404" t="s">
        <v>210</v>
      </c>
      <c r="L824" s="403" t="s">
        <v>210</v>
      </c>
      <c r="M824" s="403" t="s">
        <v>4637</v>
      </c>
      <c r="N824" s="403" t="s">
        <v>4093</v>
      </c>
      <c r="O824" s="403" t="s">
        <v>109</v>
      </c>
      <c r="P824" s="404">
        <v>39944</v>
      </c>
      <c r="Q824" s="404">
        <v>39948</v>
      </c>
      <c r="R824" s="404">
        <v>39983</v>
      </c>
      <c r="S824" s="403">
        <v>1</v>
      </c>
      <c r="T824" s="403">
        <v>1</v>
      </c>
      <c r="U824" s="403">
        <v>1</v>
      </c>
      <c r="V824" s="403" t="s">
        <v>99</v>
      </c>
      <c r="W824" s="403">
        <v>2</v>
      </c>
      <c r="X824" s="403" t="s">
        <v>99</v>
      </c>
      <c r="Y824" s="403" t="s">
        <v>210</v>
      </c>
      <c r="Z824" s="404" t="s">
        <v>210</v>
      </c>
      <c r="AA824" s="404" t="s">
        <v>210</v>
      </c>
      <c r="AB824" s="403" t="s">
        <v>210</v>
      </c>
      <c r="AC824" s="403" t="s">
        <v>210</v>
      </c>
      <c r="AD824" s="403" t="s">
        <v>210</v>
      </c>
      <c r="AE824" s="403" t="s">
        <v>210</v>
      </c>
      <c r="AF824" s="403" t="s">
        <v>210</v>
      </c>
      <c r="AG824" s="403" t="s">
        <v>210</v>
      </c>
      <c r="AH824" s="403" t="s">
        <v>210</v>
      </c>
      <c r="AI824" s="403" t="s">
        <v>103</v>
      </c>
    </row>
    <row r="825" spans="1:35" x14ac:dyDescent="0.2">
      <c r="A825" s="434" t="str">
        <f>IF(B825&lt;&gt;"",HYPERLINK(CONCATENATE("http://reports.ofsted.gov.uk/inspection-reports/find-inspection-report/provider/ELS/",B825),"Ofsted Webpage"),"")</f>
        <v>Ofsted Webpage</v>
      </c>
      <c r="B825" s="403">
        <v>130745</v>
      </c>
      <c r="C825" s="403">
        <v>108371</v>
      </c>
      <c r="D825" s="403">
        <v>10001165</v>
      </c>
      <c r="E825" s="403" t="s">
        <v>4638</v>
      </c>
      <c r="F825" s="403" t="s">
        <v>105</v>
      </c>
      <c r="G825" s="403" t="s">
        <v>12</v>
      </c>
      <c r="H825" s="403" t="s">
        <v>422</v>
      </c>
      <c r="I825" s="403" t="s">
        <v>140</v>
      </c>
      <c r="J825" s="403" t="s">
        <v>140</v>
      </c>
      <c r="K825" s="404" t="s">
        <v>210</v>
      </c>
      <c r="L825" s="403" t="s">
        <v>210</v>
      </c>
      <c r="M825" s="403" t="s">
        <v>4639</v>
      </c>
      <c r="N825" s="403" t="s">
        <v>207</v>
      </c>
      <c r="O825" s="403" t="s">
        <v>109</v>
      </c>
      <c r="P825" s="404">
        <v>39952</v>
      </c>
      <c r="Q825" s="404">
        <v>39953</v>
      </c>
      <c r="R825" s="404">
        <v>39990</v>
      </c>
      <c r="S825" s="403">
        <v>1</v>
      </c>
      <c r="T825" s="403">
        <v>1</v>
      </c>
      <c r="U825" s="403">
        <v>1</v>
      </c>
      <c r="V825" s="403" t="s">
        <v>99</v>
      </c>
      <c r="W825" s="403">
        <v>1</v>
      </c>
      <c r="X825" s="403" t="s">
        <v>99</v>
      </c>
      <c r="Y825" s="403" t="s">
        <v>210</v>
      </c>
      <c r="Z825" s="404" t="s">
        <v>210</v>
      </c>
      <c r="AA825" s="404" t="s">
        <v>210</v>
      </c>
      <c r="AB825" s="403" t="s">
        <v>210</v>
      </c>
      <c r="AC825" s="403" t="s">
        <v>210</v>
      </c>
      <c r="AD825" s="403" t="s">
        <v>210</v>
      </c>
      <c r="AE825" s="403" t="s">
        <v>210</v>
      </c>
      <c r="AF825" s="403" t="s">
        <v>210</v>
      </c>
      <c r="AG825" s="403" t="s">
        <v>210</v>
      </c>
      <c r="AH825" s="403" t="s">
        <v>210</v>
      </c>
      <c r="AI825" s="403" t="s">
        <v>103</v>
      </c>
    </row>
    <row r="826" spans="1:35" x14ac:dyDescent="0.2">
      <c r="A826" s="434" t="str">
        <f>IF(B826&lt;&gt;"",HYPERLINK(CONCATENATE("http://reports.ofsted.gov.uk/inspection-reports/find-inspection-report/provider/ELS/",B826),"Ofsted Webpage"),"")</f>
        <v>Ofsted Webpage</v>
      </c>
      <c r="B826" s="403">
        <v>130746</v>
      </c>
      <c r="C826" s="403">
        <v>108339</v>
      </c>
      <c r="D826" s="403">
        <v>10006226</v>
      </c>
      <c r="E826" s="403" t="s">
        <v>3000</v>
      </c>
      <c r="F826" s="403" t="s">
        <v>105</v>
      </c>
      <c r="G826" s="403" t="s">
        <v>12</v>
      </c>
      <c r="H826" s="403" t="s">
        <v>802</v>
      </c>
      <c r="I826" s="403" t="s">
        <v>140</v>
      </c>
      <c r="J826" s="403" t="s">
        <v>140</v>
      </c>
      <c r="K826" s="404" t="s">
        <v>210</v>
      </c>
      <c r="L826" s="403" t="s">
        <v>210</v>
      </c>
      <c r="M826" s="403">
        <v>10023043</v>
      </c>
      <c r="N826" s="403" t="s">
        <v>108</v>
      </c>
      <c r="O826" s="403" t="s">
        <v>124</v>
      </c>
      <c r="P826" s="404">
        <v>42809</v>
      </c>
      <c r="Q826" s="404">
        <v>42811</v>
      </c>
      <c r="R826" s="404">
        <v>42860</v>
      </c>
      <c r="S826" s="403">
        <v>3</v>
      </c>
      <c r="T826" s="403">
        <v>3</v>
      </c>
      <c r="U826" s="403">
        <v>3</v>
      </c>
      <c r="V826" s="403">
        <v>2</v>
      </c>
      <c r="W826" s="403">
        <v>3</v>
      </c>
      <c r="X826" s="403" t="s">
        <v>100</v>
      </c>
      <c r="Y826" s="403" t="s">
        <v>3001</v>
      </c>
      <c r="Z826" s="404">
        <v>41534</v>
      </c>
      <c r="AA826" s="404">
        <v>41537</v>
      </c>
      <c r="AB826" s="403" t="s">
        <v>108</v>
      </c>
      <c r="AC826" s="403" t="s">
        <v>4900</v>
      </c>
      <c r="AD826" s="403">
        <v>2</v>
      </c>
      <c r="AE826" s="403">
        <v>3</v>
      </c>
      <c r="AF826" s="403">
        <v>2</v>
      </c>
      <c r="AG826" s="403" t="s">
        <v>99</v>
      </c>
      <c r="AH826" s="403">
        <v>2</v>
      </c>
      <c r="AI826" s="403" t="s">
        <v>148</v>
      </c>
    </row>
    <row r="827" spans="1:35" x14ac:dyDescent="0.2">
      <c r="A827" s="434" t="str">
        <f>IF(B827&lt;&gt;"",HYPERLINK(CONCATENATE("http://reports.ofsted.gov.uk/inspection-reports/find-inspection-report/provider/ELS/",B827),"Ofsted Webpage"),"")</f>
        <v>Ofsted Webpage</v>
      </c>
      <c r="B827" s="403">
        <v>130747</v>
      </c>
      <c r="C827" s="403">
        <v>105420</v>
      </c>
      <c r="D827" s="403">
        <v>10006322</v>
      </c>
      <c r="E827" s="403" t="s">
        <v>3003</v>
      </c>
      <c r="F827" s="403" t="s">
        <v>113</v>
      </c>
      <c r="G827" s="403" t="s">
        <v>12</v>
      </c>
      <c r="H827" s="403" t="s">
        <v>413</v>
      </c>
      <c r="I827" s="403" t="s">
        <v>161</v>
      </c>
      <c r="J827" s="403" t="s">
        <v>161</v>
      </c>
      <c r="K827" s="404" t="s">
        <v>210</v>
      </c>
      <c r="L827" s="403" t="s">
        <v>210</v>
      </c>
      <c r="M827" s="403">
        <v>10034351</v>
      </c>
      <c r="N827" s="403" t="s">
        <v>115</v>
      </c>
      <c r="O827" s="403" t="s">
        <v>109</v>
      </c>
      <c r="P827" s="404">
        <v>42864</v>
      </c>
      <c r="Q827" s="404">
        <v>42867</v>
      </c>
      <c r="R827" s="404">
        <v>42900</v>
      </c>
      <c r="S827" s="403">
        <v>2</v>
      </c>
      <c r="T827" s="403">
        <v>2</v>
      </c>
      <c r="U827" s="403">
        <v>2</v>
      </c>
      <c r="V827" s="403">
        <v>2</v>
      </c>
      <c r="W827" s="403">
        <v>2</v>
      </c>
      <c r="X827" s="403" t="s">
        <v>100</v>
      </c>
      <c r="Y827" s="403" t="s">
        <v>3004</v>
      </c>
      <c r="Z827" s="404">
        <v>41603</v>
      </c>
      <c r="AA827" s="404">
        <v>41607</v>
      </c>
      <c r="AB827" s="403" t="s">
        <v>115</v>
      </c>
      <c r="AC827" s="403" t="s">
        <v>4900</v>
      </c>
      <c r="AD827" s="403">
        <v>2</v>
      </c>
      <c r="AE827" s="403">
        <v>2</v>
      </c>
      <c r="AF827" s="403">
        <v>2</v>
      </c>
      <c r="AG827" s="403" t="s">
        <v>99</v>
      </c>
      <c r="AH827" s="403">
        <v>3</v>
      </c>
      <c r="AI827" s="403" t="s">
        <v>111</v>
      </c>
    </row>
    <row r="828" spans="1:35" x14ac:dyDescent="0.2">
      <c r="A828" s="434" t="str">
        <f>IF(B828&lt;&gt;"",HYPERLINK(CONCATENATE("http://reports.ofsted.gov.uk/inspection-reports/find-inspection-report/provider/ELS/",B828),"Ofsted Webpage"),"")</f>
        <v>Ofsted Webpage</v>
      </c>
      <c r="B828" s="403">
        <v>130748</v>
      </c>
      <c r="C828" s="403">
        <v>109293</v>
      </c>
      <c r="D828" s="403">
        <v>10004112</v>
      </c>
      <c r="E828" s="403" t="s">
        <v>3885</v>
      </c>
      <c r="F828" s="403" t="s">
        <v>113</v>
      </c>
      <c r="G828" s="403" t="s">
        <v>12</v>
      </c>
      <c r="H828" s="403" t="s">
        <v>413</v>
      </c>
      <c r="I828" s="403" t="s">
        <v>161</v>
      </c>
      <c r="J828" s="403" t="s">
        <v>161</v>
      </c>
      <c r="K828" s="404" t="s">
        <v>210</v>
      </c>
      <c r="L828" s="403" t="s">
        <v>210</v>
      </c>
      <c r="M828" s="403">
        <v>10022571</v>
      </c>
      <c r="N828" s="403" t="s">
        <v>115</v>
      </c>
      <c r="O828" s="403" t="s">
        <v>109</v>
      </c>
      <c r="P828" s="404">
        <v>42878</v>
      </c>
      <c r="Q828" s="404">
        <v>42881</v>
      </c>
      <c r="R828" s="404">
        <v>42914</v>
      </c>
      <c r="S828" s="403">
        <v>2</v>
      </c>
      <c r="T828" s="403">
        <v>2</v>
      </c>
      <c r="U828" s="403">
        <v>2</v>
      </c>
      <c r="V828" s="403">
        <v>2</v>
      </c>
      <c r="W828" s="403">
        <v>2</v>
      </c>
      <c r="X828" s="403" t="s">
        <v>100</v>
      </c>
      <c r="Y828" s="403" t="s">
        <v>3886</v>
      </c>
      <c r="Z828" s="404">
        <v>41330</v>
      </c>
      <c r="AA828" s="404">
        <v>41334</v>
      </c>
      <c r="AB828" s="403" t="s">
        <v>115</v>
      </c>
      <c r="AC828" s="403" t="s">
        <v>4900</v>
      </c>
      <c r="AD828" s="403">
        <v>2</v>
      </c>
      <c r="AE828" s="403">
        <v>2</v>
      </c>
      <c r="AF828" s="403">
        <v>2</v>
      </c>
      <c r="AG828" s="403" t="s">
        <v>99</v>
      </c>
      <c r="AH828" s="403">
        <v>3</v>
      </c>
      <c r="AI828" s="403" t="s">
        <v>111</v>
      </c>
    </row>
    <row r="829" spans="1:35" x14ac:dyDescent="0.2">
      <c r="A829" s="434" t="str">
        <f>IF(B829&lt;&gt;"",HYPERLINK(CONCATENATE("http://reports.ofsted.gov.uk/inspection-reports/find-inspection-report/provider/ELS/",B829),"Ofsted Webpage"),"")</f>
        <v>Ofsted Webpage</v>
      </c>
      <c r="B829" s="403">
        <v>130754</v>
      </c>
      <c r="C829" s="403">
        <v>106763</v>
      </c>
      <c r="D829" s="403">
        <v>10000952</v>
      </c>
      <c r="E829" s="403" t="s">
        <v>535</v>
      </c>
      <c r="F829" s="403" t="s">
        <v>293</v>
      </c>
      <c r="G829" s="403" t="s">
        <v>12</v>
      </c>
      <c r="H829" s="403" t="s">
        <v>413</v>
      </c>
      <c r="I829" s="403" t="s">
        <v>161</v>
      </c>
      <c r="J829" s="403" t="s">
        <v>161</v>
      </c>
      <c r="K829" s="404">
        <v>42676</v>
      </c>
      <c r="L829" s="403">
        <v>1</v>
      </c>
      <c r="M829" s="403" t="s">
        <v>536</v>
      </c>
      <c r="N829" s="403" t="s">
        <v>115</v>
      </c>
      <c r="O829" s="403" t="s">
        <v>109</v>
      </c>
      <c r="P829" s="404">
        <v>41226</v>
      </c>
      <c r="Q829" s="404">
        <v>41229</v>
      </c>
      <c r="R829" s="404">
        <v>41264</v>
      </c>
      <c r="S829" s="403">
        <v>2</v>
      </c>
      <c r="T829" s="403">
        <v>2</v>
      </c>
      <c r="U829" s="403">
        <v>2</v>
      </c>
      <c r="V829" s="403" t="s">
        <v>99</v>
      </c>
      <c r="W829" s="403">
        <v>2</v>
      </c>
      <c r="X829" s="403" t="s">
        <v>99</v>
      </c>
      <c r="Y829" s="403" t="s">
        <v>4640</v>
      </c>
      <c r="Z829" s="404">
        <v>40210</v>
      </c>
      <c r="AA829" s="404">
        <v>40214</v>
      </c>
      <c r="AB829" s="403" t="s">
        <v>458</v>
      </c>
      <c r="AC829" s="403" t="s">
        <v>4900</v>
      </c>
      <c r="AD829" s="403">
        <v>3</v>
      </c>
      <c r="AE829" s="403">
        <v>3</v>
      </c>
      <c r="AF829" s="403">
        <v>3</v>
      </c>
      <c r="AG829" s="403" t="s">
        <v>99</v>
      </c>
      <c r="AH829" s="403">
        <v>3</v>
      </c>
      <c r="AI829" s="403" t="s">
        <v>127</v>
      </c>
    </row>
    <row r="830" spans="1:35" x14ac:dyDescent="0.2">
      <c r="A830" s="434" t="str">
        <f>IF(B830&lt;&gt;"",HYPERLINK(CONCATENATE("http://reports.ofsted.gov.uk/inspection-reports/find-inspection-report/provider/ELS/",B830),"Ofsted Webpage"),"")</f>
        <v>Ofsted Webpage</v>
      </c>
      <c r="B830" s="403">
        <v>130755</v>
      </c>
      <c r="C830" s="403">
        <v>108425</v>
      </c>
      <c r="D830" s="403">
        <v>10002642</v>
      </c>
      <c r="E830" s="403" t="s">
        <v>296</v>
      </c>
      <c r="F830" s="403" t="s">
        <v>105</v>
      </c>
      <c r="G830" s="403" t="s">
        <v>12</v>
      </c>
      <c r="H830" s="403" t="s">
        <v>297</v>
      </c>
      <c r="I830" s="403" t="s">
        <v>161</v>
      </c>
      <c r="J830" s="403" t="s">
        <v>161</v>
      </c>
      <c r="K830" s="404" t="s">
        <v>210</v>
      </c>
      <c r="L830" s="403" t="s">
        <v>210</v>
      </c>
      <c r="M830" s="403">
        <v>10037390</v>
      </c>
      <c r="N830" s="403" t="s">
        <v>559</v>
      </c>
      <c r="O830" s="403" t="s">
        <v>109</v>
      </c>
      <c r="P830" s="404">
        <v>43116</v>
      </c>
      <c r="Q830" s="404">
        <v>43119</v>
      </c>
      <c r="R830" s="404">
        <v>43152</v>
      </c>
      <c r="S830" s="403">
        <v>3</v>
      </c>
      <c r="T830" s="403">
        <v>3</v>
      </c>
      <c r="U830" s="403">
        <v>3</v>
      </c>
      <c r="V830" s="403">
        <v>3</v>
      </c>
      <c r="W830" s="403">
        <v>3</v>
      </c>
      <c r="X830" s="403" t="s">
        <v>100</v>
      </c>
      <c r="Y830" s="403">
        <v>10020150</v>
      </c>
      <c r="Z830" s="404">
        <v>42654</v>
      </c>
      <c r="AA830" s="404">
        <v>42657</v>
      </c>
      <c r="AB830" s="403" t="s">
        <v>108</v>
      </c>
      <c r="AC830" s="403" t="s">
        <v>4900</v>
      </c>
      <c r="AD830" s="403">
        <v>4</v>
      </c>
      <c r="AE830" s="403">
        <v>4</v>
      </c>
      <c r="AF830" s="403">
        <v>4</v>
      </c>
      <c r="AG830" s="403">
        <v>4</v>
      </c>
      <c r="AH830" s="403">
        <v>4</v>
      </c>
      <c r="AI830" s="403" t="s">
        <v>127</v>
      </c>
    </row>
    <row r="831" spans="1:35" x14ac:dyDescent="0.2">
      <c r="A831" s="434" t="str">
        <f>IF(B831&lt;&gt;"",HYPERLINK(CONCATENATE("http://reports.ofsted.gov.uk/inspection-reports/find-inspection-report/provider/ELS/",B831),"Ofsted Webpage"),"")</f>
        <v>Ofsted Webpage</v>
      </c>
      <c r="B831" s="403">
        <v>130756</v>
      </c>
      <c r="C831" s="403">
        <v>108374</v>
      </c>
      <c r="D831" s="403">
        <v>10007671</v>
      </c>
      <c r="E831" s="403" t="s">
        <v>1448</v>
      </c>
      <c r="F831" s="403" t="s">
        <v>105</v>
      </c>
      <c r="G831" s="403" t="s">
        <v>12</v>
      </c>
      <c r="H831" s="403" t="s">
        <v>297</v>
      </c>
      <c r="I831" s="403" t="s">
        <v>161</v>
      </c>
      <c r="J831" s="403" t="s">
        <v>161</v>
      </c>
      <c r="K831" s="404" t="s">
        <v>210</v>
      </c>
      <c r="L831" s="403" t="s">
        <v>210</v>
      </c>
      <c r="M831" s="403">
        <v>10040627</v>
      </c>
      <c r="N831" s="403" t="s">
        <v>268</v>
      </c>
      <c r="O831" s="403" t="s">
        <v>109</v>
      </c>
      <c r="P831" s="404">
        <v>43039</v>
      </c>
      <c r="Q831" s="404">
        <v>43042</v>
      </c>
      <c r="R831" s="404">
        <v>43066</v>
      </c>
      <c r="S831" s="403">
        <v>2</v>
      </c>
      <c r="T831" s="403">
        <v>2</v>
      </c>
      <c r="U831" s="403">
        <v>2</v>
      </c>
      <c r="V831" s="403">
        <v>2</v>
      </c>
      <c r="W831" s="403">
        <v>2</v>
      </c>
      <c r="X831" s="403" t="s">
        <v>100</v>
      </c>
      <c r="Y831" s="403">
        <v>10004757</v>
      </c>
      <c r="Z831" s="404">
        <v>42437</v>
      </c>
      <c r="AA831" s="404">
        <v>42440</v>
      </c>
      <c r="AB831" s="403" t="s">
        <v>108</v>
      </c>
      <c r="AC831" s="403" t="s">
        <v>4900</v>
      </c>
      <c r="AD831" s="403">
        <v>3</v>
      </c>
      <c r="AE831" s="403">
        <v>3</v>
      </c>
      <c r="AF831" s="403">
        <v>3</v>
      </c>
      <c r="AG831" s="403">
        <v>2</v>
      </c>
      <c r="AH831" s="403">
        <v>3</v>
      </c>
      <c r="AI831" s="403" t="s">
        <v>127</v>
      </c>
    </row>
    <row r="832" spans="1:35" x14ac:dyDescent="0.2">
      <c r="A832" s="434" t="str">
        <f>IF(B832&lt;&gt;"",HYPERLINK(CONCATENATE("http://reports.ofsted.gov.uk/inspection-reports/find-inspection-report/provider/ELS/",B832),"Ofsted Webpage"),"")</f>
        <v>Ofsted Webpage</v>
      </c>
      <c r="B832" s="403">
        <v>130757</v>
      </c>
      <c r="C832" s="403">
        <v>108327</v>
      </c>
      <c r="D832" s="403">
        <v>10005429</v>
      </c>
      <c r="E832" s="403" t="s">
        <v>1450</v>
      </c>
      <c r="F832" s="403" t="s">
        <v>105</v>
      </c>
      <c r="G832" s="403" t="s">
        <v>12</v>
      </c>
      <c r="H832" s="403" t="s">
        <v>297</v>
      </c>
      <c r="I832" s="403" t="s">
        <v>161</v>
      </c>
      <c r="J832" s="403" t="s">
        <v>161</v>
      </c>
      <c r="K832" s="404" t="s">
        <v>210</v>
      </c>
      <c r="L832" s="403" t="s">
        <v>210</v>
      </c>
      <c r="M832" s="403">
        <v>10040628</v>
      </c>
      <c r="N832" s="403" t="s">
        <v>268</v>
      </c>
      <c r="O832" s="403" t="s">
        <v>109</v>
      </c>
      <c r="P832" s="404">
        <v>42997</v>
      </c>
      <c r="Q832" s="404">
        <v>43000</v>
      </c>
      <c r="R832" s="404">
        <v>43032</v>
      </c>
      <c r="S832" s="403">
        <v>2</v>
      </c>
      <c r="T832" s="403">
        <v>2</v>
      </c>
      <c r="U832" s="403">
        <v>2</v>
      </c>
      <c r="V832" s="403">
        <v>2</v>
      </c>
      <c r="W832" s="403">
        <v>2</v>
      </c>
      <c r="X832" s="403" t="s">
        <v>100</v>
      </c>
      <c r="Y832" s="403">
        <v>10004758</v>
      </c>
      <c r="Z832" s="404">
        <v>42451</v>
      </c>
      <c r="AA832" s="404">
        <v>42453</v>
      </c>
      <c r="AB832" s="403" t="s">
        <v>108</v>
      </c>
      <c r="AC832" s="403" t="s">
        <v>4900</v>
      </c>
      <c r="AD832" s="403">
        <v>3</v>
      </c>
      <c r="AE832" s="403">
        <v>3</v>
      </c>
      <c r="AF832" s="403">
        <v>3</v>
      </c>
      <c r="AG832" s="403">
        <v>3</v>
      </c>
      <c r="AH832" s="403">
        <v>3</v>
      </c>
      <c r="AI832" s="403" t="s">
        <v>127</v>
      </c>
    </row>
    <row r="833" spans="1:35" x14ac:dyDescent="0.2">
      <c r="A833" s="434" t="str">
        <f>IF(B833&lt;&gt;"",HYPERLINK(CONCATENATE("http://reports.ofsted.gov.uk/inspection-reports/find-inspection-report/provider/ELS/",B833),"Ofsted Webpage"),"")</f>
        <v>Ofsted Webpage</v>
      </c>
      <c r="B833" s="403">
        <v>130759</v>
      </c>
      <c r="C833" s="403">
        <v>110215</v>
      </c>
      <c r="D833" s="403">
        <v>10002743</v>
      </c>
      <c r="E833" s="403" t="s">
        <v>1452</v>
      </c>
      <c r="F833" s="403" t="s">
        <v>113</v>
      </c>
      <c r="G833" s="403" t="s">
        <v>12</v>
      </c>
      <c r="H833" s="403" t="s">
        <v>239</v>
      </c>
      <c r="I833" s="403" t="s">
        <v>161</v>
      </c>
      <c r="J833" s="403" t="s">
        <v>161</v>
      </c>
      <c r="K833" s="404" t="s">
        <v>210</v>
      </c>
      <c r="L833" s="403" t="s">
        <v>210</v>
      </c>
      <c r="M833" s="403">
        <v>10030741</v>
      </c>
      <c r="N833" s="403" t="s">
        <v>155</v>
      </c>
      <c r="O833" s="403" t="s">
        <v>109</v>
      </c>
      <c r="P833" s="404">
        <v>42997</v>
      </c>
      <c r="Q833" s="404">
        <v>43000</v>
      </c>
      <c r="R833" s="404">
        <v>43039</v>
      </c>
      <c r="S833" s="403">
        <v>2</v>
      </c>
      <c r="T833" s="403">
        <v>2</v>
      </c>
      <c r="U833" s="403">
        <v>2</v>
      </c>
      <c r="V833" s="403">
        <v>2</v>
      </c>
      <c r="W833" s="403">
        <v>2</v>
      </c>
      <c r="X833" s="403" t="s">
        <v>100</v>
      </c>
      <c r="Y833" s="403">
        <v>10004759</v>
      </c>
      <c r="Z833" s="404">
        <v>42353</v>
      </c>
      <c r="AA833" s="404">
        <v>42356</v>
      </c>
      <c r="AB833" s="403" t="s">
        <v>115</v>
      </c>
      <c r="AC833" s="403" t="s">
        <v>4900</v>
      </c>
      <c r="AD833" s="403">
        <v>3</v>
      </c>
      <c r="AE833" s="403">
        <v>3</v>
      </c>
      <c r="AF833" s="403">
        <v>3</v>
      </c>
      <c r="AG833" s="403">
        <v>3</v>
      </c>
      <c r="AH833" s="403">
        <v>3</v>
      </c>
      <c r="AI833" s="403" t="s">
        <v>127</v>
      </c>
    </row>
    <row r="834" spans="1:35" x14ac:dyDescent="0.2">
      <c r="A834" s="434" t="str">
        <f>IF(B834&lt;&gt;"",HYPERLINK(CONCATENATE("http://reports.ofsted.gov.uk/inspection-reports/find-inspection-report/provider/ELS/",B834),"Ofsted Webpage"),"")</f>
        <v>Ofsted Webpage</v>
      </c>
      <c r="B834" s="403">
        <v>130760</v>
      </c>
      <c r="C834" s="403">
        <v>107722</v>
      </c>
      <c r="D834" s="403">
        <v>10006303</v>
      </c>
      <c r="E834" s="403" t="s">
        <v>4641</v>
      </c>
      <c r="F834" s="403" t="s">
        <v>113</v>
      </c>
      <c r="G834" s="403" t="s">
        <v>12</v>
      </c>
      <c r="H834" s="403" t="s">
        <v>239</v>
      </c>
      <c r="I834" s="403" t="s">
        <v>161</v>
      </c>
      <c r="J834" s="403" t="s">
        <v>161</v>
      </c>
      <c r="K834" s="404" t="s">
        <v>210</v>
      </c>
      <c r="L834" s="403" t="s">
        <v>210</v>
      </c>
      <c r="M834" s="403">
        <v>10022569</v>
      </c>
      <c r="N834" s="403" t="s">
        <v>155</v>
      </c>
      <c r="O834" s="403" t="s">
        <v>109</v>
      </c>
      <c r="P834" s="404">
        <v>42794</v>
      </c>
      <c r="Q834" s="404">
        <v>42797</v>
      </c>
      <c r="R834" s="404">
        <v>42821</v>
      </c>
      <c r="S834" s="403">
        <v>2</v>
      </c>
      <c r="T834" s="403">
        <v>2</v>
      </c>
      <c r="U834" s="403">
        <v>2</v>
      </c>
      <c r="V834" s="403">
        <v>2</v>
      </c>
      <c r="W834" s="403">
        <v>2</v>
      </c>
      <c r="X834" s="403" t="s">
        <v>100</v>
      </c>
      <c r="Y834" s="403" t="s">
        <v>2159</v>
      </c>
      <c r="Z834" s="404">
        <v>42087</v>
      </c>
      <c r="AA834" s="404">
        <v>42090</v>
      </c>
      <c r="AB834" s="403" t="s">
        <v>115</v>
      </c>
      <c r="AC834" s="403" t="s">
        <v>4900</v>
      </c>
      <c r="AD834" s="403">
        <v>3</v>
      </c>
      <c r="AE834" s="403">
        <v>3</v>
      </c>
      <c r="AF834" s="403">
        <v>3</v>
      </c>
      <c r="AG834" s="403" t="s">
        <v>99</v>
      </c>
      <c r="AH834" s="403">
        <v>3</v>
      </c>
      <c r="AI834" s="403" t="s">
        <v>127</v>
      </c>
    </row>
    <row r="835" spans="1:35" x14ac:dyDescent="0.2">
      <c r="A835" s="434" t="str">
        <f>IF(B835&lt;&gt;"",HYPERLINK(CONCATENATE("http://reports.ofsted.gov.uk/inspection-reports/find-inspection-report/provider/ELS/",B835),"Ofsted Webpage"),"")</f>
        <v>Ofsted Webpage</v>
      </c>
      <c r="B835" s="403">
        <v>130761</v>
      </c>
      <c r="C835" s="403">
        <v>107641</v>
      </c>
      <c r="D835" s="403">
        <v>10000812</v>
      </c>
      <c r="E835" s="403" t="s">
        <v>3007</v>
      </c>
      <c r="F835" s="403" t="s">
        <v>113</v>
      </c>
      <c r="G835" s="403" t="s">
        <v>12</v>
      </c>
      <c r="H835" s="403" t="s">
        <v>239</v>
      </c>
      <c r="I835" s="403" t="s">
        <v>161</v>
      </c>
      <c r="J835" s="403" t="s">
        <v>161</v>
      </c>
      <c r="K835" s="404">
        <v>43055</v>
      </c>
      <c r="L835" s="403">
        <v>1</v>
      </c>
      <c r="M835" s="403" t="s">
        <v>3008</v>
      </c>
      <c r="N835" s="403" t="s">
        <v>155</v>
      </c>
      <c r="O835" s="403" t="s">
        <v>109</v>
      </c>
      <c r="P835" s="404">
        <v>41792</v>
      </c>
      <c r="Q835" s="404">
        <v>41796</v>
      </c>
      <c r="R835" s="404">
        <v>41827</v>
      </c>
      <c r="S835" s="403">
        <v>2</v>
      </c>
      <c r="T835" s="403">
        <v>2</v>
      </c>
      <c r="U835" s="403">
        <v>2</v>
      </c>
      <c r="V835" s="403" t="s">
        <v>99</v>
      </c>
      <c r="W835" s="403">
        <v>2</v>
      </c>
      <c r="X835" s="403" t="s">
        <v>99</v>
      </c>
      <c r="Y835" s="403" t="s">
        <v>3895</v>
      </c>
      <c r="Z835" s="404">
        <v>41302</v>
      </c>
      <c r="AA835" s="404">
        <v>41306</v>
      </c>
      <c r="AB835" s="403" t="s">
        <v>115</v>
      </c>
      <c r="AC835" s="403" t="s">
        <v>4900</v>
      </c>
      <c r="AD835" s="403">
        <v>3</v>
      </c>
      <c r="AE835" s="403">
        <v>3</v>
      </c>
      <c r="AF835" s="403">
        <v>3</v>
      </c>
      <c r="AG835" s="403" t="s">
        <v>99</v>
      </c>
      <c r="AH835" s="403">
        <v>3</v>
      </c>
      <c r="AI835" s="403" t="s">
        <v>127</v>
      </c>
    </row>
    <row r="836" spans="1:35" x14ac:dyDescent="0.2">
      <c r="A836" s="434" t="str">
        <f>IF(B836&lt;&gt;"",HYPERLINK(CONCATENATE("http://reports.ofsted.gov.uk/inspection-reports/find-inspection-report/provider/ELS/",B836),"Ofsted Webpage"),"")</f>
        <v>Ofsted Webpage</v>
      </c>
      <c r="B836" s="403">
        <v>130762</v>
      </c>
      <c r="C836" s="403">
        <v>110223</v>
      </c>
      <c r="D836" s="403">
        <v>10003928</v>
      </c>
      <c r="E836" s="403" t="s">
        <v>1454</v>
      </c>
      <c r="F836" s="403" t="s">
        <v>113</v>
      </c>
      <c r="G836" s="403" t="s">
        <v>12</v>
      </c>
      <c r="H836" s="403" t="s">
        <v>239</v>
      </c>
      <c r="I836" s="403" t="s">
        <v>161</v>
      </c>
      <c r="J836" s="403" t="s">
        <v>161</v>
      </c>
      <c r="K836" s="404" t="s">
        <v>210</v>
      </c>
      <c r="L836" s="403" t="s">
        <v>210</v>
      </c>
      <c r="M836" s="403">
        <v>10019027</v>
      </c>
      <c r="N836" s="403" t="s">
        <v>115</v>
      </c>
      <c r="O836" s="403" t="s">
        <v>109</v>
      </c>
      <c r="P836" s="404">
        <v>42507</v>
      </c>
      <c r="Q836" s="404">
        <v>42510</v>
      </c>
      <c r="R836" s="404">
        <v>42558</v>
      </c>
      <c r="S836" s="403">
        <v>3</v>
      </c>
      <c r="T836" s="403">
        <v>3</v>
      </c>
      <c r="U836" s="403">
        <v>3</v>
      </c>
      <c r="V836" s="403">
        <v>3</v>
      </c>
      <c r="W836" s="403">
        <v>3</v>
      </c>
      <c r="X836" s="403" t="s">
        <v>100</v>
      </c>
      <c r="Y836" s="403" t="s">
        <v>4642</v>
      </c>
      <c r="Z836" s="404">
        <v>40588</v>
      </c>
      <c r="AA836" s="404">
        <v>40592</v>
      </c>
      <c r="AB836" s="403" t="s">
        <v>163</v>
      </c>
      <c r="AC836" s="403" t="s">
        <v>4900</v>
      </c>
      <c r="AD836" s="403">
        <v>1</v>
      </c>
      <c r="AE836" s="403">
        <v>1</v>
      </c>
      <c r="AF836" s="403">
        <v>2</v>
      </c>
      <c r="AG836" s="403" t="s">
        <v>99</v>
      </c>
      <c r="AH836" s="403">
        <v>1</v>
      </c>
      <c r="AI836" s="403" t="s">
        <v>148</v>
      </c>
    </row>
    <row r="837" spans="1:35" x14ac:dyDescent="0.2">
      <c r="A837" s="434" t="str">
        <f>IF(B837&lt;&gt;"",HYPERLINK(CONCATENATE("http://reports.ofsted.gov.uk/inspection-reports/find-inspection-report/provider/ELS/",B837),"Ofsted Webpage"),"")</f>
        <v>Ofsted Webpage</v>
      </c>
      <c r="B837" s="403">
        <v>130763</v>
      </c>
      <c r="C837" s="403">
        <v>105939</v>
      </c>
      <c r="D837" s="403">
        <v>10007916</v>
      </c>
      <c r="E837" s="403" t="s">
        <v>214</v>
      </c>
      <c r="F837" s="403" t="s">
        <v>113</v>
      </c>
      <c r="G837" s="403" t="s">
        <v>12</v>
      </c>
      <c r="H837" s="403" t="s">
        <v>114</v>
      </c>
      <c r="I837" s="403" t="s">
        <v>107</v>
      </c>
      <c r="J837" s="403" t="s">
        <v>107</v>
      </c>
      <c r="K837" s="404" t="s">
        <v>210</v>
      </c>
      <c r="L837" s="403" t="s">
        <v>210</v>
      </c>
      <c r="M837" s="403">
        <v>10022608</v>
      </c>
      <c r="N837" s="403" t="s">
        <v>115</v>
      </c>
      <c r="O837" s="403" t="s">
        <v>124</v>
      </c>
      <c r="P837" s="404">
        <v>42746</v>
      </c>
      <c r="Q837" s="404">
        <v>42752</v>
      </c>
      <c r="R837" s="404">
        <v>42808</v>
      </c>
      <c r="S837" s="403">
        <v>3</v>
      </c>
      <c r="T837" s="403">
        <v>3</v>
      </c>
      <c r="U837" s="403">
        <v>3</v>
      </c>
      <c r="V837" s="403">
        <v>3</v>
      </c>
      <c r="W837" s="403">
        <v>3</v>
      </c>
      <c r="X837" s="403" t="s">
        <v>100</v>
      </c>
      <c r="Y837" s="403" t="s">
        <v>215</v>
      </c>
      <c r="Z837" s="404">
        <v>41288</v>
      </c>
      <c r="AA837" s="404">
        <v>41292</v>
      </c>
      <c r="AB837" s="403" t="s">
        <v>115</v>
      </c>
      <c r="AC837" s="403" t="s">
        <v>4900</v>
      </c>
      <c r="AD837" s="403">
        <v>2</v>
      </c>
      <c r="AE837" s="403">
        <v>2</v>
      </c>
      <c r="AF837" s="403">
        <v>2</v>
      </c>
      <c r="AG837" s="403" t="s">
        <v>99</v>
      </c>
      <c r="AH837" s="403">
        <v>2</v>
      </c>
      <c r="AI837" s="403" t="s">
        <v>148</v>
      </c>
    </row>
    <row r="838" spans="1:35" x14ac:dyDescent="0.2">
      <c r="A838" s="434" t="str">
        <f>IF(B838&lt;&gt;"",HYPERLINK(CONCATENATE("http://reports.ofsted.gov.uk/inspection-reports/find-inspection-report/provider/ELS/",B838),"Ofsted Webpage"),"")</f>
        <v>Ofsted Webpage</v>
      </c>
      <c r="B838" s="403">
        <v>130764</v>
      </c>
      <c r="C838" s="403">
        <v>106947</v>
      </c>
      <c r="D838" s="403">
        <v>10004772</v>
      </c>
      <c r="E838" s="403" t="s">
        <v>112</v>
      </c>
      <c r="F838" s="403" t="s">
        <v>113</v>
      </c>
      <c r="G838" s="403" t="s">
        <v>12</v>
      </c>
      <c r="H838" s="403" t="s">
        <v>114</v>
      </c>
      <c r="I838" s="403" t="s">
        <v>107</v>
      </c>
      <c r="J838" s="403" t="s">
        <v>107</v>
      </c>
      <c r="K838" s="404" t="s">
        <v>210</v>
      </c>
      <c r="L838" s="404" t="s">
        <v>210</v>
      </c>
      <c r="M838" s="404" t="s">
        <v>210</v>
      </c>
      <c r="N838" s="404" t="s">
        <v>210</v>
      </c>
      <c r="O838" s="404" t="s">
        <v>210</v>
      </c>
      <c r="P838" s="404" t="s">
        <v>210</v>
      </c>
      <c r="Q838" s="404" t="s">
        <v>210</v>
      </c>
      <c r="R838" s="404" t="s">
        <v>210</v>
      </c>
      <c r="S838" s="404" t="s">
        <v>210</v>
      </c>
      <c r="T838" s="404" t="s">
        <v>210</v>
      </c>
      <c r="U838" s="404" t="s">
        <v>210</v>
      </c>
      <c r="V838" s="404" t="s">
        <v>210</v>
      </c>
      <c r="W838" s="404" t="s">
        <v>210</v>
      </c>
      <c r="X838" s="404" t="s">
        <v>210</v>
      </c>
      <c r="Y838" s="404" t="s">
        <v>210</v>
      </c>
      <c r="Z838" s="404" t="s">
        <v>210</v>
      </c>
      <c r="AA838" s="404" t="s">
        <v>210</v>
      </c>
      <c r="AB838" s="404" t="s">
        <v>210</v>
      </c>
      <c r="AC838" s="404" t="s">
        <v>210</v>
      </c>
      <c r="AD838" s="404" t="s">
        <v>210</v>
      </c>
      <c r="AE838" s="404" t="s">
        <v>210</v>
      </c>
      <c r="AF838" s="404" t="s">
        <v>210</v>
      </c>
      <c r="AG838" s="404" t="s">
        <v>210</v>
      </c>
      <c r="AH838" s="404" t="s">
        <v>210</v>
      </c>
      <c r="AI838" s="404" t="s">
        <v>210</v>
      </c>
    </row>
    <row r="839" spans="1:35" x14ac:dyDescent="0.2">
      <c r="A839" s="434" t="str">
        <f>IF(B839&lt;&gt;"",HYPERLINK(CONCATENATE("http://reports.ofsted.gov.uk/inspection-reports/find-inspection-report/provider/ELS/",B839),"Ofsted Webpage"),"")</f>
        <v>Ofsted Webpage</v>
      </c>
      <c r="B839" s="403">
        <v>130767</v>
      </c>
      <c r="C839" s="403">
        <v>108429</v>
      </c>
      <c r="D839" s="403">
        <v>10002122</v>
      </c>
      <c r="E839" s="403" t="s">
        <v>401</v>
      </c>
      <c r="F839" s="403" t="s">
        <v>105</v>
      </c>
      <c r="G839" s="403" t="s">
        <v>12</v>
      </c>
      <c r="H839" s="403" t="s">
        <v>114</v>
      </c>
      <c r="I839" s="403" t="s">
        <v>107</v>
      </c>
      <c r="J839" s="403" t="s">
        <v>107</v>
      </c>
      <c r="K839" s="404" t="s">
        <v>210</v>
      </c>
      <c r="L839" s="403" t="s">
        <v>210</v>
      </c>
      <c r="M839" s="403">
        <v>10020140</v>
      </c>
      <c r="N839" s="403" t="s">
        <v>108</v>
      </c>
      <c r="O839" s="403" t="s">
        <v>124</v>
      </c>
      <c r="P839" s="404">
        <v>42661</v>
      </c>
      <c r="Q839" s="404">
        <v>42678</v>
      </c>
      <c r="R839" s="404">
        <v>42751</v>
      </c>
      <c r="S839" s="403">
        <v>2</v>
      </c>
      <c r="T839" s="403">
        <v>2</v>
      </c>
      <c r="U839" s="403">
        <v>2</v>
      </c>
      <c r="V839" s="403">
        <v>2</v>
      </c>
      <c r="W839" s="403">
        <v>2</v>
      </c>
      <c r="X839" s="403" t="s">
        <v>100</v>
      </c>
      <c r="Y839" s="403" t="s">
        <v>402</v>
      </c>
      <c r="Z839" s="404">
        <v>41534</v>
      </c>
      <c r="AA839" s="404">
        <v>41537</v>
      </c>
      <c r="AB839" s="403" t="s">
        <v>108</v>
      </c>
      <c r="AC839" s="403" t="s">
        <v>4900</v>
      </c>
      <c r="AD839" s="403">
        <v>2</v>
      </c>
      <c r="AE839" s="403">
        <v>2</v>
      </c>
      <c r="AF839" s="403">
        <v>2</v>
      </c>
      <c r="AG839" s="403" t="s">
        <v>99</v>
      </c>
      <c r="AH839" s="403">
        <v>3</v>
      </c>
      <c r="AI839" s="403" t="s">
        <v>111</v>
      </c>
    </row>
    <row r="840" spans="1:35" x14ac:dyDescent="0.2">
      <c r="A840" s="434" t="str">
        <f>IF(B840&lt;&gt;"",HYPERLINK(CONCATENATE("http://reports.ofsted.gov.uk/inspection-reports/find-inspection-report/provider/ELS/",B840),"Ofsted Webpage"),"")</f>
        <v>Ofsted Webpage</v>
      </c>
      <c r="B840" s="403">
        <v>130769</v>
      </c>
      <c r="C840" s="403">
        <v>106970</v>
      </c>
      <c r="D840" s="403">
        <v>10007011</v>
      </c>
      <c r="E840" s="403" t="s">
        <v>3899</v>
      </c>
      <c r="F840" s="403" t="s">
        <v>113</v>
      </c>
      <c r="G840" s="403" t="s">
        <v>12</v>
      </c>
      <c r="H840" s="403" t="s">
        <v>255</v>
      </c>
      <c r="I840" s="403" t="s">
        <v>161</v>
      </c>
      <c r="J840" s="403" t="s">
        <v>161</v>
      </c>
      <c r="K840" s="404" t="s">
        <v>210</v>
      </c>
      <c r="L840" s="403" t="s">
        <v>210</v>
      </c>
      <c r="M840" s="403">
        <v>10022574</v>
      </c>
      <c r="N840" s="403" t="s">
        <v>115</v>
      </c>
      <c r="O840" s="403" t="s">
        <v>109</v>
      </c>
      <c r="P840" s="404">
        <v>42849</v>
      </c>
      <c r="Q840" s="404">
        <v>42852</v>
      </c>
      <c r="R840" s="404">
        <v>42878</v>
      </c>
      <c r="S840" s="403">
        <v>3</v>
      </c>
      <c r="T840" s="403">
        <v>3</v>
      </c>
      <c r="U840" s="403">
        <v>3</v>
      </c>
      <c r="V840" s="403">
        <v>3</v>
      </c>
      <c r="W840" s="403">
        <v>3</v>
      </c>
      <c r="X840" s="403" t="s">
        <v>100</v>
      </c>
      <c r="Y840" s="403" t="s">
        <v>3900</v>
      </c>
      <c r="Z840" s="404">
        <v>41309</v>
      </c>
      <c r="AA840" s="404">
        <v>41313</v>
      </c>
      <c r="AB840" s="403" t="s">
        <v>115</v>
      </c>
      <c r="AC840" s="403" t="s">
        <v>4900</v>
      </c>
      <c r="AD840" s="403">
        <v>2</v>
      </c>
      <c r="AE840" s="403">
        <v>2</v>
      </c>
      <c r="AF840" s="403">
        <v>2</v>
      </c>
      <c r="AG840" s="403" t="s">
        <v>99</v>
      </c>
      <c r="AH840" s="403">
        <v>2</v>
      </c>
      <c r="AI840" s="403" t="s">
        <v>148</v>
      </c>
    </row>
    <row r="841" spans="1:35" x14ac:dyDescent="0.2">
      <c r="A841" s="434" t="str">
        <f>IF(B841&lt;&gt;"",HYPERLINK(CONCATENATE("http://reports.ofsted.gov.uk/inspection-reports/find-inspection-report/provider/ELS/",B841),"Ofsted Webpage"),"")</f>
        <v>Ofsted Webpage</v>
      </c>
      <c r="B841" s="403">
        <v>130772</v>
      </c>
      <c r="C841" s="403">
        <v>106966</v>
      </c>
      <c r="D841" s="403">
        <v>10004442</v>
      </c>
      <c r="E841" s="403" t="s">
        <v>1459</v>
      </c>
      <c r="F841" s="403" t="s">
        <v>293</v>
      </c>
      <c r="G841" s="403" t="s">
        <v>12</v>
      </c>
      <c r="H841" s="403" t="s">
        <v>255</v>
      </c>
      <c r="I841" s="403" t="s">
        <v>161</v>
      </c>
      <c r="J841" s="403" t="s">
        <v>161</v>
      </c>
      <c r="K841" s="404" t="s">
        <v>210</v>
      </c>
      <c r="L841" s="403" t="s">
        <v>210</v>
      </c>
      <c r="M841" s="403">
        <v>10011441</v>
      </c>
      <c r="N841" s="403" t="s">
        <v>115</v>
      </c>
      <c r="O841" s="403" t="s">
        <v>109</v>
      </c>
      <c r="P841" s="404">
        <v>42486</v>
      </c>
      <c r="Q841" s="404">
        <v>42489</v>
      </c>
      <c r="R841" s="404">
        <v>42530</v>
      </c>
      <c r="S841" s="403">
        <v>3</v>
      </c>
      <c r="T841" s="403">
        <v>3</v>
      </c>
      <c r="U841" s="403">
        <v>3</v>
      </c>
      <c r="V841" s="403">
        <v>3</v>
      </c>
      <c r="W841" s="403">
        <v>3</v>
      </c>
      <c r="X841" s="403" t="s">
        <v>100</v>
      </c>
      <c r="Y841" s="403" t="s">
        <v>4643</v>
      </c>
      <c r="Z841" s="404">
        <v>39575</v>
      </c>
      <c r="AA841" s="404">
        <v>39576</v>
      </c>
      <c r="AB841" s="403" t="s">
        <v>4498</v>
      </c>
      <c r="AC841" s="403" t="s">
        <v>4900</v>
      </c>
      <c r="AD841" s="403">
        <v>1</v>
      </c>
      <c r="AE841" s="403">
        <v>1</v>
      </c>
      <c r="AF841" s="403">
        <v>1</v>
      </c>
      <c r="AG841" s="403" t="s">
        <v>99</v>
      </c>
      <c r="AH841" s="403">
        <v>1</v>
      </c>
      <c r="AI841" s="403" t="s">
        <v>148</v>
      </c>
    </row>
    <row r="842" spans="1:35" x14ac:dyDescent="0.2">
      <c r="A842" s="434" t="str">
        <f>IF(B842&lt;&gt;"",HYPERLINK(CONCATENATE("http://reports.ofsted.gov.uk/inspection-reports/find-inspection-report/provider/ELS/",B842),"Ofsted Webpage"),"")</f>
        <v>Ofsted Webpage</v>
      </c>
      <c r="B842" s="403">
        <v>130773</v>
      </c>
      <c r="C842" s="403">
        <v>107495</v>
      </c>
      <c r="D842" s="403">
        <v>10004760</v>
      </c>
      <c r="E842" s="403" t="s">
        <v>3902</v>
      </c>
      <c r="F842" s="403" t="s">
        <v>113</v>
      </c>
      <c r="G842" s="403" t="s">
        <v>12</v>
      </c>
      <c r="H842" s="403" t="s">
        <v>1246</v>
      </c>
      <c r="I842" s="403" t="s">
        <v>94</v>
      </c>
      <c r="J842" s="403" t="s">
        <v>95</v>
      </c>
      <c r="K842" s="404">
        <v>42860</v>
      </c>
      <c r="L842" s="403">
        <v>1</v>
      </c>
      <c r="M842" s="403" t="s">
        <v>3903</v>
      </c>
      <c r="N842" s="403" t="s">
        <v>115</v>
      </c>
      <c r="O842" s="403" t="s">
        <v>109</v>
      </c>
      <c r="P842" s="404">
        <v>41302</v>
      </c>
      <c r="Q842" s="404">
        <v>41306</v>
      </c>
      <c r="R842" s="404">
        <v>41341</v>
      </c>
      <c r="S842" s="403">
        <v>2</v>
      </c>
      <c r="T842" s="403">
        <v>2</v>
      </c>
      <c r="U842" s="403">
        <v>2</v>
      </c>
      <c r="V842" s="403" t="s">
        <v>99</v>
      </c>
      <c r="W842" s="403">
        <v>2</v>
      </c>
      <c r="X842" s="403" t="s">
        <v>99</v>
      </c>
      <c r="Y842" s="403" t="s">
        <v>4644</v>
      </c>
      <c r="Z842" s="404">
        <v>40091</v>
      </c>
      <c r="AA842" s="404">
        <v>40095</v>
      </c>
      <c r="AB842" s="403" t="s">
        <v>458</v>
      </c>
      <c r="AC842" s="403" t="s">
        <v>4900</v>
      </c>
      <c r="AD842" s="403">
        <v>3</v>
      </c>
      <c r="AE842" s="403">
        <v>3</v>
      </c>
      <c r="AF842" s="403">
        <v>3</v>
      </c>
      <c r="AG842" s="403" t="s">
        <v>99</v>
      </c>
      <c r="AH842" s="403">
        <v>3</v>
      </c>
      <c r="AI842" s="403" t="s">
        <v>127</v>
      </c>
    </row>
    <row r="843" spans="1:35" x14ac:dyDescent="0.2">
      <c r="A843" s="434" t="str">
        <f>IF(B843&lt;&gt;"",HYPERLINK(CONCATENATE("http://reports.ofsted.gov.uk/inspection-reports/find-inspection-report/provider/ELS/",B843),"Ofsted Webpage"),"")</f>
        <v>Ofsted Webpage</v>
      </c>
      <c r="B843" s="403">
        <v>130776</v>
      </c>
      <c r="C843" s="403">
        <v>106985</v>
      </c>
      <c r="D843" s="403">
        <v>10004577</v>
      </c>
      <c r="E843" s="403" t="s">
        <v>4913</v>
      </c>
      <c r="F843" s="403" t="s">
        <v>113</v>
      </c>
      <c r="G843" s="403" t="s">
        <v>12</v>
      </c>
      <c r="H843" s="403" t="s">
        <v>217</v>
      </c>
      <c r="I843" s="403" t="s">
        <v>161</v>
      </c>
      <c r="J843" s="403" t="s">
        <v>161</v>
      </c>
      <c r="K843" s="404" t="s">
        <v>210</v>
      </c>
      <c r="L843" s="404" t="s">
        <v>210</v>
      </c>
      <c r="M843" s="404" t="s">
        <v>210</v>
      </c>
      <c r="N843" s="404" t="s">
        <v>210</v>
      </c>
      <c r="O843" s="404" t="s">
        <v>210</v>
      </c>
      <c r="P843" s="404" t="s">
        <v>210</v>
      </c>
      <c r="Q843" s="404" t="s">
        <v>210</v>
      </c>
      <c r="R843" s="404" t="s">
        <v>210</v>
      </c>
      <c r="S843" s="404" t="s">
        <v>210</v>
      </c>
      <c r="T843" s="404" t="s">
        <v>210</v>
      </c>
      <c r="U843" s="404" t="s">
        <v>210</v>
      </c>
      <c r="V843" s="404" t="s">
        <v>210</v>
      </c>
      <c r="W843" s="404" t="s">
        <v>210</v>
      </c>
      <c r="X843" s="404" t="s">
        <v>210</v>
      </c>
      <c r="Y843" s="404" t="s">
        <v>210</v>
      </c>
      <c r="Z843" s="404" t="s">
        <v>210</v>
      </c>
      <c r="AA843" s="404" t="s">
        <v>210</v>
      </c>
      <c r="AB843" s="404" t="s">
        <v>210</v>
      </c>
      <c r="AC843" s="404" t="s">
        <v>210</v>
      </c>
      <c r="AD843" s="404" t="s">
        <v>210</v>
      </c>
      <c r="AE843" s="404" t="s">
        <v>210</v>
      </c>
      <c r="AF843" s="404" t="s">
        <v>210</v>
      </c>
      <c r="AG843" s="404" t="s">
        <v>210</v>
      </c>
      <c r="AH843" s="404" t="s">
        <v>210</v>
      </c>
      <c r="AI843" s="404" t="s">
        <v>210</v>
      </c>
    </row>
    <row r="844" spans="1:35" x14ac:dyDescent="0.2">
      <c r="A844" s="434" t="str">
        <f>IF(B844&lt;&gt;"",HYPERLINK(CONCATENATE("http://reports.ofsted.gov.uk/inspection-reports/find-inspection-report/provider/ELS/",B844),"Ofsted Webpage"),"")</f>
        <v>Ofsted Webpage</v>
      </c>
      <c r="B844" s="403">
        <v>130777</v>
      </c>
      <c r="C844" s="403">
        <v>107960</v>
      </c>
      <c r="D844" s="403">
        <v>10007427</v>
      </c>
      <c r="E844" s="403" t="s">
        <v>4110</v>
      </c>
      <c r="F844" s="403" t="s">
        <v>113</v>
      </c>
      <c r="G844" s="403" t="s">
        <v>12</v>
      </c>
      <c r="H844" s="403" t="s">
        <v>160</v>
      </c>
      <c r="I844" s="403" t="s">
        <v>161</v>
      </c>
      <c r="J844" s="403" t="s">
        <v>161</v>
      </c>
      <c r="K844" s="404" t="s">
        <v>210</v>
      </c>
      <c r="L844" s="403" t="s">
        <v>210</v>
      </c>
      <c r="M844" s="403">
        <v>10011442</v>
      </c>
      <c r="N844" s="403" t="s">
        <v>115</v>
      </c>
      <c r="O844" s="403" t="s">
        <v>109</v>
      </c>
      <c r="P844" s="404">
        <v>42773</v>
      </c>
      <c r="Q844" s="404">
        <v>42776</v>
      </c>
      <c r="R844" s="404">
        <v>42815</v>
      </c>
      <c r="S844" s="403">
        <v>2</v>
      </c>
      <c r="T844" s="403">
        <v>2</v>
      </c>
      <c r="U844" s="403">
        <v>2</v>
      </c>
      <c r="V844" s="403">
        <v>2</v>
      </c>
      <c r="W844" s="403">
        <v>2</v>
      </c>
      <c r="X844" s="403" t="s">
        <v>100</v>
      </c>
      <c r="Y844" s="403" t="s">
        <v>162</v>
      </c>
      <c r="Z844" s="404">
        <v>41057</v>
      </c>
      <c r="AA844" s="404">
        <v>41061</v>
      </c>
      <c r="AB844" s="403" t="s">
        <v>163</v>
      </c>
      <c r="AC844" s="403" t="s">
        <v>4900</v>
      </c>
      <c r="AD844" s="403">
        <v>2</v>
      </c>
      <c r="AE844" s="403">
        <v>2</v>
      </c>
      <c r="AF844" s="403">
        <v>3</v>
      </c>
      <c r="AG844" s="403" t="s">
        <v>99</v>
      </c>
      <c r="AH844" s="403">
        <v>2</v>
      </c>
      <c r="AI844" s="403" t="s">
        <v>111</v>
      </c>
    </row>
    <row r="845" spans="1:35" x14ac:dyDescent="0.2">
      <c r="A845" s="434" t="str">
        <f>IF(B845&lt;&gt;"",HYPERLINK(CONCATENATE("http://reports.ofsted.gov.uk/inspection-reports/find-inspection-report/provider/ELS/",B845),"Ofsted Webpage"),"")</f>
        <v>Ofsted Webpage</v>
      </c>
      <c r="B845" s="403">
        <v>130787</v>
      </c>
      <c r="C845" s="403">
        <v>108326</v>
      </c>
      <c r="D845" s="403">
        <v>10000695</v>
      </c>
      <c r="E845" s="403" t="s">
        <v>615</v>
      </c>
      <c r="F845" s="403" t="s">
        <v>105</v>
      </c>
      <c r="G845" s="403" t="s">
        <v>12</v>
      </c>
      <c r="H845" s="403" t="s">
        <v>217</v>
      </c>
      <c r="I845" s="403" t="s">
        <v>161</v>
      </c>
      <c r="J845" s="403" t="s">
        <v>161</v>
      </c>
      <c r="K845" s="404" t="s">
        <v>210</v>
      </c>
      <c r="L845" s="403" t="s">
        <v>210</v>
      </c>
      <c r="M845" s="403">
        <v>10008473</v>
      </c>
      <c r="N845" s="403" t="s">
        <v>268</v>
      </c>
      <c r="O845" s="403" t="s">
        <v>109</v>
      </c>
      <c r="P845" s="404">
        <v>42640</v>
      </c>
      <c r="Q845" s="404">
        <v>42643</v>
      </c>
      <c r="R845" s="404">
        <v>42676</v>
      </c>
      <c r="S845" s="403">
        <v>2</v>
      </c>
      <c r="T845" s="403">
        <v>2</v>
      </c>
      <c r="U845" s="403">
        <v>2</v>
      </c>
      <c r="V845" s="403">
        <v>2</v>
      </c>
      <c r="W845" s="403">
        <v>2</v>
      </c>
      <c r="X845" s="403" t="s">
        <v>100</v>
      </c>
      <c r="Y845" s="403" t="s">
        <v>616</v>
      </c>
      <c r="Z845" s="404">
        <v>42024</v>
      </c>
      <c r="AA845" s="404">
        <v>42027</v>
      </c>
      <c r="AB845" s="403" t="s">
        <v>108</v>
      </c>
      <c r="AC845" s="403" t="s">
        <v>4900</v>
      </c>
      <c r="AD845" s="403">
        <v>3</v>
      </c>
      <c r="AE845" s="403">
        <v>3</v>
      </c>
      <c r="AF845" s="403">
        <v>3</v>
      </c>
      <c r="AG845" s="403" t="s">
        <v>99</v>
      </c>
      <c r="AH845" s="403">
        <v>3</v>
      </c>
      <c r="AI845" s="403" t="s">
        <v>127</v>
      </c>
    </row>
    <row r="846" spans="1:35" x14ac:dyDescent="0.2">
      <c r="A846" s="434" t="str">
        <f>IF(B846&lt;&gt;"",HYPERLINK(CONCATENATE("http://reports.ofsted.gov.uk/inspection-reports/find-inspection-report/provider/ELS/",B846),"Ofsted Webpage"),"")</f>
        <v>Ofsted Webpage</v>
      </c>
      <c r="B846" s="403">
        <v>130789</v>
      </c>
      <c r="C846" s="403">
        <v>105028</v>
      </c>
      <c r="D846" s="403">
        <v>10003011</v>
      </c>
      <c r="E846" s="403" t="s">
        <v>1465</v>
      </c>
      <c r="F846" s="403" t="s">
        <v>105</v>
      </c>
      <c r="G846" s="403" t="s">
        <v>12</v>
      </c>
      <c r="H846" s="403" t="s">
        <v>364</v>
      </c>
      <c r="I846" s="403" t="s">
        <v>190</v>
      </c>
      <c r="J846" s="403" t="s">
        <v>190</v>
      </c>
      <c r="K846" s="404">
        <v>42502</v>
      </c>
      <c r="L846" s="403">
        <v>1</v>
      </c>
      <c r="M846" s="403" t="s">
        <v>4645</v>
      </c>
      <c r="N846" s="403" t="s">
        <v>163</v>
      </c>
      <c r="O846" s="403" t="s">
        <v>109</v>
      </c>
      <c r="P846" s="404">
        <v>40490</v>
      </c>
      <c r="Q846" s="404">
        <v>40494</v>
      </c>
      <c r="R846" s="404">
        <v>40529</v>
      </c>
      <c r="S846" s="403">
        <v>2</v>
      </c>
      <c r="T846" s="403">
        <v>2</v>
      </c>
      <c r="U846" s="403">
        <v>2</v>
      </c>
      <c r="V846" s="403" t="s">
        <v>99</v>
      </c>
      <c r="W846" s="403">
        <v>2</v>
      </c>
      <c r="X846" s="403" t="s">
        <v>99</v>
      </c>
      <c r="Y846" s="403" t="s">
        <v>4646</v>
      </c>
      <c r="Z846" s="404">
        <v>39048</v>
      </c>
      <c r="AA846" s="404">
        <v>39052</v>
      </c>
      <c r="AB846" s="403" t="s">
        <v>163</v>
      </c>
      <c r="AC846" s="403" t="s">
        <v>4900</v>
      </c>
      <c r="AD846" s="403">
        <v>2</v>
      </c>
      <c r="AE846" s="403">
        <v>2</v>
      </c>
      <c r="AF846" s="403">
        <v>2</v>
      </c>
      <c r="AG846" s="403" t="s">
        <v>99</v>
      </c>
      <c r="AH846" s="403">
        <v>2</v>
      </c>
      <c r="AI846" s="403" t="s">
        <v>111</v>
      </c>
    </row>
    <row r="847" spans="1:35" x14ac:dyDescent="0.2">
      <c r="A847" s="434" t="str">
        <f>IF(B847&lt;&gt;"",HYPERLINK(CONCATENATE("http://reports.ofsted.gov.uk/inspection-reports/find-inspection-report/provider/ELS/",B847),"Ofsted Webpage"),"")</f>
        <v>Ofsted Webpage</v>
      </c>
      <c r="B847" s="403">
        <v>130793</v>
      </c>
      <c r="C847" s="403">
        <v>112314</v>
      </c>
      <c r="D847" s="403">
        <v>10000055</v>
      </c>
      <c r="E847" s="403" t="s">
        <v>3016</v>
      </c>
      <c r="F847" s="403" t="s">
        <v>113</v>
      </c>
      <c r="G847" s="403" t="s">
        <v>12</v>
      </c>
      <c r="H847" s="403" t="s">
        <v>364</v>
      </c>
      <c r="I847" s="403" t="s">
        <v>190</v>
      </c>
      <c r="J847" s="403" t="s">
        <v>190</v>
      </c>
      <c r="K847" s="404" t="s">
        <v>210</v>
      </c>
      <c r="L847" s="403" t="s">
        <v>210</v>
      </c>
      <c r="M847" s="403">
        <v>10020080</v>
      </c>
      <c r="N847" s="403" t="s">
        <v>115</v>
      </c>
      <c r="O847" s="403" t="s">
        <v>109</v>
      </c>
      <c r="P847" s="404">
        <v>42822</v>
      </c>
      <c r="Q847" s="404">
        <v>42825</v>
      </c>
      <c r="R847" s="404">
        <v>42863</v>
      </c>
      <c r="S847" s="403">
        <v>2</v>
      </c>
      <c r="T847" s="403">
        <v>2</v>
      </c>
      <c r="U847" s="403">
        <v>2</v>
      </c>
      <c r="V847" s="403">
        <v>2</v>
      </c>
      <c r="W847" s="403">
        <v>2</v>
      </c>
      <c r="X847" s="403" t="s">
        <v>100</v>
      </c>
      <c r="Y847" s="403" t="s">
        <v>3017</v>
      </c>
      <c r="Z847" s="404">
        <v>41666</v>
      </c>
      <c r="AA847" s="404">
        <v>41670</v>
      </c>
      <c r="AB847" s="403" t="s">
        <v>115</v>
      </c>
      <c r="AC847" s="403" t="s">
        <v>4900</v>
      </c>
      <c r="AD847" s="403">
        <v>2</v>
      </c>
      <c r="AE847" s="403">
        <v>1</v>
      </c>
      <c r="AF847" s="403">
        <v>2</v>
      </c>
      <c r="AG847" s="403" t="s">
        <v>99</v>
      </c>
      <c r="AH847" s="403">
        <v>2</v>
      </c>
      <c r="AI847" s="403" t="s">
        <v>111</v>
      </c>
    </row>
    <row r="848" spans="1:35" x14ac:dyDescent="0.2">
      <c r="A848" s="434" t="str">
        <f>IF(B848&lt;&gt;"",HYPERLINK(CONCATENATE("http://reports.ofsted.gov.uk/inspection-reports/find-inspection-report/provider/ELS/",B848),"Ofsted Webpage"),"")</f>
        <v>Ofsted Webpage</v>
      </c>
      <c r="B848" s="403">
        <v>130794</v>
      </c>
      <c r="C848" s="403">
        <v>108348</v>
      </c>
      <c r="D848" s="403">
        <v>10005583</v>
      </c>
      <c r="E848" s="403" t="s">
        <v>630</v>
      </c>
      <c r="F848" s="403" t="s">
        <v>391</v>
      </c>
      <c r="G848" s="403" t="s">
        <v>15</v>
      </c>
      <c r="H848" s="403" t="s">
        <v>364</v>
      </c>
      <c r="I848" s="403" t="s">
        <v>190</v>
      </c>
      <c r="J848" s="403" t="s">
        <v>190</v>
      </c>
      <c r="K848" s="404">
        <v>42641</v>
      </c>
      <c r="L848" s="403">
        <v>1</v>
      </c>
      <c r="M848" s="403" t="s">
        <v>632</v>
      </c>
      <c r="N848" s="403" t="s">
        <v>152</v>
      </c>
      <c r="O848" s="403" t="s">
        <v>109</v>
      </c>
      <c r="P848" s="404">
        <v>41233</v>
      </c>
      <c r="Q848" s="404">
        <v>41236</v>
      </c>
      <c r="R848" s="404">
        <v>41275</v>
      </c>
      <c r="S848" s="403">
        <v>2</v>
      </c>
      <c r="T848" s="403">
        <v>2</v>
      </c>
      <c r="U848" s="403">
        <v>2</v>
      </c>
      <c r="V848" s="403" t="s">
        <v>99</v>
      </c>
      <c r="W848" s="403">
        <v>2</v>
      </c>
      <c r="X848" s="403" t="s">
        <v>99</v>
      </c>
      <c r="Y848" s="403" t="s">
        <v>4647</v>
      </c>
      <c r="Z848" s="404">
        <v>39363</v>
      </c>
      <c r="AA848" s="404">
        <v>39367</v>
      </c>
      <c r="AB848" s="403" t="s">
        <v>152</v>
      </c>
      <c r="AC848" s="403" t="s">
        <v>4900</v>
      </c>
      <c r="AD848" s="403">
        <v>2</v>
      </c>
      <c r="AE848" s="403">
        <v>2</v>
      </c>
      <c r="AF848" s="403">
        <v>2</v>
      </c>
      <c r="AG848" s="403" t="s">
        <v>99</v>
      </c>
      <c r="AH848" s="403">
        <v>2</v>
      </c>
      <c r="AI848" s="403" t="s">
        <v>111</v>
      </c>
    </row>
    <row r="849" spans="1:35" x14ac:dyDescent="0.2">
      <c r="A849" s="434" t="str">
        <f>IF(B849&lt;&gt;"",HYPERLINK(CONCATENATE("http://reports.ofsted.gov.uk/inspection-reports/find-inspection-report/provider/ELS/",B849),"Ofsted Webpage"),"")</f>
        <v>Ofsted Webpage</v>
      </c>
      <c r="B849" s="403">
        <v>130796</v>
      </c>
      <c r="C849" s="403">
        <v>107010</v>
      </c>
      <c r="D849" s="403">
        <v>10006549</v>
      </c>
      <c r="E849" s="403" t="s">
        <v>1467</v>
      </c>
      <c r="F849" s="403" t="s">
        <v>113</v>
      </c>
      <c r="G849" s="403" t="s">
        <v>12</v>
      </c>
      <c r="H849" s="403" t="s">
        <v>352</v>
      </c>
      <c r="I849" s="403" t="s">
        <v>172</v>
      </c>
      <c r="J849" s="403" t="s">
        <v>172</v>
      </c>
      <c r="K849" s="404" t="s">
        <v>210</v>
      </c>
      <c r="L849" s="404" t="s">
        <v>210</v>
      </c>
      <c r="M849" s="404" t="s">
        <v>210</v>
      </c>
      <c r="N849" s="404" t="s">
        <v>210</v>
      </c>
      <c r="O849" s="404" t="s">
        <v>210</v>
      </c>
      <c r="P849" s="404" t="s">
        <v>210</v>
      </c>
      <c r="Q849" s="404" t="s">
        <v>210</v>
      </c>
      <c r="R849" s="404" t="s">
        <v>210</v>
      </c>
      <c r="S849" s="404" t="s">
        <v>210</v>
      </c>
      <c r="T849" s="404" t="s">
        <v>210</v>
      </c>
      <c r="U849" s="404" t="s">
        <v>210</v>
      </c>
      <c r="V849" s="404" t="s">
        <v>210</v>
      </c>
      <c r="W849" s="404" t="s">
        <v>210</v>
      </c>
      <c r="X849" s="404" t="s">
        <v>210</v>
      </c>
      <c r="Y849" s="404" t="s">
        <v>210</v>
      </c>
      <c r="Z849" s="404" t="s">
        <v>210</v>
      </c>
      <c r="AA849" s="404" t="s">
        <v>210</v>
      </c>
      <c r="AB849" s="404" t="s">
        <v>210</v>
      </c>
      <c r="AC849" s="404" t="s">
        <v>210</v>
      </c>
      <c r="AD849" s="404" t="s">
        <v>210</v>
      </c>
      <c r="AE849" s="404" t="s">
        <v>210</v>
      </c>
      <c r="AF849" s="404" t="s">
        <v>210</v>
      </c>
      <c r="AG849" s="404" t="s">
        <v>210</v>
      </c>
      <c r="AH849" s="404" t="s">
        <v>210</v>
      </c>
      <c r="AI849" s="404" t="s">
        <v>210</v>
      </c>
    </row>
    <row r="850" spans="1:35" x14ac:dyDescent="0.2">
      <c r="A850" s="434" t="str">
        <f>IF(B850&lt;&gt;"",HYPERLINK(CONCATENATE("http://reports.ofsted.gov.uk/inspection-reports/find-inspection-report/provider/ELS/",B850),"Ofsted Webpage"),"")</f>
        <v>Ofsted Webpage</v>
      </c>
      <c r="B850" s="403">
        <v>130797</v>
      </c>
      <c r="C850" s="403">
        <v>108452</v>
      </c>
      <c r="D850" s="403">
        <v>10007299</v>
      </c>
      <c r="E850" s="403" t="s">
        <v>424</v>
      </c>
      <c r="F850" s="403" t="s">
        <v>113</v>
      </c>
      <c r="G850" s="403" t="s">
        <v>12</v>
      </c>
      <c r="H850" s="403" t="s">
        <v>425</v>
      </c>
      <c r="I850" s="403" t="s">
        <v>172</v>
      </c>
      <c r="J850" s="403" t="s">
        <v>172</v>
      </c>
      <c r="K850" s="404" t="s">
        <v>210</v>
      </c>
      <c r="L850" s="403" t="s">
        <v>210</v>
      </c>
      <c r="M850" s="403">
        <v>10030716</v>
      </c>
      <c r="N850" s="403" t="s">
        <v>232</v>
      </c>
      <c r="O850" s="403" t="s">
        <v>109</v>
      </c>
      <c r="P850" s="404">
        <v>42864</v>
      </c>
      <c r="Q850" s="404">
        <v>42867</v>
      </c>
      <c r="R850" s="404">
        <v>42891</v>
      </c>
      <c r="S850" s="403">
        <v>3</v>
      </c>
      <c r="T850" s="403">
        <v>3</v>
      </c>
      <c r="U850" s="403">
        <v>3</v>
      </c>
      <c r="V850" s="403">
        <v>2</v>
      </c>
      <c r="W850" s="403">
        <v>3</v>
      </c>
      <c r="X850" s="403" t="s">
        <v>100</v>
      </c>
      <c r="Y850" s="403">
        <v>10004771</v>
      </c>
      <c r="Z850" s="404">
        <v>42395</v>
      </c>
      <c r="AA850" s="404">
        <v>42398</v>
      </c>
      <c r="AB850" s="403" t="s">
        <v>181</v>
      </c>
      <c r="AC850" s="403" t="s">
        <v>4900</v>
      </c>
      <c r="AD850" s="403">
        <v>4</v>
      </c>
      <c r="AE850" s="403">
        <v>4</v>
      </c>
      <c r="AF850" s="403">
        <v>3</v>
      </c>
      <c r="AG850" s="403">
        <v>3</v>
      </c>
      <c r="AH850" s="403">
        <v>3</v>
      </c>
      <c r="AI850" s="403" t="s">
        <v>127</v>
      </c>
    </row>
    <row r="851" spans="1:35" x14ac:dyDescent="0.2">
      <c r="A851" s="434" t="str">
        <f>IF(B851&lt;&gt;"",HYPERLINK(CONCATENATE("http://reports.ofsted.gov.uk/inspection-reports/find-inspection-report/provider/ELS/",B851),"Ofsted Webpage"),"")</f>
        <v>Ofsted Webpage</v>
      </c>
      <c r="B851" s="403">
        <v>130800</v>
      </c>
      <c r="C851" s="403">
        <v>108391</v>
      </c>
      <c r="D851" s="403">
        <v>10005822</v>
      </c>
      <c r="E851" s="403" t="s">
        <v>4648</v>
      </c>
      <c r="F851" s="403" t="s">
        <v>105</v>
      </c>
      <c r="G851" s="403" t="s">
        <v>12</v>
      </c>
      <c r="H851" s="403" t="s">
        <v>425</v>
      </c>
      <c r="I851" s="403" t="s">
        <v>172</v>
      </c>
      <c r="J851" s="403" t="s">
        <v>172</v>
      </c>
      <c r="K851" s="404" t="s">
        <v>210</v>
      </c>
      <c r="L851" s="404" t="s">
        <v>210</v>
      </c>
      <c r="M851" s="404" t="s">
        <v>210</v>
      </c>
      <c r="N851" s="404" t="s">
        <v>210</v>
      </c>
      <c r="O851" s="404" t="s">
        <v>210</v>
      </c>
      <c r="P851" s="404" t="s">
        <v>210</v>
      </c>
      <c r="Q851" s="404" t="s">
        <v>210</v>
      </c>
      <c r="R851" s="404" t="s">
        <v>210</v>
      </c>
      <c r="S851" s="404" t="s">
        <v>210</v>
      </c>
      <c r="T851" s="404" t="s">
        <v>210</v>
      </c>
      <c r="U851" s="404" t="s">
        <v>210</v>
      </c>
      <c r="V851" s="404" t="s">
        <v>210</v>
      </c>
      <c r="W851" s="404" t="s">
        <v>210</v>
      </c>
      <c r="X851" s="404" t="s">
        <v>210</v>
      </c>
      <c r="Y851" s="404" t="s">
        <v>210</v>
      </c>
      <c r="Z851" s="404" t="s">
        <v>210</v>
      </c>
      <c r="AA851" s="404" t="s">
        <v>210</v>
      </c>
      <c r="AB851" s="404" t="s">
        <v>210</v>
      </c>
      <c r="AC851" s="404" t="s">
        <v>210</v>
      </c>
      <c r="AD851" s="404" t="s">
        <v>210</v>
      </c>
      <c r="AE851" s="404" t="s">
        <v>210</v>
      </c>
      <c r="AF851" s="404" t="s">
        <v>210</v>
      </c>
      <c r="AG851" s="404" t="s">
        <v>210</v>
      </c>
      <c r="AH851" s="404" t="s">
        <v>210</v>
      </c>
      <c r="AI851" s="404" t="s">
        <v>210</v>
      </c>
    </row>
    <row r="852" spans="1:35" x14ac:dyDescent="0.2">
      <c r="A852" s="434" t="str">
        <f>IF(B852&lt;&gt;"",HYPERLINK(CONCATENATE("http://reports.ofsted.gov.uk/inspection-reports/find-inspection-report/provider/ELS/",B852),"Ofsted Webpage"),"")</f>
        <v>Ofsted Webpage</v>
      </c>
      <c r="B852" s="403">
        <v>130803</v>
      </c>
      <c r="C852" s="403">
        <v>107531</v>
      </c>
      <c r="D852" s="403">
        <v>10000878</v>
      </c>
      <c r="E852" s="403" t="s">
        <v>4649</v>
      </c>
      <c r="F852" s="403" t="s">
        <v>113</v>
      </c>
      <c r="G852" s="403" t="s">
        <v>12</v>
      </c>
      <c r="H852" s="403" t="s">
        <v>469</v>
      </c>
      <c r="I852" s="403" t="s">
        <v>166</v>
      </c>
      <c r="J852" s="403" t="s">
        <v>166</v>
      </c>
      <c r="K852" s="404" t="s">
        <v>210</v>
      </c>
      <c r="L852" s="404" t="s">
        <v>210</v>
      </c>
      <c r="M852" s="404" t="s">
        <v>210</v>
      </c>
      <c r="N852" s="404" t="s">
        <v>210</v>
      </c>
      <c r="O852" s="404" t="s">
        <v>210</v>
      </c>
      <c r="P852" s="404" t="s">
        <v>210</v>
      </c>
      <c r="Q852" s="404" t="s">
        <v>210</v>
      </c>
      <c r="R852" s="404" t="s">
        <v>210</v>
      </c>
      <c r="S852" s="404" t="s">
        <v>210</v>
      </c>
      <c r="T852" s="404" t="s">
        <v>210</v>
      </c>
      <c r="U852" s="404" t="s">
        <v>210</v>
      </c>
      <c r="V852" s="404" t="s">
        <v>210</v>
      </c>
      <c r="W852" s="404" t="s">
        <v>210</v>
      </c>
      <c r="X852" s="404" t="s">
        <v>210</v>
      </c>
      <c r="Y852" s="404" t="s">
        <v>210</v>
      </c>
      <c r="Z852" s="404" t="s">
        <v>210</v>
      </c>
      <c r="AA852" s="404" t="s">
        <v>210</v>
      </c>
      <c r="AB852" s="404" t="s">
        <v>210</v>
      </c>
      <c r="AC852" s="404" t="s">
        <v>210</v>
      </c>
      <c r="AD852" s="404" t="s">
        <v>210</v>
      </c>
      <c r="AE852" s="404" t="s">
        <v>210</v>
      </c>
      <c r="AF852" s="404" t="s">
        <v>210</v>
      </c>
      <c r="AG852" s="404" t="s">
        <v>210</v>
      </c>
      <c r="AH852" s="404" t="s">
        <v>210</v>
      </c>
      <c r="AI852" s="404" t="s">
        <v>210</v>
      </c>
    </row>
    <row r="853" spans="1:35" x14ac:dyDescent="0.2">
      <c r="A853" s="434" t="str">
        <f>IF(B853&lt;&gt;"",HYPERLINK(CONCATENATE("http://reports.ofsted.gov.uk/inspection-reports/find-inspection-report/provider/ELS/",B853),"Ofsted Webpage"),"")</f>
        <v>Ofsted Webpage</v>
      </c>
      <c r="B853" s="403">
        <v>130805</v>
      </c>
      <c r="C853" s="403">
        <v>107546</v>
      </c>
      <c r="D853" s="403">
        <v>10007696</v>
      </c>
      <c r="E853" s="403" t="s">
        <v>487</v>
      </c>
      <c r="F853" s="403" t="s">
        <v>113</v>
      </c>
      <c r="G853" s="403" t="s">
        <v>12</v>
      </c>
      <c r="H853" s="403" t="s">
        <v>469</v>
      </c>
      <c r="I853" s="403" t="s">
        <v>166</v>
      </c>
      <c r="J853" s="403" t="s">
        <v>166</v>
      </c>
      <c r="K853" s="404" t="s">
        <v>210</v>
      </c>
      <c r="L853" s="403" t="s">
        <v>210</v>
      </c>
      <c r="M853" s="403">
        <v>10020108</v>
      </c>
      <c r="N853" s="403" t="s">
        <v>115</v>
      </c>
      <c r="O853" s="403" t="s">
        <v>109</v>
      </c>
      <c r="P853" s="404">
        <v>42647</v>
      </c>
      <c r="Q853" s="404">
        <v>42650</v>
      </c>
      <c r="R853" s="404">
        <v>42690</v>
      </c>
      <c r="S853" s="403">
        <v>2</v>
      </c>
      <c r="T853" s="403">
        <v>2</v>
      </c>
      <c r="U853" s="403">
        <v>2</v>
      </c>
      <c r="V853" s="403">
        <v>2</v>
      </c>
      <c r="W853" s="403">
        <v>2</v>
      </c>
      <c r="X853" s="403" t="s">
        <v>100</v>
      </c>
      <c r="Y853" s="403" t="s">
        <v>488</v>
      </c>
      <c r="Z853" s="404">
        <v>41015</v>
      </c>
      <c r="AA853" s="404">
        <v>41019</v>
      </c>
      <c r="AB853" s="403" t="s">
        <v>458</v>
      </c>
      <c r="AC853" s="403" t="s">
        <v>4900</v>
      </c>
      <c r="AD853" s="403">
        <v>2</v>
      </c>
      <c r="AE853" s="403">
        <v>2</v>
      </c>
      <c r="AF853" s="403">
        <v>2</v>
      </c>
      <c r="AG853" s="403" t="s">
        <v>99</v>
      </c>
      <c r="AH853" s="403">
        <v>3</v>
      </c>
      <c r="AI853" s="403" t="s">
        <v>111</v>
      </c>
    </row>
    <row r="854" spans="1:35" x14ac:dyDescent="0.2">
      <c r="A854" s="434" t="str">
        <f>IF(B854&lt;&gt;"",HYPERLINK(CONCATENATE("http://reports.ofsted.gov.uk/inspection-reports/find-inspection-report/provider/ELS/",B854),"Ofsted Webpage"),"")</f>
        <v>Ofsted Webpage</v>
      </c>
      <c r="B854" s="403">
        <v>130806</v>
      </c>
      <c r="C854" s="403">
        <v>107542</v>
      </c>
      <c r="D854" s="403">
        <v>10006378</v>
      </c>
      <c r="E854" s="403" t="s">
        <v>2167</v>
      </c>
      <c r="F854" s="403" t="s">
        <v>113</v>
      </c>
      <c r="G854" s="403" t="s">
        <v>12</v>
      </c>
      <c r="H854" s="403" t="s">
        <v>469</v>
      </c>
      <c r="I854" s="403" t="s">
        <v>166</v>
      </c>
      <c r="J854" s="403" t="s">
        <v>166</v>
      </c>
      <c r="K854" s="404" t="s">
        <v>210</v>
      </c>
      <c r="L854" s="403" t="s">
        <v>210</v>
      </c>
      <c r="M854" s="403" t="s">
        <v>2168</v>
      </c>
      <c r="N854" s="403" t="s">
        <v>115</v>
      </c>
      <c r="O854" s="403" t="s">
        <v>109</v>
      </c>
      <c r="P854" s="404">
        <v>41905</v>
      </c>
      <c r="Q854" s="404">
        <v>41908</v>
      </c>
      <c r="R854" s="404">
        <v>41943</v>
      </c>
      <c r="S854" s="403">
        <v>1</v>
      </c>
      <c r="T854" s="403">
        <v>1</v>
      </c>
      <c r="U854" s="403">
        <v>1</v>
      </c>
      <c r="V854" s="403" t="s">
        <v>99</v>
      </c>
      <c r="W854" s="403">
        <v>1</v>
      </c>
      <c r="X854" s="403" t="s">
        <v>99</v>
      </c>
      <c r="Y854" s="403" t="s">
        <v>4650</v>
      </c>
      <c r="Z854" s="404">
        <v>39722</v>
      </c>
      <c r="AA854" s="404">
        <v>39723</v>
      </c>
      <c r="AB854" s="403" t="s">
        <v>4495</v>
      </c>
      <c r="AC854" s="403" t="s">
        <v>4900</v>
      </c>
      <c r="AD854" s="403">
        <v>2</v>
      </c>
      <c r="AE854" s="403">
        <v>2</v>
      </c>
      <c r="AF854" s="403">
        <v>2</v>
      </c>
      <c r="AG854" s="403" t="s">
        <v>99</v>
      </c>
      <c r="AH854" s="403">
        <v>2</v>
      </c>
      <c r="AI854" s="403" t="s">
        <v>127</v>
      </c>
    </row>
    <row r="855" spans="1:35" x14ac:dyDescent="0.2">
      <c r="A855" s="434" t="str">
        <f>IF(B855&lt;&gt;"",HYPERLINK(CONCATENATE("http://reports.ofsted.gov.uk/inspection-reports/find-inspection-report/provider/ELS/",B855),"Ofsted Webpage"),"")</f>
        <v>Ofsted Webpage</v>
      </c>
      <c r="B855" s="403">
        <v>130808</v>
      </c>
      <c r="C855" s="403">
        <v>107537</v>
      </c>
      <c r="D855" s="403">
        <v>10005465</v>
      </c>
      <c r="E855" s="403" t="s">
        <v>4651</v>
      </c>
      <c r="F855" s="403" t="s">
        <v>105</v>
      </c>
      <c r="G855" s="403" t="s">
        <v>12</v>
      </c>
      <c r="H855" s="403" t="s">
        <v>469</v>
      </c>
      <c r="I855" s="403" t="s">
        <v>166</v>
      </c>
      <c r="J855" s="403" t="s">
        <v>166</v>
      </c>
      <c r="K855" s="404" t="s">
        <v>210</v>
      </c>
      <c r="L855" s="403" t="s">
        <v>210</v>
      </c>
      <c r="M855" s="403" t="s">
        <v>4652</v>
      </c>
      <c r="N855" s="403" t="s">
        <v>207</v>
      </c>
      <c r="O855" s="403" t="s">
        <v>109</v>
      </c>
      <c r="P855" s="404">
        <v>39357</v>
      </c>
      <c r="Q855" s="404">
        <v>39358</v>
      </c>
      <c r="R855" s="404">
        <v>39409</v>
      </c>
      <c r="S855" s="403">
        <v>1</v>
      </c>
      <c r="T855" s="403">
        <v>1</v>
      </c>
      <c r="U855" s="403">
        <v>1</v>
      </c>
      <c r="V855" s="403" t="s">
        <v>99</v>
      </c>
      <c r="W855" s="403">
        <v>1</v>
      </c>
      <c r="X855" s="403" t="s">
        <v>99</v>
      </c>
      <c r="Y855" s="403" t="s">
        <v>210</v>
      </c>
      <c r="Z855" s="404" t="s">
        <v>210</v>
      </c>
      <c r="AA855" s="404" t="s">
        <v>210</v>
      </c>
      <c r="AB855" s="403" t="s">
        <v>210</v>
      </c>
      <c r="AC855" s="403" t="s">
        <v>210</v>
      </c>
      <c r="AD855" s="403" t="s">
        <v>210</v>
      </c>
      <c r="AE855" s="403" t="s">
        <v>210</v>
      </c>
      <c r="AF855" s="403" t="s">
        <v>210</v>
      </c>
      <c r="AG855" s="403" t="s">
        <v>210</v>
      </c>
      <c r="AH855" s="403" t="s">
        <v>210</v>
      </c>
      <c r="AI855" s="403" t="s">
        <v>103</v>
      </c>
    </row>
    <row r="856" spans="1:35" x14ac:dyDescent="0.2">
      <c r="A856" s="434" t="str">
        <f>IF(B856&lt;&gt;"",HYPERLINK(CONCATENATE("http://reports.ofsted.gov.uk/inspection-reports/find-inspection-report/provider/ELS/",B856),"Ofsted Webpage"),"")</f>
        <v>Ofsted Webpage</v>
      </c>
      <c r="B856" s="403">
        <v>130809</v>
      </c>
      <c r="C856" s="403">
        <v>105347</v>
      </c>
      <c r="D856" s="403">
        <v>10001004</v>
      </c>
      <c r="E856" s="403" t="s">
        <v>1470</v>
      </c>
      <c r="F856" s="403" t="s">
        <v>113</v>
      </c>
      <c r="G856" s="403" t="s">
        <v>12</v>
      </c>
      <c r="H856" s="403" t="s">
        <v>171</v>
      </c>
      <c r="I856" s="403" t="s">
        <v>172</v>
      </c>
      <c r="J856" s="403" t="s">
        <v>172</v>
      </c>
      <c r="K856" s="404" t="s">
        <v>210</v>
      </c>
      <c r="L856" s="403" t="s">
        <v>210</v>
      </c>
      <c r="M856" s="403">
        <v>10037406</v>
      </c>
      <c r="N856" s="403" t="s">
        <v>155</v>
      </c>
      <c r="O856" s="403" t="s">
        <v>109</v>
      </c>
      <c r="P856" s="404">
        <v>43004</v>
      </c>
      <c r="Q856" s="404">
        <v>43007</v>
      </c>
      <c r="R856" s="404">
        <v>43028</v>
      </c>
      <c r="S856" s="403">
        <v>2</v>
      </c>
      <c r="T856" s="403">
        <v>2</v>
      </c>
      <c r="U856" s="403">
        <v>2</v>
      </c>
      <c r="V856" s="403">
        <v>2</v>
      </c>
      <c r="W856" s="403">
        <v>2</v>
      </c>
      <c r="X856" s="403" t="s">
        <v>100</v>
      </c>
      <c r="Y856" s="403">
        <v>10008495</v>
      </c>
      <c r="Z856" s="404">
        <v>42430</v>
      </c>
      <c r="AA856" s="404">
        <v>42433</v>
      </c>
      <c r="AB856" s="403" t="s">
        <v>115</v>
      </c>
      <c r="AC856" s="403" t="s">
        <v>4900</v>
      </c>
      <c r="AD856" s="403">
        <v>3</v>
      </c>
      <c r="AE856" s="403">
        <v>3</v>
      </c>
      <c r="AF856" s="403">
        <v>3</v>
      </c>
      <c r="AG856" s="403">
        <v>2</v>
      </c>
      <c r="AH856" s="403">
        <v>3</v>
      </c>
      <c r="AI856" s="403" t="s">
        <v>127</v>
      </c>
    </row>
    <row r="857" spans="1:35" x14ac:dyDescent="0.2">
      <c r="A857" s="434" t="str">
        <f>IF(B857&lt;&gt;"",HYPERLINK(CONCATENATE("http://reports.ofsted.gov.uk/inspection-reports/find-inspection-report/provider/ELS/",B857),"Ofsted Webpage"),"")</f>
        <v>Ofsted Webpage</v>
      </c>
      <c r="B857" s="403">
        <v>130812</v>
      </c>
      <c r="C857" s="403">
        <v>106068</v>
      </c>
      <c r="D857" s="403">
        <v>10004603</v>
      </c>
      <c r="E857" s="403" t="s">
        <v>257</v>
      </c>
      <c r="F857" s="403" t="s">
        <v>113</v>
      </c>
      <c r="G857" s="403" t="s">
        <v>12</v>
      </c>
      <c r="H857" s="403" t="s">
        <v>171</v>
      </c>
      <c r="I857" s="403" t="s">
        <v>172</v>
      </c>
      <c r="J857" s="403" t="s">
        <v>172</v>
      </c>
      <c r="K857" s="404" t="s">
        <v>210</v>
      </c>
      <c r="L857" s="404" t="s">
        <v>210</v>
      </c>
      <c r="M857" s="404" t="s">
        <v>210</v>
      </c>
      <c r="N857" s="404" t="s">
        <v>210</v>
      </c>
      <c r="O857" s="404" t="s">
        <v>210</v>
      </c>
      <c r="P857" s="404" t="s">
        <v>210</v>
      </c>
      <c r="Q857" s="404" t="s">
        <v>210</v>
      </c>
      <c r="R857" s="404" t="s">
        <v>210</v>
      </c>
      <c r="S857" s="404" t="s">
        <v>210</v>
      </c>
      <c r="T857" s="404" t="s">
        <v>210</v>
      </c>
      <c r="U857" s="404" t="s">
        <v>210</v>
      </c>
      <c r="V857" s="404" t="s">
        <v>210</v>
      </c>
      <c r="W857" s="404" t="s">
        <v>210</v>
      </c>
      <c r="X857" s="404" t="s">
        <v>210</v>
      </c>
      <c r="Y857" s="404" t="s">
        <v>210</v>
      </c>
      <c r="Z857" s="404" t="s">
        <v>210</v>
      </c>
      <c r="AA857" s="404" t="s">
        <v>210</v>
      </c>
      <c r="AB857" s="404" t="s">
        <v>210</v>
      </c>
      <c r="AC857" s="404" t="s">
        <v>210</v>
      </c>
      <c r="AD857" s="404" t="s">
        <v>210</v>
      </c>
      <c r="AE857" s="404" t="s">
        <v>210</v>
      </c>
      <c r="AF857" s="404" t="s">
        <v>210</v>
      </c>
      <c r="AG857" s="404" t="s">
        <v>210</v>
      </c>
      <c r="AH857" s="404" t="s">
        <v>210</v>
      </c>
      <c r="AI857" s="404" t="s">
        <v>210</v>
      </c>
    </row>
    <row r="858" spans="1:35" x14ac:dyDescent="0.2">
      <c r="A858" s="434" t="str">
        <f>IF(B858&lt;&gt;"",HYPERLINK(CONCATENATE("http://reports.ofsted.gov.uk/inspection-reports/find-inspection-report/provider/ELS/",B858),"Ofsted Webpage"),"")</f>
        <v>Ofsted Webpage</v>
      </c>
      <c r="B858" s="403">
        <v>130815</v>
      </c>
      <c r="C858" s="403">
        <v>107044</v>
      </c>
      <c r="D858" s="403">
        <v>10006349</v>
      </c>
      <c r="E858" s="403" t="s">
        <v>584</v>
      </c>
      <c r="F858" s="403" t="s">
        <v>113</v>
      </c>
      <c r="G858" s="403" t="s">
        <v>12</v>
      </c>
      <c r="H858" s="403" t="s">
        <v>585</v>
      </c>
      <c r="I858" s="403" t="s">
        <v>172</v>
      </c>
      <c r="J858" s="403" t="s">
        <v>172</v>
      </c>
      <c r="K858" s="404" t="s">
        <v>210</v>
      </c>
      <c r="L858" s="403" t="s">
        <v>210</v>
      </c>
      <c r="M858" s="403">
        <v>10020091</v>
      </c>
      <c r="N858" s="403" t="s">
        <v>115</v>
      </c>
      <c r="O858" s="403" t="s">
        <v>109</v>
      </c>
      <c r="P858" s="404">
        <v>42633</v>
      </c>
      <c r="Q858" s="404">
        <v>42636</v>
      </c>
      <c r="R858" s="404">
        <v>42690</v>
      </c>
      <c r="S858" s="403">
        <v>3</v>
      </c>
      <c r="T858" s="403">
        <v>3</v>
      </c>
      <c r="U858" s="403">
        <v>3</v>
      </c>
      <c r="V858" s="403">
        <v>3</v>
      </c>
      <c r="W858" s="403">
        <v>3</v>
      </c>
      <c r="X858" s="403" t="s">
        <v>100</v>
      </c>
      <c r="Y858" s="403" t="s">
        <v>586</v>
      </c>
      <c r="Z858" s="404">
        <v>41610</v>
      </c>
      <c r="AA858" s="404">
        <v>41614</v>
      </c>
      <c r="AB858" s="403" t="s">
        <v>115</v>
      </c>
      <c r="AC858" s="403" t="s">
        <v>4900</v>
      </c>
      <c r="AD858" s="403">
        <v>2</v>
      </c>
      <c r="AE858" s="403">
        <v>2</v>
      </c>
      <c r="AF858" s="403">
        <v>2</v>
      </c>
      <c r="AG858" s="403" t="s">
        <v>99</v>
      </c>
      <c r="AH858" s="403">
        <v>2</v>
      </c>
      <c r="AI858" s="403" t="s">
        <v>148</v>
      </c>
    </row>
    <row r="859" spans="1:35" x14ac:dyDescent="0.2">
      <c r="A859" s="434" t="str">
        <f>IF(B859&lt;&gt;"",HYPERLINK(CONCATENATE("http://reports.ofsted.gov.uk/inspection-reports/find-inspection-report/provider/ELS/",B859),"Ofsted Webpage"),"")</f>
        <v>Ofsted Webpage</v>
      </c>
      <c r="B859" s="403">
        <v>130818</v>
      </c>
      <c r="C859" s="403">
        <v>105936</v>
      </c>
      <c r="D859" s="403">
        <v>10007431</v>
      </c>
      <c r="E859" s="403" t="s">
        <v>1474</v>
      </c>
      <c r="F859" s="403" t="s">
        <v>113</v>
      </c>
      <c r="G859" s="403" t="s">
        <v>12</v>
      </c>
      <c r="H859" s="403" t="s">
        <v>854</v>
      </c>
      <c r="I859" s="403" t="s">
        <v>107</v>
      </c>
      <c r="J859" s="403" t="s">
        <v>107</v>
      </c>
      <c r="K859" s="404">
        <v>42501</v>
      </c>
      <c r="L859" s="403">
        <v>1</v>
      </c>
      <c r="M859" s="403" t="s">
        <v>4653</v>
      </c>
      <c r="N859" s="403" t="s">
        <v>163</v>
      </c>
      <c r="O859" s="403" t="s">
        <v>109</v>
      </c>
      <c r="P859" s="404">
        <v>40322</v>
      </c>
      <c r="Q859" s="404">
        <v>40326</v>
      </c>
      <c r="R859" s="404">
        <v>40364</v>
      </c>
      <c r="S859" s="403">
        <v>2</v>
      </c>
      <c r="T859" s="403">
        <v>2</v>
      </c>
      <c r="U859" s="403">
        <v>2</v>
      </c>
      <c r="V859" s="403" t="s">
        <v>99</v>
      </c>
      <c r="W859" s="403">
        <v>2</v>
      </c>
      <c r="X859" s="403" t="s">
        <v>99</v>
      </c>
      <c r="Y859" s="403" t="s">
        <v>4654</v>
      </c>
      <c r="Z859" s="404">
        <v>38859</v>
      </c>
      <c r="AA859" s="404">
        <v>38863</v>
      </c>
      <c r="AB859" s="403" t="s">
        <v>163</v>
      </c>
      <c r="AC859" s="403" t="s">
        <v>4900</v>
      </c>
      <c r="AD859" s="403">
        <v>1</v>
      </c>
      <c r="AE859" s="403">
        <v>1</v>
      </c>
      <c r="AF859" s="403">
        <v>2</v>
      </c>
      <c r="AG859" s="403" t="s">
        <v>99</v>
      </c>
      <c r="AH859" s="403">
        <v>1</v>
      </c>
      <c r="AI859" s="403" t="s">
        <v>148</v>
      </c>
    </row>
    <row r="860" spans="1:35" x14ac:dyDescent="0.2">
      <c r="A860" s="434" t="str">
        <f>IF(B860&lt;&gt;"",HYPERLINK(CONCATENATE("http://reports.ofsted.gov.uk/inspection-reports/find-inspection-report/provider/ELS/",B860),"Ofsted Webpage"),"")</f>
        <v>Ofsted Webpage</v>
      </c>
      <c r="B860" s="403">
        <v>130819</v>
      </c>
      <c r="C860" s="403">
        <v>107462</v>
      </c>
      <c r="D860" s="403">
        <v>10004116</v>
      </c>
      <c r="E860" s="403" t="s">
        <v>4914</v>
      </c>
      <c r="F860" s="403" t="s">
        <v>113</v>
      </c>
      <c r="G860" s="403" t="s">
        <v>12</v>
      </c>
      <c r="H860" s="403" t="s">
        <v>854</v>
      </c>
      <c r="I860" s="403" t="s">
        <v>107</v>
      </c>
      <c r="J860" s="403" t="s">
        <v>107</v>
      </c>
      <c r="K860" s="404" t="s">
        <v>210</v>
      </c>
      <c r="L860" s="404" t="s">
        <v>210</v>
      </c>
      <c r="M860" s="404" t="s">
        <v>210</v>
      </c>
      <c r="N860" s="404" t="s">
        <v>210</v>
      </c>
      <c r="O860" s="404" t="s">
        <v>210</v>
      </c>
      <c r="P860" s="404" t="s">
        <v>210</v>
      </c>
      <c r="Q860" s="404" t="s">
        <v>210</v>
      </c>
      <c r="R860" s="404" t="s">
        <v>210</v>
      </c>
      <c r="S860" s="404" t="s">
        <v>210</v>
      </c>
      <c r="T860" s="404" t="s">
        <v>210</v>
      </c>
      <c r="U860" s="404" t="s">
        <v>210</v>
      </c>
      <c r="V860" s="404" t="s">
        <v>210</v>
      </c>
      <c r="W860" s="404" t="s">
        <v>210</v>
      </c>
      <c r="X860" s="404" t="s">
        <v>210</v>
      </c>
      <c r="Y860" s="404" t="s">
        <v>210</v>
      </c>
      <c r="Z860" s="404" t="s">
        <v>210</v>
      </c>
      <c r="AA860" s="404" t="s">
        <v>210</v>
      </c>
      <c r="AB860" s="404" t="s">
        <v>210</v>
      </c>
      <c r="AC860" s="404" t="s">
        <v>210</v>
      </c>
      <c r="AD860" s="404" t="s">
        <v>210</v>
      </c>
      <c r="AE860" s="404" t="s">
        <v>210</v>
      </c>
      <c r="AF860" s="404" t="s">
        <v>210</v>
      </c>
      <c r="AG860" s="404" t="s">
        <v>210</v>
      </c>
      <c r="AH860" s="404" t="s">
        <v>210</v>
      </c>
      <c r="AI860" s="404" t="s">
        <v>210</v>
      </c>
    </row>
    <row r="861" spans="1:35" x14ac:dyDescent="0.2">
      <c r="A861" s="434" t="str">
        <f>IF(B861&lt;&gt;"",HYPERLINK(CONCATENATE("http://reports.ofsted.gov.uk/inspection-reports/find-inspection-report/provider/ELS/",B861),"Ofsted Webpage"),"")</f>
        <v>Ofsted Webpage</v>
      </c>
      <c r="B861" s="403">
        <v>130820</v>
      </c>
      <c r="C861" s="403">
        <v>107059</v>
      </c>
      <c r="D861" s="403">
        <v>10006398</v>
      </c>
      <c r="E861" s="403" t="s">
        <v>1478</v>
      </c>
      <c r="F861" s="403" t="s">
        <v>113</v>
      </c>
      <c r="G861" s="403" t="s">
        <v>12</v>
      </c>
      <c r="H861" s="403" t="s">
        <v>854</v>
      </c>
      <c r="I861" s="403" t="s">
        <v>107</v>
      </c>
      <c r="J861" s="403" t="s">
        <v>107</v>
      </c>
      <c r="K861" s="404" t="s">
        <v>210</v>
      </c>
      <c r="L861" s="403" t="s">
        <v>210</v>
      </c>
      <c r="M861" s="403">
        <v>10037407</v>
      </c>
      <c r="N861" s="403" t="s">
        <v>155</v>
      </c>
      <c r="O861" s="403" t="s">
        <v>109</v>
      </c>
      <c r="P861" s="404">
        <v>43025</v>
      </c>
      <c r="Q861" s="404">
        <v>43028</v>
      </c>
      <c r="R861" s="404">
        <v>43069</v>
      </c>
      <c r="S861" s="403">
        <v>2</v>
      </c>
      <c r="T861" s="403">
        <v>2</v>
      </c>
      <c r="U861" s="403">
        <v>2</v>
      </c>
      <c r="V861" s="403">
        <v>2</v>
      </c>
      <c r="W861" s="403">
        <v>2</v>
      </c>
      <c r="X861" s="403" t="s">
        <v>100</v>
      </c>
      <c r="Y861" s="403">
        <v>10004779</v>
      </c>
      <c r="Z861" s="404">
        <v>42318</v>
      </c>
      <c r="AA861" s="404">
        <v>42321</v>
      </c>
      <c r="AB861" s="403" t="s">
        <v>155</v>
      </c>
      <c r="AC861" s="403" t="s">
        <v>4900</v>
      </c>
      <c r="AD861" s="403">
        <v>3</v>
      </c>
      <c r="AE861" s="403">
        <v>3</v>
      </c>
      <c r="AF861" s="403">
        <v>3</v>
      </c>
      <c r="AG861" s="403">
        <v>2</v>
      </c>
      <c r="AH861" s="403">
        <v>3</v>
      </c>
      <c r="AI861" s="403" t="s">
        <v>127</v>
      </c>
    </row>
    <row r="862" spans="1:35" x14ac:dyDescent="0.2">
      <c r="A862" s="434" t="str">
        <f>IF(B862&lt;&gt;"",HYPERLINK(CONCATENATE("http://reports.ofsted.gov.uk/inspection-reports/find-inspection-report/provider/ELS/",B862),"Ofsted Webpage"),"")</f>
        <v>Ofsted Webpage</v>
      </c>
      <c r="B862" s="403">
        <v>130822</v>
      </c>
      <c r="C862" s="403">
        <v>108505</v>
      </c>
      <c r="D862" s="403">
        <v>10004686</v>
      </c>
      <c r="E862" s="403" t="s">
        <v>1480</v>
      </c>
      <c r="F862" s="403" t="s">
        <v>113</v>
      </c>
      <c r="G862" s="403" t="s">
        <v>12</v>
      </c>
      <c r="H862" s="403" t="s">
        <v>399</v>
      </c>
      <c r="I862" s="403" t="s">
        <v>190</v>
      </c>
      <c r="J862" s="403" t="s">
        <v>190</v>
      </c>
      <c r="K862" s="404">
        <v>42383</v>
      </c>
      <c r="L862" s="403">
        <v>1</v>
      </c>
      <c r="M862" s="403" t="s">
        <v>4655</v>
      </c>
      <c r="N862" s="403" t="s">
        <v>458</v>
      </c>
      <c r="O862" s="403" t="s">
        <v>109</v>
      </c>
      <c r="P862" s="404">
        <v>40448</v>
      </c>
      <c r="Q862" s="404">
        <v>40452</v>
      </c>
      <c r="R862" s="404">
        <v>40486</v>
      </c>
      <c r="S862" s="403">
        <v>2</v>
      </c>
      <c r="T862" s="403">
        <v>1</v>
      </c>
      <c r="U862" s="403">
        <v>2</v>
      </c>
      <c r="V862" s="403" t="s">
        <v>99</v>
      </c>
      <c r="W862" s="403">
        <v>2</v>
      </c>
      <c r="X862" s="403" t="s">
        <v>99</v>
      </c>
      <c r="Y862" s="403" t="s">
        <v>4656</v>
      </c>
      <c r="Z862" s="404">
        <v>39055</v>
      </c>
      <c r="AA862" s="404">
        <v>39059</v>
      </c>
      <c r="AB862" s="403" t="s">
        <v>4109</v>
      </c>
      <c r="AC862" s="403" t="s">
        <v>4900</v>
      </c>
      <c r="AD862" s="403">
        <v>3</v>
      </c>
      <c r="AE862" s="403">
        <v>2</v>
      </c>
      <c r="AF862" s="403">
        <v>3</v>
      </c>
      <c r="AG862" s="403" t="s">
        <v>99</v>
      </c>
      <c r="AH862" s="403">
        <v>3</v>
      </c>
      <c r="AI862" s="403" t="s">
        <v>127</v>
      </c>
    </row>
    <row r="863" spans="1:35" x14ac:dyDescent="0.2">
      <c r="A863" s="434" t="str">
        <f>IF(B863&lt;&gt;"",HYPERLINK(CONCATENATE("http://reports.ofsted.gov.uk/inspection-reports/find-inspection-report/provider/ELS/",B863),"Ofsted Webpage"),"")</f>
        <v>Ofsted Webpage</v>
      </c>
      <c r="B863" s="403">
        <v>130823</v>
      </c>
      <c r="C863" s="403">
        <v>107909</v>
      </c>
      <c r="D863" s="403">
        <v>10002815</v>
      </c>
      <c r="E863" s="403" t="s">
        <v>2177</v>
      </c>
      <c r="F863" s="403" t="s">
        <v>113</v>
      </c>
      <c r="G863" s="403" t="s">
        <v>12</v>
      </c>
      <c r="H863" s="403" t="s">
        <v>399</v>
      </c>
      <c r="I863" s="403" t="s">
        <v>190</v>
      </c>
      <c r="J863" s="403" t="s">
        <v>190</v>
      </c>
      <c r="K863" s="404" t="s">
        <v>210</v>
      </c>
      <c r="L863" s="403" t="s">
        <v>210</v>
      </c>
      <c r="M863" s="403">
        <v>10030682</v>
      </c>
      <c r="N863" s="403" t="s">
        <v>155</v>
      </c>
      <c r="O863" s="403" t="s">
        <v>109</v>
      </c>
      <c r="P863" s="404">
        <v>42864</v>
      </c>
      <c r="Q863" s="404">
        <v>42867</v>
      </c>
      <c r="R863" s="404">
        <v>42906</v>
      </c>
      <c r="S863" s="403">
        <v>3</v>
      </c>
      <c r="T863" s="403">
        <v>3</v>
      </c>
      <c r="U863" s="403">
        <v>3</v>
      </c>
      <c r="V863" s="403">
        <v>3</v>
      </c>
      <c r="W863" s="403">
        <v>3</v>
      </c>
      <c r="X863" s="403" t="s">
        <v>100</v>
      </c>
      <c r="Y863" s="403" t="s">
        <v>2178</v>
      </c>
      <c r="Z863" s="404">
        <v>42156</v>
      </c>
      <c r="AA863" s="404">
        <v>42160</v>
      </c>
      <c r="AB863" s="403" t="s">
        <v>115</v>
      </c>
      <c r="AC863" s="403" t="s">
        <v>4900</v>
      </c>
      <c r="AD863" s="403">
        <v>3</v>
      </c>
      <c r="AE863" s="403">
        <v>3</v>
      </c>
      <c r="AF863" s="403">
        <v>3</v>
      </c>
      <c r="AG863" s="403" t="s">
        <v>99</v>
      </c>
      <c r="AH863" s="403">
        <v>3</v>
      </c>
      <c r="AI863" s="403" t="s">
        <v>111</v>
      </c>
    </row>
    <row r="864" spans="1:35" x14ac:dyDescent="0.2">
      <c r="A864" s="434" t="str">
        <f>IF(B864&lt;&gt;"",HYPERLINK(CONCATENATE("http://reports.ofsted.gov.uk/inspection-reports/find-inspection-report/provider/ELS/",B864),"Ofsted Webpage"),"")</f>
        <v>Ofsted Webpage</v>
      </c>
      <c r="B864" s="403">
        <v>130824</v>
      </c>
      <c r="C864" s="403">
        <v>110214</v>
      </c>
      <c r="D864" s="403">
        <v>10002130</v>
      </c>
      <c r="E864" s="403" t="s">
        <v>2180</v>
      </c>
      <c r="F864" s="403" t="s">
        <v>113</v>
      </c>
      <c r="G864" s="403" t="s">
        <v>12</v>
      </c>
      <c r="H864" s="403" t="s">
        <v>399</v>
      </c>
      <c r="I864" s="403" t="s">
        <v>190</v>
      </c>
      <c r="J864" s="403" t="s">
        <v>190</v>
      </c>
      <c r="K864" s="404">
        <v>43020</v>
      </c>
      <c r="L864" s="403">
        <v>1</v>
      </c>
      <c r="M864" s="403" t="s">
        <v>2181</v>
      </c>
      <c r="N864" s="403" t="s">
        <v>115</v>
      </c>
      <c r="O864" s="403" t="s">
        <v>109</v>
      </c>
      <c r="P864" s="404">
        <v>41982</v>
      </c>
      <c r="Q864" s="404">
        <v>41985</v>
      </c>
      <c r="R864" s="404">
        <v>42025</v>
      </c>
      <c r="S864" s="403">
        <v>2</v>
      </c>
      <c r="T864" s="403">
        <v>2</v>
      </c>
      <c r="U864" s="403">
        <v>2</v>
      </c>
      <c r="V864" s="403" t="s">
        <v>99</v>
      </c>
      <c r="W864" s="403">
        <v>2</v>
      </c>
      <c r="X864" s="403" t="s">
        <v>99</v>
      </c>
      <c r="Y864" s="403" t="s">
        <v>4657</v>
      </c>
      <c r="Z864" s="404">
        <v>39825</v>
      </c>
      <c r="AA864" s="404">
        <v>39829</v>
      </c>
      <c r="AB864" s="403" t="s">
        <v>458</v>
      </c>
      <c r="AC864" s="403" t="s">
        <v>4900</v>
      </c>
      <c r="AD864" s="403">
        <v>2</v>
      </c>
      <c r="AE864" s="403">
        <v>2</v>
      </c>
      <c r="AF864" s="403">
        <v>2</v>
      </c>
      <c r="AG864" s="403" t="s">
        <v>99</v>
      </c>
      <c r="AH864" s="403">
        <v>2</v>
      </c>
      <c r="AI864" s="403" t="s">
        <v>111</v>
      </c>
    </row>
    <row r="865" spans="1:35" x14ac:dyDescent="0.2">
      <c r="A865" s="434" t="str">
        <f>IF(B865&lt;&gt;"",HYPERLINK(CONCATENATE("http://reports.ofsted.gov.uk/inspection-reports/find-inspection-report/provider/ELS/",B865),"Ofsted Webpage"),"")</f>
        <v>Ofsted Webpage</v>
      </c>
      <c r="B865" s="403">
        <v>130825</v>
      </c>
      <c r="C865" s="403">
        <v>107906</v>
      </c>
      <c r="D865" s="403">
        <v>10000950</v>
      </c>
      <c r="E865" s="403" t="s">
        <v>3032</v>
      </c>
      <c r="F865" s="403" t="s">
        <v>113</v>
      </c>
      <c r="G865" s="403" t="s">
        <v>12</v>
      </c>
      <c r="H865" s="403" t="s">
        <v>399</v>
      </c>
      <c r="I865" s="403" t="s">
        <v>190</v>
      </c>
      <c r="J865" s="403" t="s">
        <v>190</v>
      </c>
      <c r="K865" s="404">
        <v>43041</v>
      </c>
      <c r="L865" s="403">
        <v>1</v>
      </c>
      <c r="M865" s="403" t="s">
        <v>3033</v>
      </c>
      <c r="N865" s="403" t="s">
        <v>115</v>
      </c>
      <c r="O865" s="403" t="s">
        <v>109</v>
      </c>
      <c r="P865" s="404">
        <v>41610</v>
      </c>
      <c r="Q865" s="404">
        <v>41614</v>
      </c>
      <c r="R865" s="404">
        <v>41654</v>
      </c>
      <c r="S865" s="403">
        <v>2</v>
      </c>
      <c r="T865" s="403">
        <v>2</v>
      </c>
      <c r="U865" s="403">
        <v>2</v>
      </c>
      <c r="V865" s="403" t="s">
        <v>99</v>
      </c>
      <c r="W865" s="403">
        <v>3</v>
      </c>
      <c r="X865" s="403" t="s">
        <v>99</v>
      </c>
      <c r="Y865" s="403" t="s">
        <v>4111</v>
      </c>
      <c r="Z865" s="404">
        <v>40945</v>
      </c>
      <c r="AA865" s="404">
        <v>40949</v>
      </c>
      <c r="AB865" s="403" t="s">
        <v>458</v>
      </c>
      <c r="AC865" s="403" t="s">
        <v>4900</v>
      </c>
      <c r="AD865" s="403">
        <v>3</v>
      </c>
      <c r="AE865" s="403">
        <v>3</v>
      </c>
      <c r="AF865" s="403">
        <v>3</v>
      </c>
      <c r="AG865" s="403" t="s">
        <v>99</v>
      </c>
      <c r="AH865" s="403">
        <v>3</v>
      </c>
      <c r="AI865" s="403" t="s">
        <v>127</v>
      </c>
    </row>
    <row r="866" spans="1:35" x14ac:dyDescent="0.2">
      <c r="A866" s="434" t="str">
        <f>IF(B866&lt;&gt;"",HYPERLINK(CONCATENATE("http://reports.ofsted.gov.uk/inspection-reports/find-inspection-report/provider/ELS/",B866),"Ofsted Webpage"),"")</f>
        <v>Ofsted Webpage</v>
      </c>
      <c r="B866" s="403">
        <v>130830</v>
      </c>
      <c r="C866" s="403">
        <v>108427</v>
      </c>
      <c r="D866" s="403">
        <v>10002314</v>
      </c>
      <c r="E866" s="403" t="s">
        <v>4660</v>
      </c>
      <c r="F866" s="403" t="s">
        <v>105</v>
      </c>
      <c r="G866" s="403" t="s">
        <v>12</v>
      </c>
      <c r="H866" s="403" t="s">
        <v>399</v>
      </c>
      <c r="I866" s="403" t="s">
        <v>190</v>
      </c>
      <c r="J866" s="403" t="s">
        <v>190</v>
      </c>
      <c r="K866" s="404" t="s">
        <v>210</v>
      </c>
      <c r="L866" s="403" t="s">
        <v>210</v>
      </c>
      <c r="M866" s="403" t="s">
        <v>4661</v>
      </c>
      <c r="N866" s="403" t="s">
        <v>163</v>
      </c>
      <c r="O866" s="403" t="s">
        <v>109</v>
      </c>
      <c r="P866" s="404">
        <v>39575</v>
      </c>
      <c r="Q866" s="404">
        <v>39576</v>
      </c>
      <c r="R866" s="404">
        <v>39626</v>
      </c>
      <c r="S866" s="403">
        <v>1</v>
      </c>
      <c r="T866" s="403">
        <v>1</v>
      </c>
      <c r="U866" s="403">
        <v>1</v>
      </c>
      <c r="V866" s="403" t="s">
        <v>99</v>
      </c>
      <c r="W866" s="403">
        <v>1</v>
      </c>
      <c r="X866" s="403" t="s">
        <v>99</v>
      </c>
      <c r="Y866" s="403" t="s">
        <v>210</v>
      </c>
      <c r="Z866" s="404" t="s">
        <v>210</v>
      </c>
      <c r="AA866" s="404" t="s">
        <v>210</v>
      </c>
      <c r="AB866" s="403" t="s">
        <v>210</v>
      </c>
      <c r="AC866" s="403" t="s">
        <v>210</v>
      </c>
      <c r="AD866" s="403" t="s">
        <v>210</v>
      </c>
      <c r="AE866" s="403" t="s">
        <v>210</v>
      </c>
      <c r="AF866" s="403" t="s">
        <v>210</v>
      </c>
      <c r="AG866" s="403" t="s">
        <v>210</v>
      </c>
      <c r="AH866" s="403" t="s">
        <v>210</v>
      </c>
      <c r="AI866" s="403" t="s">
        <v>103</v>
      </c>
    </row>
    <row r="867" spans="1:35" x14ac:dyDescent="0.2">
      <c r="A867" s="434" t="str">
        <f>IF(B867&lt;&gt;"",HYPERLINK(CONCATENATE("http://reports.ofsted.gov.uk/inspection-reports/find-inspection-report/provider/ELS/",B867),"Ofsted Webpage"),"")</f>
        <v>Ofsted Webpage</v>
      </c>
      <c r="B867" s="403">
        <v>130835</v>
      </c>
      <c r="C867" s="403">
        <v>106448</v>
      </c>
      <c r="D867" s="403">
        <v>10007859</v>
      </c>
      <c r="E867" s="403" t="s">
        <v>2184</v>
      </c>
      <c r="F867" s="403" t="s">
        <v>113</v>
      </c>
      <c r="G867" s="403" t="s">
        <v>12</v>
      </c>
      <c r="H867" s="403" t="s">
        <v>337</v>
      </c>
      <c r="I867" s="403" t="s">
        <v>172</v>
      </c>
      <c r="J867" s="403" t="s">
        <v>172</v>
      </c>
      <c r="K867" s="404" t="s">
        <v>210</v>
      </c>
      <c r="L867" s="404" t="s">
        <v>210</v>
      </c>
      <c r="M867" s="404" t="s">
        <v>210</v>
      </c>
      <c r="N867" s="404" t="s">
        <v>210</v>
      </c>
      <c r="O867" s="404" t="s">
        <v>210</v>
      </c>
      <c r="P867" s="404" t="s">
        <v>210</v>
      </c>
      <c r="Q867" s="404" t="s">
        <v>210</v>
      </c>
      <c r="R867" s="404" t="s">
        <v>210</v>
      </c>
      <c r="S867" s="404" t="s">
        <v>210</v>
      </c>
      <c r="T867" s="404" t="s">
        <v>210</v>
      </c>
      <c r="U867" s="404" t="s">
        <v>210</v>
      </c>
      <c r="V867" s="404" t="s">
        <v>210</v>
      </c>
      <c r="W867" s="404" t="s">
        <v>210</v>
      </c>
      <c r="X867" s="404" t="s">
        <v>210</v>
      </c>
      <c r="Y867" s="404" t="s">
        <v>210</v>
      </c>
      <c r="Z867" s="404" t="s">
        <v>210</v>
      </c>
      <c r="AA867" s="404" t="s">
        <v>210</v>
      </c>
      <c r="AB867" s="404" t="s">
        <v>210</v>
      </c>
      <c r="AC867" s="404" t="s">
        <v>210</v>
      </c>
      <c r="AD867" s="404" t="s">
        <v>210</v>
      </c>
      <c r="AE867" s="404" t="s">
        <v>210</v>
      </c>
      <c r="AF867" s="404" t="s">
        <v>210</v>
      </c>
      <c r="AG867" s="404" t="s">
        <v>210</v>
      </c>
      <c r="AH867" s="404" t="s">
        <v>210</v>
      </c>
      <c r="AI867" s="404" t="s">
        <v>210</v>
      </c>
    </row>
    <row r="868" spans="1:35" x14ac:dyDescent="0.2">
      <c r="A868" s="434" t="str">
        <f>IF(B868&lt;&gt;"",HYPERLINK(CONCATENATE("http://reports.ofsted.gov.uk/inspection-reports/find-inspection-report/provider/ELS/",B868),"Ofsted Webpage"),"")</f>
        <v>Ofsted Webpage</v>
      </c>
      <c r="B868" s="403">
        <v>130836</v>
      </c>
      <c r="C868" s="403">
        <v>106442</v>
      </c>
      <c r="D868" s="403">
        <v>10004718</v>
      </c>
      <c r="E868" s="403" t="s">
        <v>4664</v>
      </c>
      <c r="F868" s="403" t="s">
        <v>113</v>
      </c>
      <c r="G868" s="403" t="s">
        <v>12</v>
      </c>
      <c r="H868" s="403" t="s">
        <v>337</v>
      </c>
      <c r="I868" s="403" t="s">
        <v>172</v>
      </c>
      <c r="J868" s="403" t="s">
        <v>172</v>
      </c>
      <c r="K868" s="404" t="s">
        <v>210</v>
      </c>
      <c r="L868" s="404" t="s">
        <v>210</v>
      </c>
      <c r="M868" s="404" t="s">
        <v>210</v>
      </c>
      <c r="N868" s="404" t="s">
        <v>210</v>
      </c>
      <c r="O868" s="404" t="s">
        <v>210</v>
      </c>
      <c r="P868" s="404" t="s">
        <v>210</v>
      </c>
      <c r="Q868" s="404" t="s">
        <v>210</v>
      </c>
      <c r="R868" s="404" t="s">
        <v>210</v>
      </c>
      <c r="S868" s="404" t="s">
        <v>210</v>
      </c>
      <c r="T868" s="404" t="s">
        <v>210</v>
      </c>
      <c r="U868" s="404" t="s">
        <v>210</v>
      </c>
      <c r="V868" s="404" t="s">
        <v>210</v>
      </c>
      <c r="W868" s="404" t="s">
        <v>210</v>
      </c>
      <c r="X868" s="404" t="s">
        <v>210</v>
      </c>
      <c r="Y868" s="404" t="s">
        <v>210</v>
      </c>
      <c r="Z868" s="404" t="s">
        <v>210</v>
      </c>
      <c r="AA868" s="404" t="s">
        <v>210</v>
      </c>
      <c r="AB868" s="404" t="s">
        <v>210</v>
      </c>
      <c r="AC868" s="404" t="s">
        <v>210</v>
      </c>
      <c r="AD868" s="404" t="s">
        <v>210</v>
      </c>
      <c r="AE868" s="404" t="s">
        <v>210</v>
      </c>
      <c r="AF868" s="404" t="s">
        <v>210</v>
      </c>
      <c r="AG868" s="404" t="s">
        <v>210</v>
      </c>
      <c r="AH868" s="404" t="s">
        <v>210</v>
      </c>
      <c r="AI868" s="404" t="s">
        <v>210</v>
      </c>
    </row>
    <row r="869" spans="1:35" x14ac:dyDescent="0.2">
      <c r="A869" s="434" t="str">
        <f>IF(B869&lt;&gt;"",HYPERLINK(CONCATENATE("http://reports.ofsted.gov.uk/inspection-reports/find-inspection-report/provider/ELS/",B869),"Ofsted Webpage"),"")</f>
        <v>Ofsted Webpage</v>
      </c>
      <c r="B869" s="403">
        <v>130840</v>
      </c>
      <c r="C869" s="403">
        <v>108366</v>
      </c>
      <c r="D869" s="403">
        <v>10003624</v>
      </c>
      <c r="E869" s="403" t="s">
        <v>2190</v>
      </c>
      <c r="F869" s="403" t="s">
        <v>105</v>
      </c>
      <c r="G869" s="403" t="s">
        <v>12</v>
      </c>
      <c r="H869" s="403" t="s">
        <v>337</v>
      </c>
      <c r="I869" s="403" t="s">
        <v>172</v>
      </c>
      <c r="J869" s="403" t="s">
        <v>172</v>
      </c>
      <c r="K869" s="404">
        <v>43061</v>
      </c>
      <c r="L869" s="403">
        <v>1</v>
      </c>
      <c r="M869" s="403" t="s">
        <v>2191</v>
      </c>
      <c r="N869" s="403" t="s">
        <v>268</v>
      </c>
      <c r="O869" s="403" t="s">
        <v>109</v>
      </c>
      <c r="P869" s="404">
        <v>42122</v>
      </c>
      <c r="Q869" s="404">
        <v>42125</v>
      </c>
      <c r="R869" s="404">
        <v>42158</v>
      </c>
      <c r="S869" s="403">
        <v>2</v>
      </c>
      <c r="T869" s="403">
        <v>2</v>
      </c>
      <c r="U869" s="403">
        <v>2</v>
      </c>
      <c r="V869" s="403" t="s">
        <v>99</v>
      </c>
      <c r="W869" s="403">
        <v>2</v>
      </c>
      <c r="X869" s="403" t="s">
        <v>99</v>
      </c>
      <c r="Y869" s="403" t="s">
        <v>3037</v>
      </c>
      <c r="Z869" s="404">
        <v>41618</v>
      </c>
      <c r="AA869" s="404">
        <v>41621</v>
      </c>
      <c r="AB869" s="403" t="s">
        <v>108</v>
      </c>
      <c r="AC869" s="403" t="s">
        <v>4900</v>
      </c>
      <c r="AD869" s="403">
        <v>3</v>
      </c>
      <c r="AE869" s="403">
        <v>3</v>
      </c>
      <c r="AF869" s="403">
        <v>3</v>
      </c>
      <c r="AG869" s="403" t="s">
        <v>99</v>
      </c>
      <c r="AH869" s="403">
        <v>3</v>
      </c>
      <c r="AI869" s="403" t="s">
        <v>127</v>
      </c>
    </row>
    <row r="870" spans="1:35" x14ac:dyDescent="0.2">
      <c r="A870" s="434" t="str">
        <f>IF(B870&lt;&gt;"",HYPERLINK(CONCATENATE("http://reports.ofsted.gov.uk/inspection-reports/find-inspection-report/provider/ELS/",B870),"Ofsted Webpage"),"")</f>
        <v>Ofsted Webpage</v>
      </c>
      <c r="B870" s="403">
        <v>130842</v>
      </c>
      <c r="C870" s="403">
        <v>108501</v>
      </c>
      <c r="D870" s="403">
        <v>10004736</v>
      </c>
      <c r="E870" s="403" t="s">
        <v>4915</v>
      </c>
      <c r="F870" s="403" t="s">
        <v>113</v>
      </c>
      <c r="G870" s="403" t="s">
        <v>12</v>
      </c>
      <c r="H870" s="403" t="s">
        <v>274</v>
      </c>
      <c r="I870" s="403" t="s">
        <v>190</v>
      </c>
      <c r="J870" s="403" t="s">
        <v>190</v>
      </c>
      <c r="K870" s="404" t="s">
        <v>210</v>
      </c>
      <c r="L870" s="404" t="s">
        <v>210</v>
      </c>
      <c r="M870" s="404" t="s">
        <v>210</v>
      </c>
      <c r="N870" s="404" t="s">
        <v>210</v>
      </c>
      <c r="O870" s="404" t="s">
        <v>210</v>
      </c>
      <c r="P870" s="404" t="s">
        <v>210</v>
      </c>
      <c r="Q870" s="404" t="s">
        <v>210</v>
      </c>
      <c r="R870" s="404" t="s">
        <v>210</v>
      </c>
      <c r="S870" s="404" t="s">
        <v>210</v>
      </c>
      <c r="T870" s="404" t="s">
        <v>210</v>
      </c>
      <c r="U870" s="404" t="s">
        <v>210</v>
      </c>
      <c r="V870" s="404" t="s">
        <v>210</v>
      </c>
      <c r="W870" s="404" t="s">
        <v>210</v>
      </c>
      <c r="X870" s="404" t="s">
        <v>210</v>
      </c>
      <c r="Y870" s="404" t="s">
        <v>210</v>
      </c>
      <c r="Z870" s="404" t="s">
        <v>210</v>
      </c>
      <c r="AA870" s="404" t="s">
        <v>210</v>
      </c>
      <c r="AB870" s="404" t="s">
        <v>210</v>
      </c>
      <c r="AC870" s="404" t="s">
        <v>210</v>
      </c>
      <c r="AD870" s="404" t="s">
        <v>210</v>
      </c>
      <c r="AE870" s="404" t="s">
        <v>210</v>
      </c>
      <c r="AF870" s="404" t="s">
        <v>210</v>
      </c>
      <c r="AG870" s="404" t="s">
        <v>210</v>
      </c>
      <c r="AH870" s="404" t="s">
        <v>210</v>
      </c>
      <c r="AI870" s="404" t="s">
        <v>210</v>
      </c>
    </row>
    <row r="871" spans="1:35" x14ac:dyDescent="0.2">
      <c r="A871" s="434" t="str">
        <f>IF(B871&lt;&gt;"",HYPERLINK(CONCATENATE("http://reports.ofsted.gov.uk/inspection-reports/find-inspection-report/provider/ELS/",B871),"Ofsted Webpage"),"")</f>
        <v>Ofsted Webpage</v>
      </c>
      <c r="B871" s="403">
        <v>130843</v>
      </c>
      <c r="C871" s="403">
        <v>107513</v>
      </c>
      <c r="D871" s="403">
        <v>10007817</v>
      </c>
      <c r="E871" s="403" t="s">
        <v>3042</v>
      </c>
      <c r="F871" s="403" t="s">
        <v>113</v>
      </c>
      <c r="G871" s="403" t="s">
        <v>12</v>
      </c>
      <c r="H871" s="403" t="s">
        <v>274</v>
      </c>
      <c r="I871" s="403" t="s">
        <v>190</v>
      </c>
      <c r="J871" s="403" t="s">
        <v>190</v>
      </c>
      <c r="K871" s="404" t="s">
        <v>210</v>
      </c>
      <c r="L871" s="404" t="s">
        <v>210</v>
      </c>
      <c r="M871" s="404" t="s">
        <v>210</v>
      </c>
      <c r="N871" s="404" t="s">
        <v>210</v>
      </c>
      <c r="O871" s="404" t="s">
        <v>210</v>
      </c>
      <c r="P871" s="404" t="s">
        <v>210</v>
      </c>
      <c r="Q871" s="404" t="s">
        <v>210</v>
      </c>
      <c r="R871" s="404" t="s">
        <v>210</v>
      </c>
      <c r="S871" s="404" t="s">
        <v>210</v>
      </c>
      <c r="T871" s="404" t="s">
        <v>210</v>
      </c>
      <c r="U871" s="404" t="s">
        <v>210</v>
      </c>
      <c r="V871" s="404" t="s">
        <v>210</v>
      </c>
      <c r="W871" s="404" t="s">
        <v>210</v>
      </c>
      <c r="X871" s="404" t="s">
        <v>210</v>
      </c>
      <c r="Y871" s="404" t="s">
        <v>210</v>
      </c>
      <c r="Z871" s="404" t="s">
        <v>210</v>
      </c>
      <c r="AA871" s="404" t="s">
        <v>210</v>
      </c>
      <c r="AB871" s="404" t="s">
        <v>210</v>
      </c>
      <c r="AC871" s="404" t="s">
        <v>210</v>
      </c>
      <c r="AD871" s="404" t="s">
        <v>210</v>
      </c>
      <c r="AE871" s="404" t="s">
        <v>210</v>
      </c>
      <c r="AF871" s="404" t="s">
        <v>210</v>
      </c>
      <c r="AG871" s="404" t="s">
        <v>210</v>
      </c>
      <c r="AH871" s="404" t="s">
        <v>210</v>
      </c>
      <c r="AI871" s="404" t="s">
        <v>210</v>
      </c>
    </row>
    <row r="872" spans="1:35" x14ac:dyDescent="0.2">
      <c r="A872" s="434" t="str">
        <f>IF(B872&lt;&gt;"",HYPERLINK(CONCATENATE("http://reports.ofsted.gov.uk/inspection-reports/find-inspection-report/provider/ELS/",B872),"Ofsted Webpage"),"")</f>
        <v>Ofsted Webpage</v>
      </c>
      <c r="B872" s="403">
        <v>130845</v>
      </c>
      <c r="C872" s="403">
        <v>108375</v>
      </c>
      <c r="D872" s="403">
        <v>10007643</v>
      </c>
      <c r="E872" s="403" t="s">
        <v>1484</v>
      </c>
      <c r="F872" s="403" t="s">
        <v>113</v>
      </c>
      <c r="G872" s="403" t="s">
        <v>12</v>
      </c>
      <c r="H872" s="403" t="s">
        <v>274</v>
      </c>
      <c r="I872" s="403" t="s">
        <v>190</v>
      </c>
      <c r="J872" s="403" t="s">
        <v>190</v>
      </c>
      <c r="K872" s="404" t="s">
        <v>210</v>
      </c>
      <c r="L872" s="403" t="s">
        <v>210</v>
      </c>
      <c r="M872" s="403">
        <v>10004783</v>
      </c>
      <c r="N872" s="403" t="s">
        <v>181</v>
      </c>
      <c r="O872" s="403" t="s">
        <v>109</v>
      </c>
      <c r="P872" s="404">
        <v>42422</v>
      </c>
      <c r="Q872" s="404">
        <v>42425</v>
      </c>
      <c r="R872" s="404">
        <v>42473</v>
      </c>
      <c r="S872" s="403">
        <v>2</v>
      </c>
      <c r="T872" s="403">
        <v>2</v>
      </c>
      <c r="U872" s="403">
        <v>2</v>
      </c>
      <c r="V872" s="403">
        <v>2</v>
      </c>
      <c r="W872" s="403">
        <v>2</v>
      </c>
      <c r="X872" s="403" t="s">
        <v>100</v>
      </c>
      <c r="Y872" s="403" t="s">
        <v>2193</v>
      </c>
      <c r="Z872" s="404">
        <v>41919</v>
      </c>
      <c r="AA872" s="404">
        <v>41922</v>
      </c>
      <c r="AB872" s="403" t="s">
        <v>155</v>
      </c>
      <c r="AC872" s="403" t="s">
        <v>4900</v>
      </c>
      <c r="AD872" s="403">
        <v>3</v>
      </c>
      <c r="AE872" s="403">
        <v>3</v>
      </c>
      <c r="AF872" s="403">
        <v>3</v>
      </c>
      <c r="AG872" s="403" t="s">
        <v>99</v>
      </c>
      <c r="AH872" s="403">
        <v>3</v>
      </c>
      <c r="AI872" s="403" t="s">
        <v>127</v>
      </c>
    </row>
    <row r="873" spans="1:35" x14ac:dyDescent="0.2">
      <c r="A873" s="434" t="str">
        <f>IF(B873&lt;&gt;"",HYPERLINK(CONCATENATE("http://reports.ofsted.gov.uk/inspection-reports/find-inspection-report/provider/ELS/",B873),"Ofsted Webpage"),"")</f>
        <v>Ofsted Webpage</v>
      </c>
      <c r="B873" s="403">
        <v>130847</v>
      </c>
      <c r="C873" s="403">
        <v>108368</v>
      </c>
      <c r="D873" s="403">
        <v>10001550</v>
      </c>
      <c r="E873" s="403" t="s">
        <v>4665</v>
      </c>
      <c r="F873" s="403" t="s">
        <v>105</v>
      </c>
      <c r="G873" s="403" t="s">
        <v>12</v>
      </c>
      <c r="H873" s="403" t="s">
        <v>274</v>
      </c>
      <c r="I873" s="403" t="s">
        <v>190</v>
      </c>
      <c r="J873" s="403" t="s">
        <v>190</v>
      </c>
      <c r="K873" s="404" t="s">
        <v>210</v>
      </c>
      <c r="L873" s="403" t="s">
        <v>210</v>
      </c>
      <c r="M873" s="403" t="s">
        <v>4666</v>
      </c>
      <c r="N873" s="403" t="s">
        <v>207</v>
      </c>
      <c r="O873" s="403" t="s">
        <v>109</v>
      </c>
      <c r="P873" s="404">
        <v>39533</v>
      </c>
      <c r="Q873" s="404">
        <v>39534</v>
      </c>
      <c r="R873" s="404">
        <v>39584</v>
      </c>
      <c r="S873" s="403">
        <v>1</v>
      </c>
      <c r="T873" s="403">
        <v>1</v>
      </c>
      <c r="U873" s="403">
        <v>1</v>
      </c>
      <c r="V873" s="403" t="s">
        <v>99</v>
      </c>
      <c r="W873" s="403">
        <v>2</v>
      </c>
      <c r="X873" s="403" t="s">
        <v>99</v>
      </c>
      <c r="Y873" s="403" t="s">
        <v>210</v>
      </c>
      <c r="Z873" s="404" t="s">
        <v>210</v>
      </c>
      <c r="AA873" s="404" t="s">
        <v>210</v>
      </c>
      <c r="AB873" s="403" t="s">
        <v>210</v>
      </c>
      <c r="AC873" s="403" t="s">
        <v>210</v>
      </c>
      <c r="AD873" s="403" t="s">
        <v>210</v>
      </c>
      <c r="AE873" s="403" t="s">
        <v>210</v>
      </c>
      <c r="AF873" s="403" t="s">
        <v>210</v>
      </c>
      <c r="AG873" s="403" t="s">
        <v>210</v>
      </c>
      <c r="AH873" s="403" t="s">
        <v>210</v>
      </c>
      <c r="AI873" s="403" t="s">
        <v>103</v>
      </c>
    </row>
    <row r="874" spans="1:35" x14ac:dyDescent="0.2">
      <c r="A874" s="434" t="str">
        <f>IF(B874&lt;&gt;"",HYPERLINK(CONCATENATE("http://reports.ofsted.gov.uk/inspection-reports/find-inspection-report/provider/ELS/",B874),"Ofsted Webpage"),"")</f>
        <v>Ofsted Webpage</v>
      </c>
      <c r="B874" s="403">
        <v>130849</v>
      </c>
      <c r="C874" s="403">
        <v>109044</v>
      </c>
      <c r="D874" s="403">
        <v>10006463</v>
      </c>
      <c r="E874" s="403" t="s">
        <v>3925</v>
      </c>
      <c r="F874" s="403" t="s">
        <v>113</v>
      </c>
      <c r="G874" s="403" t="s">
        <v>12</v>
      </c>
      <c r="H874" s="403" t="s">
        <v>460</v>
      </c>
      <c r="I874" s="403" t="s">
        <v>166</v>
      </c>
      <c r="J874" s="403" t="s">
        <v>166</v>
      </c>
      <c r="K874" s="404" t="s">
        <v>210</v>
      </c>
      <c r="L874" s="403" t="s">
        <v>210</v>
      </c>
      <c r="M874" s="403" t="s">
        <v>3926</v>
      </c>
      <c r="N874" s="403" t="s">
        <v>115</v>
      </c>
      <c r="O874" s="403" t="s">
        <v>109</v>
      </c>
      <c r="P874" s="404">
        <v>41330</v>
      </c>
      <c r="Q874" s="404">
        <v>41334</v>
      </c>
      <c r="R874" s="404">
        <v>41373</v>
      </c>
      <c r="S874" s="403">
        <v>1</v>
      </c>
      <c r="T874" s="403">
        <v>1</v>
      </c>
      <c r="U874" s="403">
        <v>1</v>
      </c>
      <c r="V874" s="403" t="s">
        <v>99</v>
      </c>
      <c r="W874" s="403">
        <v>1</v>
      </c>
      <c r="X874" s="403" t="s">
        <v>99</v>
      </c>
      <c r="Y874" s="403" t="s">
        <v>4667</v>
      </c>
      <c r="Z874" s="404">
        <v>39881</v>
      </c>
      <c r="AA874" s="404">
        <v>39885</v>
      </c>
      <c r="AB874" s="403" t="s">
        <v>4109</v>
      </c>
      <c r="AC874" s="403" t="s">
        <v>4900</v>
      </c>
      <c r="AD874" s="403">
        <v>3</v>
      </c>
      <c r="AE874" s="403">
        <v>3</v>
      </c>
      <c r="AF874" s="403">
        <v>3</v>
      </c>
      <c r="AG874" s="403" t="s">
        <v>99</v>
      </c>
      <c r="AH874" s="403">
        <v>3</v>
      </c>
      <c r="AI874" s="403" t="s">
        <v>127</v>
      </c>
    </row>
    <row r="875" spans="1:35" x14ac:dyDescent="0.2">
      <c r="A875" s="434" t="str">
        <f>IF(B875&lt;&gt;"",HYPERLINK(CONCATENATE("http://reports.ofsted.gov.uk/inspection-reports/find-inspection-report/provider/ELS/",B875),"Ofsted Webpage"),"")</f>
        <v>Ofsted Webpage</v>
      </c>
      <c r="B875" s="403">
        <v>130851</v>
      </c>
      <c r="C875" s="403">
        <v>107178</v>
      </c>
      <c r="D875" s="403">
        <v>10004579</v>
      </c>
      <c r="E875" s="403" t="s">
        <v>2195</v>
      </c>
      <c r="F875" s="403" t="s">
        <v>113</v>
      </c>
      <c r="G875" s="403" t="s">
        <v>12</v>
      </c>
      <c r="H875" s="403" t="s">
        <v>460</v>
      </c>
      <c r="I875" s="403" t="s">
        <v>166</v>
      </c>
      <c r="J875" s="403" t="s">
        <v>166</v>
      </c>
      <c r="K875" s="404">
        <v>43042</v>
      </c>
      <c r="L875" s="403">
        <v>1</v>
      </c>
      <c r="M875" s="403" t="s">
        <v>2196</v>
      </c>
      <c r="N875" s="403" t="s">
        <v>115</v>
      </c>
      <c r="O875" s="403" t="s">
        <v>109</v>
      </c>
      <c r="P875" s="404">
        <v>41974</v>
      </c>
      <c r="Q875" s="404">
        <v>41978</v>
      </c>
      <c r="R875" s="404">
        <v>42018</v>
      </c>
      <c r="S875" s="403">
        <v>2</v>
      </c>
      <c r="T875" s="403">
        <v>2</v>
      </c>
      <c r="U875" s="403">
        <v>2</v>
      </c>
      <c r="V875" s="403" t="s">
        <v>99</v>
      </c>
      <c r="W875" s="403">
        <v>2</v>
      </c>
      <c r="X875" s="403" t="s">
        <v>99</v>
      </c>
      <c r="Y875" s="403" t="s">
        <v>4668</v>
      </c>
      <c r="Z875" s="404">
        <v>39832</v>
      </c>
      <c r="AA875" s="404">
        <v>39836</v>
      </c>
      <c r="AB875" s="403" t="s">
        <v>4495</v>
      </c>
      <c r="AC875" s="403" t="s">
        <v>4900</v>
      </c>
      <c r="AD875" s="403">
        <v>2</v>
      </c>
      <c r="AE875" s="403">
        <v>2</v>
      </c>
      <c r="AF875" s="403">
        <v>2</v>
      </c>
      <c r="AG875" s="403" t="s">
        <v>99</v>
      </c>
      <c r="AH875" s="403">
        <v>2</v>
      </c>
      <c r="AI875" s="403" t="s">
        <v>111</v>
      </c>
    </row>
    <row r="876" spans="1:35" x14ac:dyDescent="0.2">
      <c r="A876" s="434" t="str">
        <f>IF(B876&lt;&gt;"",HYPERLINK(CONCATENATE("http://reports.ofsted.gov.uk/inspection-reports/find-inspection-report/provider/ELS/",B876),"Ofsted Webpage"),"")</f>
        <v>Ofsted Webpage</v>
      </c>
      <c r="B876" s="403">
        <v>131094</v>
      </c>
      <c r="C876" s="403">
        <v>105156</v>
      </c>
      <c r="D876" s="403">
        <v>10001467</v>
      </c>
      <c r="E876" s="403" t="s">
        <v>531</v>
      </c>
      <c r="F876" s="403" t="s">
        <v>113</v>
      </c>
      <c r="G876" s="403" t="s">
        <v>12</v>
      </c>
      <c r="H876" s="403" t="s">
        <v>279</v>
      </c>
      <c r="I876" s="403" t="s">
        <v>166</v>
      </c>
      <c r="J876" s="403" t="s">
        <v>166</v>
      </c>
      <c r="K876" s="404" t="s">
        <v>210</v>
      </c>
      <c r="L876" s="403" t="s">
        <v>210</v>
      </c>
      <c r="M876" s="403">
        <v>10034053</v>
      </c>
      <c r="N876" s="403" t="s">
        <v>232</v>
      </c>
      <c r="O876" s="403" t="s">
        <v>109</v>
      </c>
      <c r="P876" s="404">
        <v>42871</v>
      </c>
      <c r="Q876" s="404">
        <v>42874</v>
      </c>
      <c r="R876" s="404">
        <v>42891</v>
      </c>
      <c r="S876" s="403">
        <v>3</v>
      </c>
      <c r="T876" s="403">
        <v>3</v>
      </c>
      <c r="U876" s="403">
        <v>3</v>
      </c>
      <c r="V876" s="403">
        <v>3</v>
      </c>
      <c r="W876" s="403">
        <v>3</v>
      </c>
      <c r="X876" s="403" t="s">
        <v>100</v>
      </c>
      <c r="Y876" s="403">
        <v>10004784</v>
      </c>
      <c r="Z876" s="404">
        <v>42395</v>
      </c>
      <c r="AA876" s="404">
        <v>42398</v>
      </c>
      <c r="AB876" s="403" t="s">
        <v>155</v>
      </c>
      <c r="AC876" s="403" t="s">
        <v>4900</v>
      </c>
      <c r="AD876" s="403">
        <v>4</v>
      </c>
      <c r="AE876" s="403">
        <v>4</v>
      </c>
      <c r="AF876" s="403">
        <v>3</v>
      </c>
      <c r="AG876" s="403">
        <v>4</v>
      </c>
      <c r="AH876" s="403">
        <v>4</v>
      </c>
      <c r="AI876" s="403" t="s">
        <v>127</v>
      </c>
    </row>
    <row r="877" spans="1:35" x14ac:dyDescent="0.2">
      <c r="A877" s="434" t="str">
        <f>IF(B877&lt;&gt;"",HYPERLINK(CONCATENATE("http://reports.ofsted.gov.uk/inspection-reports/find-inspection-report/provider/ELS/",B877),"Ofsted Webpage"),"")</f>
        <v>Ofsted Webpage</v>
      </c>
      <c r="B877" s="403">
        <v>131347</v>
      </c>
      <c r="C877" s="403">
        <v>107096</v>
      </c>
      <c r="D877" s="403">
        <v>10001475</v>
      </c>
      <c r="E877" s="403" t="s">
        <v>1488</v>
      </c>
      <c r="F877" s="403" t="s">
        <v>113</v>
      </c>
      <c r="G877" s="403" t="s">
        <v>12</v>
      </c>
      <c r="H877" s="403" t="s">
        <v>503</v>
      </c>
      <c r="I877" s="403" t="s">
        <v>94</v>
      </c>
      <c r="J877" s="403" t="s">
        <v>95</v>
      </c>
      <c r="K877" s="404" t="s">
        <v>210</v>
      </c>
      <c r="L877" s="404" t="s">
        <v>210</v>
      </c>
      <c r="M877" s="404" t="s">
        <v>210</v>
      </c>
      <c r="N877" s="404" t="s">
        <v>210</v>
      </c>
      <c r="O877" s="404" t="s">
        <v>210</v>
      </c>
      <c r="P877" s="404" t="s">
        <v>210</v>
      </c>
      <c r="Q877" s="404" t="s">
        <v>210</v>
      </c>
      <c r="R877" s="404" t="s">
        <v>210</v>
      </c>
      <c r="S877" s="404" t="s">
        <v>210</v>
      </c>
      <c r="T877" s="404" t="s">
        <v>210</v>
      </c>
      <c r="U877" s="404" t="s">
        <v>210</v>
      </c>
      <c r="V877" s="404" t="s">
        <v>210</v>
      </c>
      <c r="W877" s="404" t="s">
        <v>210</v>
      </c>
      <c r="X877" s="404" t="s">
        <v>210</v>
      </c>
      <c r="Y877" s="404" t="s">
        <v>210</v>
      </c>
      <c r="Z877" s="404" t="s">
        <v>210</v>
      </c>
      <c r="AA877" s="404" t="s">
        <v>210</v>
      </c>
      <c r="AB877" s="404" t="s">
        <v>210</v>
      </c>
      <c r="AC877" s="404" t="s">
        <v>210</v>
      </c>
      <c r="AD877" s="404" t="s">
        <v>210</v>
      </c>
      <c r="AE877" s="404" t="s">
        <v>210</v>
      </c>
      <c r="AF877" s="404" t="s">
        <v>210</v>
      </c>
      <c r="AG877" s="404" t="s">
        <v>210</v>
      </c>
      <c r="AH877" s="404" t="s">
        <v>210</v>
      </c>
      <c r="AI877" s="404" t="s">
        <v>210</v>
      </c>
    </row>
    <row r="878" spans="1:35" x14ac:dyDescent="0.2">
      <c r="A878" s="434" t="str">
        <f>IF(B878&lt;&gt;"",HYPERLINK(CONCATENATE("http://reports.ofsted.gov.uk/inspection-reports/find-inspection-report/provider/ELS/",B878),"Ofsted Webpage"),"")</f>
        <v>Ofsted Webpage</v>
      </c>
      <c r="B878" s="403">
        <v>131840</v>
      </c>
      <c r="C878" s="403">
        <v>114843</v>
      </c>
      <c r="D878" s="403">
        <v>10000599</v>
      </c>
      <c r="E878" s="403" t="s">
        <v>1490</v>
      </c>
      <c r="F878" s="403" t="s">
        <v>134</v>
      </c>
      <c r="G878" s="403" t="s">
        <v>13</v>
      </c>
      <c r="H878" s="403" t="s">
        <v>422</v>
      </c>
      <c r="I878" s="403" t="s">
        <v>140</v>
      </c>
      <c r="J878" s="403" t="s">
        <v>140</v>
      </c>
      <c r="K878" s="404" t="s">
        <v>210</v>
      </c>
      <c r="L878" s="403" t="s">
        <v>210</v>
      </c>
      <c r="M878" s="403">
        <v>10011446</v>
      </c>
      <c r="N878" s="403" t="s">
        <v>136</v>
      </c>
      <c r="O878" s="403" t="s">
        <v>109</v>
      </c>
      <c r="P878" s="404">
        <v>42494</v>
      </c>
      <c r="Q878" s="404">
        <v>42496</v>
      </c>
      <c r="R878" s="404">
        <v>42522</v>
      </c>
      <c r="S878" s="403">
        <v>2</v>
      </c>
      <c r="T878" s="403">
        <v>2</v>
      </c>
      <c r="U878" s="403">
        <v>2</v>
      </c>
      <c r="V878" s="403">
        <v>1</v>
      </c>
      <c r="W878" s="403">
        <v>2</v>
      </c>
      <c r="X878" s="403" t="s">
        <v>100</v>
      </c>
      <c r="Y878" s="403" t="s">
        <v>4669</v>
      </c>
      <c r="Z878" s="404">
        <v>40154</v>
      </c>
      <c r="AA878" s="404">
        <v>40157</v>
      </c>
      <c r="AB878" s="403" t="s">
        <v>505</v>
      </c>
      <c r="AC878" s="403" t="s">
        <v>4900</v>
      </c>
      <c r="AD878" s="403">
        <v>1</v>
      </c>
      <c r="AE878" s="403">
        <v>1</v>
      </c>
      <c r="AF878" s="403">
        <v>1</v>
      </c>
      <c r="AG878" s="403" t="s">
        <v>99</v>
      </c>
      <c r="AH878" s="403">
        <v>1</v>
      </c>
      <c r="AI878" s="403" t="s">
        <v>148</v>
      </c>
    </row>
    <row r="879" spans="1:35" x14ac:dyDescent="0.2">
      <c r="A879" s="434" t="str">
        <f>IF(B879&lt;&gt;"",HYPERLINK(CONCATENATE("http://reports.ofsted.gov.uk/inspection-reports/find-inspection-report/provider/ELS/",B879),"Ofsted Webpage"),"")</f>
        <v>Ofsted Webpage</v>
      </c>
      <c r="B879" s="403">
        <v>131857</v>
      </c>
      <c r="C879" s="403">
        <v>117294</v>
      </c>
      <c r="D879" s="403">
        <v>10009120</v>
      </c>
      <c r="E879" s="403" t="s">
        <v>3049</v>
      </c>
      <c r="F879" s="403" t="s">
        <v>134</v>
      </c>
      <c r="G879" s="403" t="s">
        <v>13</v>
      </c>
      <c r="H879" s="403" t="s">
        <v>425</v>
      </c>
      <c r="I879" s="403" t="s">
        <v>172</v>
      </c>
      <c r="J879" s="403" t="s">
        <v>172</v>
      </c>
      <c r="K879" s="404">
        <v>43061</v>
      </c>
      <c r="L879" s="403">
        <v>1</v>
      </c>
      <c r="M879" s="403" t="s">
        <v>3050</v>
      </c>
      <c r="N879" s="403" t="s">
        <v>588</v>
      </c>
      <c r="O879" s="403" t="s">
        <v>109</v>
      </c>
      <c r="P879" s="404">
        <v>41717</v>
      </c>
      <c r="Q879" s="404">
        <v>41719</v>
      </c>
      <c r="R879" s="404">
        <v>41759</v>
      </c>
      <c r="S879" s="403">
        <v>2</v>
      </c>
      <c r="T879" s="403">
        <v>2</v>
      </c>
      <c r="U879" s="403">
        <v>2</v>
      </c>
      <c r="V879" s="403" t="s">
        <v>99</v>
      </c>
      <c r="W879" s="403">
        <v>2</v>
      </c>
      <c r="X879" s="403" t="s">
        <v>99</v>
      </c>
      <c r="Y879" s="403" t="s">
        <v>3930</v>
      </c>
      <c r="Z879" s="404">
        <v>41198</v>
      </c>
      <c r="AA879" s="404">
        <v>41200</v>
      </c>
      <c r="AB879" s="403" t="s">
        <v>136</v>
      </c>
      <c r="AC879" s="403" t="s">
        <v>4900</v>
      </c>
      <c r="AD879" s="403">
        <v>3</v>
      </c>
      <c r="AE879" s="403">
        <v>3</v>
      </c>
      <c r="AF879" s="403">
        <v>3</v>
      </c>
      <c r="AG879" s="403" t="s">
        <v>99</v>
      </c>
      <c r="AH879" s="403">
        <v>3</v>
      </c>
      <c r="AI879" s="403" t="s">
        <v>127</v>
      </c>
    </row>
    <row r="880" spans="1:35" x14ac:dyDescent="0.2">
      <c r="A880" s="434" t="str">
        <f>IF(B880&lt;&gt;"",HYPERLINK(CONCATENATE("http://reports.ofsted.gov.uk/inspection-reports/find-inspection-report/provider/ELS/",B880),"Ofsted Webpage"),"")</f>
        <v>Ofsted Webpage</v>
      </c>
      <c r="B880" s="403">
        <v>131859</v>
      </c>
      <c r="C880" s="403">
        <v>108659</v>
      </c>
      <c r="D880" s="403">
        <v>10002111</v>
      </c>
      <c r="E880" s="403" t="s">
        <v>3052</v>
      </c>
      <c r="F880" s="403" t="s">
        <v>113</v>
      </c>
      <c r="G880" s="403" t="s">
        <v>12</v>
      </c>
      <c r="H880" s="403" t="s">
        <v>475</v>
      </c>
      <c r="I880" s="403" t="s">
        <v>94</v>
      </c>
      <c r="J880" s="403" t="s">
        <v>95</v>
      </c>
      <c r="K880" s="404">
        <v>43112</v>
      </c>
      <c r="L880" s="403">
        <v>1</v>
      </c>
      <c r="M880" s="403" t="s">
        <v>3053</v>
      </c>
      <c r="N880" s="403" t="s">
        <v>115</v>
      </c>
      <c r="O880" s="403" t="s">
        <v>109</v>
      </c>
      <c r="P880" s="404">
        <v>41694</v>
      </c>
      <c r="Q880" s="404">
        <v>41698</v>
      </c>
      <c r="R880" s="404">
        <v>41731</v>
      </c>
      <c r="S880" s="403">
        <v>2</v>
      </c>
      <c r="T880" s="403">
        <v>2</v>
      </c>
      <c r="U880" s="403">
        <v>2</v>
      </c>
      <c r="V880" s="403" t="s">
        <v>99</v>
      </c>
      <c r="W880" s="403">
        <v>2</v>
      </c>
      <c r="X880" s="403" t="s">
        <v>99</v>
      </c>
      <c r="Y880" s="403" t="s">
        <v>4670</v>
      </c>
      <c r="Z880" s="404">
        <v>39601</v>
      </c>
      <c r="AA880" s="404">
        <v>39605</v>
      </c>
      <c r="AB880" s="403" t="s">
        <v>458</v>
      </c>
      <c r="AC880" s="403" t="s">
        <v>4900</v>
      </c>
      <c r="AD880" s="403">
        <v>2</v>
      </c>
      <c r="AE880" s="403">
        <v>2</v>
      </c>
      <c r="AF880" s="403">
        <v>2</v>
      </c>
      <c r="AG880" s="403" t="s">
        <v>99</v>
      </c>
      <c r="AH880" s="403">
        <v>1</v>
      </c>
      <c r="AI880" s="403" t="s">
        <v>111</v>
      </c>
    </row>
    <row r="881" spans="1:35" x14ac:dyDescent="0.2">
      <c r="A881" s="434" t="str">
        <f>IF(B881&lt;&gt;"",HYPERLINK(CONCATENATE("http://reports.ofsted.gov.uk/inspection-reports/find-inspection-report/provider/ELS/",B881),"Ofsted Webpage"),"")</f>
        <v>Ofsted Webpage</v>
      </c>
      <c r="B881" s="403">
        <v>131860</v>
      </c>
      <c r="C881" s="403">
        <v>111827</v>
      </c>
      <c r="D881" s="403">
        <v>10001867</v>
      </c>
      <c r="E881" s="403" t="s">
        <v>3932</v>
      </c>
      <c r="F881" s="403" t="s">
        <v>134</v>
      </c>
      <c r="G881" s="403" t="s">
        <v>13</v>
      </c>
      <c r="H881" s="403" t="s">
        <v>1377</v>
      </c>
      <c r="I881" s="403" t="s">
        <v>140</v>
      </c>
      <c r="J881" s="403" t="s">
        <v>140</v>
      </c>
      <c r="K881" s="404" t="s">
        <v>210</v>
      </c>
      <c r="L881" s="403" t="s">
        <v>210</v>
      </c>
      <c r="M881" s="403">
        <v>10022625</v>
      </c>
      <c r="N881" s="403" t="s">
        <v>136</v>
      </c>
      <c r="O881" s="403" t="s">
        <v>109</v>
      </c>
      <c r="P881" s="404">
        <v>42871</v>
      </c>
      <c r="Q881" s="404">
        <v>42873</v>
      </c>
      <c r="R881" s="404">
        <v>42908</v>
      </c>
      <c r="S881" s="403">
        <v>1</v>
      </c>
      <c r="T881" s="403">
        <v>1</v>
      </c>
      <c r="U881" s="403">
        <v>1</v>
      </c>
      <c r="V881" s="403">
        <v>1</v>
      </c>
      <c r="W881" s="403">
        <v>1</v>
      </c>
      <c r="X881" s="403" t="s">
        <v>100</v>
      </c>
      <c r="Y881" s="403" t="s">
        <v>3933</v>
      </c>
      <c r="Z881" s="404">
        <v>41353</v>
      </c>
      <c r="AA881" s="404">
        <v>41355</v>
      </c>
      <c r="AB881" s="403" t="s">
        <v>136</v>
      </c>
      <c r="AC881" s="403" t="s">
        <v>4900</v>
      </c>
      <c r="AD881" s="403">
        <v>1</v>
      </c>
      <c r="AE881" s="403">
        <v>1</v>
      </c>
      <c r="AF881" s="403">
        <v>1</v>
      </c>
      <c r="AG881" s="403" t="s">
        <v>99</v>
      </c>
      <c r="AH881" s="403">
        <v>1</v>
      </c>
      <c r="AI881" s="403" t="s">
        <v>111</v>
      </c>
    </row>
    <row r="882" spans="1:35" x14ac:dyDescent="0.2">
      <c r="A882" s="434" t="str">
        <f>IF(B882&lt;&gt;"",HYPERLINK(CONCATENATE("http://reports.ofsted.gov.uk/inspection-reports/find-inspection-report/provider/ELS/",B882),"Ofsted Webpage"),"")</f>
        <v>Ofsted Webpage</v>
      </c>
      <c r="B882" s="403">
        <v>131863</v>
      </c>
      <c r="C882" s="403">
        <v>105623</v>
      </c>
      <c r="D882" s="403">
        <v>10003867</v>
      </c>
      <c r="E882" s="403" t="s">
        <v>5008</v>
      </c>
      <c r="F882" s="403" t="s">
        <v>113</v>
      </c>
      <c r="G882" s="403" t="s">
        <v>12</v>
      </c>
      <c r="H882" s="403" t="s">
        <v>297</v>
      </c>
      <c r="I882" s="403" t="s">
        <v>161</v>
      </c>
      <c r="J882" s="403" t="s">
        <v>161</v>
      </c>
      <c r="K882" s="404" t="s">
        <v>210</v>
      </c>
      <c r="L882" s="403" t="s">
        <v>210</v>
      </c>
      <c r="M882" s="403">
        <v>10038360</v>
      </c>
      <c r="N882" s="403" t="s">
        <v>155</v>
      </c>
      <c r="O882" s="403" t="s">
        <v>109</v>
      </c>
      <c r="P882" s="404">
        <v>43074</v>
      </c>
      <c r="Q882" s="404">
        <v>43077</v>
      </c>
      <c r="R882" s="404">
        <v>43119</v>
      </c>
      <c r="S882" s="403">
        <v>2</v>
      </c>
      <c r="T882" s="403">
        <v>2</v>
      </c>
      <c r="U882" s="403">
        <v>2</v>
      </c>
      <c r="V882" s="403">
        <v>2</v>
      </c>
      <c r="W882" s="403">
        <v>2</v>
      </c>
      <c r="X882" s="403" t="s">
        <v>100</v>
      </c>
      <c r="Y882" s="403">
        <v>10004787</v>
      </c>
      <c r="Z882" s="404">
        <v>42410</v>
      </c>
      <c r="AA882" s="404">
        <v>42423</v>
      </c>
      <c r="AB882" s="403" t="s">
        <v>436</v>
      </c>
      <c r="AC882" s="403" t="s">
        <v>4919</v>
      </c>
      <c r="AD882" s="403">
        <v>3</v>
      </c>
      <c r="AE882" s="403">
        <v>3</v>
      </c>
      <c r="AF882" s="403">
        <v>3</v>
      </c>
      <c r="AG882" s="403">
        <v>3</v>
      </c>
      <c r="AH882" s="403">
        <v>3</v>
      </c>
      <c r="AI882" s="403" t="s">
        <v>127</v>
      </c>
    </row>
    <row r="883" spans="1:35" x14ac:dyDescent="0.2">
      <c r="A883" s="434" t="str">
        <f>IF(B883&lt;&gt;"",HYPERLINK(CONCATENATE("http://reports.ofsted.gov.uk/inspection-reports/find-inspection-report/provider/ELS/",B883),"Ofsted Webpage"),"")</f>
        <v>Ofsted Webpage</v>
      </c>
      <c r="B883" s="403">
        <v>131867</v>
      </c>
      <c r="C883" s="403">
        <v>108320</v>
      </c>
      <c r="D883" s="403">
        <v>10000796</v>
      </c>
      <c r="E883" s="403" t="s">
        <v>3055</v>
      </c>
      <c r="F883" s="403" t="s">
        <v>105</v>
      </c>
      <c r="G883" s="403" t="s">
        <v>12</v>
      </c>
      <c r="H883" s="403" t="s">
        <v>202</v>
      </c>
      <c r="I883" s="403" t="s">
        <v>140</v>
      </c>
      <c r="J883" s="403" t="s">
        <v>140</v>
      </c>
      <c r="K883" s="404">
        <v>42878</v>
      </c>
      <c r="L883" s="403">
        <v>1</v>
      </c>
      <c r="M883" s="403" t="s">
        <v>3056</v>
      </c>
      <c r="N883" s="403" t="s">
        <v>108</v>
      </c>
      <c r="O883" s="403" t="s">
        <v>109</v>
      </c>
      <c r="P883" s="404">
        <v>41653</v>
      </c>
      <c r="Q883" s="404">
        <v>41656</v>
      </c>
      <c r="R883" s="404">
        <v>41688</v>
      </c>
      <c r="S883" s="403">
        <v>2</v>
      </c>
      <c r="T883" s="403">
        <v>2</v>
      </c>
      <c r="U883" s="403">
        <v>2</v>
      </c>
      <c r="V883" s="403" t="s">
        <v>99</v>
      </c>
      <c r="W883" s="403">
        <v>2</v>
      </c>
      <c r="X883" s="403" t="s">
        <v>99</v>
      </c>
      <c r="Y883" s="403" t="s">
        <v>4112</v>
      </c>
      <c r="Z883" s="404">
        <v>40862</v>
      </c>
      <c r="AA883" s="404">
        <v>40865</v>
      </c>
      <c r="AB883" s="403" t="s">
        <v>207</v>
      </c>
      <c r="AC883" s="403" t="s">
        <v>4900</v>
      </c>
      <c r="AD883" s="403">
        <v>3</v>
      </c>
      <c r="AE883" s="403">
        <v>3</v>
      </c>
      <c r="AF883" s="403">
        <v>2</v>
      </c>
      <c r="AG883" s="403" t="s">
        <v>99</v>
      </c>
      <c r="AH883" s="403">
        <v>3</v>
      </c>
      <c r="AI883" s="403" t="s">
        <v>127</v>
      </c>
    </row>
    <row r="884" spans="1:35" x14ac:dyDescent="0.2">
      <c r="A884" s="434" t="str">
        <f>IF(B884&lt;&gt;"",HYPERLINK(CONCATENATE("http://reports.ofsted.gov.uk/inspection-reports/find-inspection-report/provider/ELS/",B884),"Ofsted Webpage"),"")</f>
        <v>Ofsted Webpage</v>
      </c>
      <c r="B884" s="403">
        <v>131868</v>
      </c>
      <c r="C884" s="403">
        <v>114848</v>
      </c>
      <c r="D884" s="403">
        <v>10012822</v>
      </c>
      <c r="E884" s="403" t="s">
        <v>3937</v>
      </c>
      <c r="F884" s="403" t="s">
        <v>134</v>
      </c>
      <c r="G884" s="403" t="s">
        <v>13</v>
      </c>
      <c r="H884" s="403" t="s">
        <v>1246</v>
      </c>
      <c r="I884" s="403" t="s">
        <v>94</v>
      </c>
      <c r="J884" s="403" t="s">
        <v>95</v>
      </c>
      <c r="K884" s="404">
        <v>43048</v>
      </c>
      <c r="L884" s="403">
        <v>1</v>
      </c>
      <c r="M884" s="403" t="s">
        <v>3938</v>
      </c>
      <c r="N884" s="403" t="s">
        <v>136</v>
      </c>
      <c r="O884" s="403" t="s">
        <v>109</v>
      </c>
      <c r="P884" s="404">
        <v>41290</v>
      </c>
      <c r="Q884" s="404">
        <v>41292</v>
      </c>
      <c r="R884" s="404">
        <v>41325</v>
      </c>
      <c r="S884" s="403">
        <v>2</v>
      </c>
      <c r="T884" s="403">
        <v>2</v>
      </c>
      <c r="U884" s="403">
        <v>2</v>
      </c>
      <c r="V884" s="403" t="s">
        <v>99</v>
      </c>
      <c r="W884" s="403">
        <v>2</v>
      </c>
      <c r="X884" s="403" t="s">
        <v>99</v>
      </c>
      <c r="Y884" s="403" t="s">
        <v>4672</v>
      </c>
      <c r="Z884" s="404">
        <v>39112</v>
      </c>
      <c r="AA884" s="404">
        <v>39115</v>
      </c>
      <c r="AB884" s="403" t="s">
        <v>4673</v>
      </c>
      <c r="AC884" s="403" t="s">
        <v>4900</v>
      </c>
      <c r="AD884" s="403">
        <v>2</v>
      </c>
      <c r="AE884" s="403">
        <v>2</v>
      </c>
      <c r="AF884" s="403">
        <v>2</v>
      </c>
      <c r="AG884" s="403" t="s">
        <v>99</v>
      </c>
      <c r="AH884" s="403">
        <v>2</v>
      </c>
      <c r="AI884" s="403" t="s">
        <v>111</v>
      </c>
    </row>
    <row r="885" spans="1:35" x14ac:dyDescent="0.2">
      <c r="A885" s="434" t="str">
        <f>IF(B885&lt;&gt;"",HYPERLINK(CONCATENATE("http://reports.ofsted.gov.uk/inspection-reports/find-inspection-report/provider/ELS/",B885),"Ofsted Webpage"),"")</f>
        <v>Ofsted Webpage</v>
      </c>
      <c r="B885" s="403">
        <v>131869</v>
      </c>
      <c r="C885" s="403">
        <v>114849</v>
      </c>
      <c r="D885" s="403">
        <v>10002006</v>
      </c>
      <c r="E885" s="403" t="s">
        <v>4674</v>
      </c>
      <c r="F885" s="403" t="s">
        <v>134</v>
      </c>
      <c r="G885" s="403" t="s">
        <v>13</v>
      </c>
      <c r="H885" s="403" t="s">
        <v>316</v>
      </c>
      <c r="I885" s="403" t="s">
        <v>199</v>
      </c>
      <c r="J885" s="403" t="s">
        <v>95</v>
      </c>
      <c r="K885" s="404" t="s">
        <v>210</v>
      </c>
      <c r="L885" s="403" t="s">
        <v>210</v>
      </c>
      <c r="M885" s="403" t="s">
        <v>2202</v>
      </c>
      <c r="N885" s="403" t="s">
        <v>136</v>
      </c>
      <c r="O885" s="403" t="s">
        <v>109</v>
      </c>
      <c r="P885" s="404">
        <v>41954</v>
      </c>
      <c r="Q885" s="404">
        <v>41956</v>
      </c>
      <c r="R885" s="404">
        <v>41989</v>
      </c>
      <c r="S885" s="403">
        <v>2</v>
      </c>
      <c r="T885" s="403">
        <v>2</v>
      </c>
      <c r="U885" s="403">
        <v>2</v>
      </c>
      <c r="V885" s="403" t="s">
        <v>99</v>
      </c>
      <c r="W885" s="403">
        <v>2</v>
      </c>
      <c r="X885" s="403" t="s">
        <v>99</v>
      </c>
      <c r="Y885" s="403" t="s">
        <v>4675</v>
      </c>
      <c r="Z885" s="404">
        <v>39357</v>
      </c>
      <c r="AA885" s="404">
        <v>39360</v>
      </c>
      <c r="AB885" s="403" t="s">
        <v>4673</v>
      </c>
      <c r="AC885" s="403" t="s">
        <v>4900</v>
      </c>
      <c r="AD885" s="403">
        <v>2</v>
      </c>
      <c r="AE885" s="403">
        <v>2</v>
      </c>
      <c r="AF885" s="403">
        <v>2</v>
      </c>
      <c r="AG885" s="403" t="s">
        <v>99</v>
      </c>
      <c r="AH885" s="403">
        <v>2</v>
      </c>
      <c r="AI885" s="403" t="s">
        <v>111</v>
      </c>
    </row>
    <row r="886" spans="1:35" x14ac:dyDescent="0.2">
      <c r="A886" s="434" t="str">
        <f>IF(B886&lt;&gt;"",HYPERLINK(CONCATENATE("http://reports.ofsted.gov.uk/inspection-reports/find-inspection-report/provider/ELS/",B886),"Ofsted Webpage"),"")</f>
        <v>Ofsted Webpage</v>
      </c>
      <c r="B886" s="403">
        <v>131872</v>
      </c>
      <c r="C886" s="403">
        <v>117042</v>
      </c>
      <c r="D886" s="403">
        <v>10002345</v>
      </c>
      <c r="E886" s="403" t="s">
        <v>502</v>
      </c>
      <c r="F886" s="403" t="s">
        <v>134</v>
      </c>
      <c r="G886" s="403" t="s">
        <v>13</v>
      </c>
      <c r="H886" s="403" t="s">
        <v>503</v>
      </c>
      <c r="I886" s="403" t="s">
        <v>94</v>
      </c>
      <c r="J886" s="403" t="s">
        <v>95</v>
      </c>
      <c r="K886" s="404" t="s">
        <v>210</v>
      </c>
      <c r="L886" s="403" t="s">
        <v>210</v>
      </c>
      <c r="M886" s="403">
        <v>10011448</v>
      </c>
      <c r="N886" s="403" t="s">
        <v>136</v>
      </c>
      <c r="O886" s="403" t="s">
        <v>109</v>
      </c>
      <c r="P886" s="404">
        <v>42683</v>
      </c>
      <c r="Q886" s="404">
        <v>42685</v>
      </c>
      <c r="R886" s="404">
        <v>42723</v>
      </c>
      <c r="S886" s="403">
        <v>2</v>
      </c>
      <c r="T886" s="403">
        <v>2</v>
      </c>
      <c r="U886" s="403">
        <v>2</v>
      </c>
      <c r="V886" s="403">
        <v>2</v>
      </c>
      <c r="W886" s="403">
        <v>2</v>
      </c>
      <c r="X886" s="403" t="s">
        <v>100</v>
      </c>
      <c r="Y886" s="403" t="s">
        <v>504</v>
      </c>
      <c r="Z886" s="404">
        <v>40197</v>
      </c>
      <c r="AA886" s="404">
        <v>40200</v>
      </c>
      <c r="AB886" s="403" t="s">
        <v>505</v>
      </c>
      <c r="AC886" s="403" t="s">
        <v>4900</v>
      </c>
      <c r="AD886" s="403">
        <v>2</v>
      </c>
      <c r="AE886" s="403">
        <v>2</v>
      </c>
      <c r="AF886" s="403">
        <v>2</v>
      </c>
      <c r="AG886" s="403" t="s">
        <v>99</v>
      </c>
      <c r="AH886" s="403">
        <v>2</v>
      </c>
      <c r="AI886" s="403" t="s">
        <v>111</v>
      </c>
    </row>
    <row r="887" spans="1:35" x14ac:dyDescent="0.2">
      <c r="A887" s="434" t="str">
        <f>IF(B887&lt;&gt;"",HYPERLINK(CONCATENATE("http://reports.ofsted.gov.uk/inspection-reports/find-inspection-report/provider/ELS/",B887),"Ofsted Webpage"),"")</f>
        <v>Ofsted Webpage</v>
      </c>
      <c r="B887" s="403">
        <v>131875</v>
      </c>
      <c r="C887" s="403">
        <v>114853</v>
      </c>
      <c r="D887" s="403">
        <v>10002396</v>
      </c>
      <c r="E887" s="403" t="s">
        <v>1496</v>
      </c>
      <c r="F887" s="403" t="s">
        <v>134</v>
      </c>
      <c r="G887" s="403" t="s">
        <v>13</v>
      </c>
      <c r="H887" s="403" t="s">
        <v>209</v>
      </c>
      <c r="I887" s="403" t="s">
        <v>166</v>
      </c>
      <c r="J887" s="403" t="s">
        <v>166</v>
      </c>
      <c r="K887" s="404" t="s">
        <v>210</v>
      </c>
      <c r="L887" s="403" t="s">
        <v>210</v>
      </c>
      <c r="M887" s="403">
        <v>10004790</v>
      </c>
      <c r="N887" s="403" t="s">
        <v>136</v>
      </c>
      <c r="O887" s="403" t="s">
        <v>109</v>
      </c>
      <c r="P887" s="404">
        <v>42298</v>
      </c>
      <c r="Q887" s="404">
        <v>42300</v>
      </c>
      <c r="R887" s="404">
        <v>42341</v>
      </c>
      <c r="S887" s="403">
        <v>2</v>
      </c>
      <c r="T887" s="403">
        <v>2</v>
      </c>
      <c r="U887" s="403">
        <v>2</v>
      </c>
      <c r="V887" s="403">
        <v>2</v>
      </c>
      <c r="W887" s="403">
        <v>2</v>
      </c>
      <c r="X887" s="403" t="s">
        <v>100</v>
      </c>
      <c r="Y887" s="403" t="s">
        <v>4676</v>
      </c>
      <c r="Z887" s="404">
        <v>40512</v>
      </c>
      <c r="AA887" s="404">
        <v>40514</v>
      </c>
      <c r="AB887" s="403" t="s">
        <v>505</v>
      </c>
      <c r="AC887" s="403" t="s">
        <v>4900</v>
      </c>
      <c r="AD887" s="403">
        <v>2</v>
      </c>
      <c r="AE887" s="403">
        <v>2</v>
      </c>
      <c r="AF887" s="403">
        <v>2</v>
      </c>
      <c r="AG887" s="403" t="s">
        <v>99</v>
      </c>
      <c r="AH887" s="403">
        <v>2</v>
      </c>
      <c r="AI887" s="403" t="s">
        <v>111</v>
      </c>
    </row>
    <row r="888" spans="1:35" x14ac:dyDescent="0.2">
      <c r="A888" s="434" t="str">
        <f>IF(B888&lt;&gt;"",HYPERLINK(CONCATENATE("http://reports.ofsted.gov.uk/inspection-reports/find-inspection-report/provider/ELS/",B888),"Ofsted Webpage"),"")</f>
        <v>Ofsted Webpage</v>
      </c>
      <c r="B888" s="403">
        <v>131878</v>
      </c>
      <c r="C888" s="403">
        <v>114892</v>
      </c>
      <c r="D888" s="403">
        <v>10002409</v>
      </c>
      <c r="E888" s="403" t="s">
        <v>1498</v>
      </c>
      <c r="F888" s="403" t="s">
        <v>134</v>
      </c>
      <c r="G888" s="403" t="s">
        <v>13</v>
      </c>
      <c r="H888" s="403" t="s">
        <v>469</v>
      </c>
      <c r="I888" s="403" t="s">
        <v>166</v>
      </c>
      <c r="J888" s="403" t="s">
        <v>166</v>
      </c>
      <c r="K888" s="404">
        <v>42320</v>
      </c>
      <c r="L888" s="403">
        <v>1</v>
      </c>
      <c r="M888" s="403" t="s">
        <v>3940</v>
      </c>
      <c r="N888" s="403" t="s">
        <v>136</v>
      </c>
      <c r="O888" s="403" t="s">
        <v>109</v>
      </c>
      <c r="P888" s="404">
        <v>41345</v>
      </c>
      <c r="Q888" s="404">
        <v>41347</v>
      </c>
      <c r="R888" s="404">
        <v>41383</v>
      </c>
      <c r="S888" s="403">
        <v>2</v>
      </c>
      <c r="T888" s="403">
        <v>3</v>
      </c>
      <c r="U888" s="403">
        <v>2</v>
      </c>
      <c r="V888" s="403" t="s">
        <v>99</v>
      </c>
      <c r="W888" s="403">
        <v>2</v>
      </c>
      <c r="X888" s="403" t="s">
        <v>99</v>
      </c>
      <c r="Y888" s="403" t="s">
        <v>4677</v>
      </c>
      <c r="Z888" s="404">
        <v>39244</v>
      </c>
      <c r="AA888" s="404">
        <v>39247</v>
      </c>
      <c r="AB888" s="403" t="s">
        <v>4625</v>
      </c>
      <c r="AC888" s="403" t="s">
        <v>4900</v>
      </c>
      <c r="AD888" s="403">
        <v>2</v>
      </c>
      <c r="AE888" s="403">
        <v>2</v>
      </c>
      <c r="AF888" s="403">
        <v>3</v>
      </c>
      <c r="AG888" s="403" t="s">
        <v>99</v>
      </c>
      <c r="AH888" s="403">
        <v>2</v>
      </c>
      <c r="AI888" s="403" t="s">
        <v>111</v>
      </c>
    </row>
    <row r="889" spans="1:35" x14ac:dyDescent="0.2">
      <c r="A889" s="434" t="str">
        <f>IF(B889&lt;&gt;"",HYPERLINK(CONCATENATE("http://reports.ofsted.gov.uk/inspection-reports/find-inspection-report/provider/ELS/",B889),"Ofsted Webpage"),"")</f>
        <v>Ofsted Webpage</v>
      </c>
      <c r="B889" s="403">
        <v>131888</v>
      </c>
      <c r="C889" s="403">
        <v>117235</v>
      </c>
      <c r="D889" s="403">
        <v>10007929</v>
      </c>
      <c r="E889" s="403" t="s">
        <v>459</v>
      </c>
      <c r="F889" s="403" t="s">
        <v>134</v>
      </c>
      <c r="G889" s="403" t="s">
        <v>13</v>
      </c>
      <c r="H889" s="403" t="s">
        <v>460</v>
      </c>
      <c r="I889" s="403" t="s">
        <v>166</v>
      </c>
      <c r="J889" s="403" t="s">
        <v>166</v>
      </c>
      <c r="K889" s="404" t="s">
        <v>210</v>
      </c>
      <c r="L889" s="403" t="s">
        <v>210</v>
      </c>
      <c r="M889" s="403">
        <v>10020190</v>
      </c>
      <c r="N889" s="403" t="s">
        <v>136</v>
      </c>
      <c r="O889" s="403" t="s">
        <v>109</v>
      </c>
      <c r="P889" s="404">
        <v>42689</v>
      </c>
      <c r="Q889" s="404">
        <v>42691</v>
      </c>
      <c r="R889" s="404">
        <v>42740</v>
      </c>
      <c r="S889" s="403">
        <v>2</v>
      </c>
      <c r="T889" s="403">
        <v>2</v>
      </c>
      <c r="U889" s="403">
        <v>2</v>
      </c>
      <c r="V889" s="403">
        <v>2</v>
      </c>
      <c r="W889" s="403">
        <v>2</v>
      </c>
      <c r="X889" s="403" t="s">
        <v>100</v>
      </c>
      <c r="Y889" s="403" t="s">
        <v>461</v>
      </c>
      <c r="Z889" s="404">
        <v>41759</v>
      </c>
      <c r="AA889" s="404">
        <v>41761</v>
      </c>
      <c r="AB889" s="403" t="s">
        <v>136</v>
      </c>
      <c r="AC889" s="403" t="s">
        <v>4900</v>
      </c>
      <c r="AD889" s="403">
        <v>2</v>
      </c>
      <c r="AE889" s="403">
        <v>2</v>
      </c>
      <c r="AF889" s="403">
        <v>2</v>
      </c>
      <c r="AG889" s="403" t="s">
        <v>99</v>
      </c>
      <c r="AH889" s="403">
        <v>2</v>
      </c>
      <c r="AI889" s="403" t="s">
        <v>111</v>
      </c>
    </row>
    <row r="890" spans="1:35" x14ac:dyDescent="0.2">
      <c r="A890" s="434" t="str">
        <f>IF(B890&lt;&gt;"",HYPERLINK(CONCATENATE("http://reports.ofsted.gov.uk/inspection-reports/find-inspection-report/provider/ELS/",B890),"Ofsted Webpage"),"")</f>
        <v>Ofsted Webpage</v>
      </c>
      <c r="B890" s="403">
        <v>131891</v>
      </c>
      <c r="C890" s="403">
        <v>114854</v>
      </c>
      <c r="D890" s="403">
        <v>10002546</v>
      </c>
      <c r="E890" s="403" t="s">
        <v>1500</v>
      </c>
      <c r="F890" s="403" t="s">
        <v>134</v>
      </c>
      <c r="G890" s="403" t="s">
        <v>13</v>
      </c>
      <c r="H890" s="403" t="s">
        <v>234</v>
      </c>
      <c r="I890" s="403" t="s">
        <v>190</v>
      </c>
      <c r="J890" s="403" t="s">
        <v>166</v>
      </c>
      <c r="K890" s="404">
        <v>42509</v>
      </c>
      <c r="L890" s="403">
        <v>1</v>
      </c>
      <c r="M890" s="403" t="s">
        <v>4113</v>
      </c>
      <c r="N890" s="403" t="s">
        <v>505</v>
      </c>
      <c r="O890" s="403" t="s">
        <v>109</v>
      </c>
      <c r="P890" s="404">
        <v>41057</v>
      </c>
      <c r="Q890" s="404">
        <v>41059</v>
      </c>
      <c r="R890" s="404">
        <v>41096</v>
      </c>
      <c r="S890" s="403">
        <v>2</v>
      </c>
      <c r="T890" s="403">
        <v>2</v>
      </c>
      <c r="U890" s="403">
        <v>2</v>
      </c>
      <c r="V890" s="403" t="s">
        <v>99</v>
      </c>
      <c r="W890" s="403">
        <v>2</v>
      </c>
      <c r="X890" s="403" t="s">
        <v>99</v>
      </c>
      <c r="Y890" s="403" t="s">
        <v>4678</v>
      </c>
      <c r="Z890" s="404">
        <v>39469</v>
      </c>
      <c r="AA890" s="404">
        <v>39471</v>
      </c>
      <c r="AB890" s="403" t="s">
        <v>505</v>
      </c>
      <c r="AC890" s="403" t="s">
        <v>4900</v>
      </c>
      <c r="AD890" s="403">
        <v>3</v>
      </c>
      <c r="AE890" s="403">
        <v>3</v>
      </c>
      <c r="AF890" s="403">
        <v>2</v>
      </c>
      <c r="AG890" s="403" t="s">
        <v>99</v>
      </c>
      <c r="AH890" s="403">
        <v>3</v>
      </c>
      <c r="AI890" s="403" t="s">
        <v>127</v>
      </c>
    </row>
    <row r="891" spans="1:35" x14ac:dyDescent="0.2">
      <c r="A891" s="434" t="str">
        <f>IF(B891&lt;&gt;"",HYPERLINK(CONCATENATE("http://reports.ofsted.gov.uk/inspection-reports/find-inspection-report/provider/ELS/",B891),"Ofsted Webpage"),"")</f>
        <v>Ofsted Webpage</v>
      </c>
      <c r="B891" s="403">
        <v>131892</v>
      </c>
      <c r="C891" s="403">
        <v>114855</v>
      </c>
      <c r="D891" s="403">
        <v>10002560</v>
      </c>
      <c r="E891" s="403" t="s">
        <v>4679</v>
      </c>
      <c r="F891" s="403" t="s">
        <v>134</v>
      </c>
      <c r="G891" s="403" t="s">
        <v>13</v>
      </c>
      <c r="H891" s="403" t="s">
        <v>469</v>
      </c>
      <c r="I891" s="403" t="s">
        <v>166</v>
      </c>
      <c r="J891" s="403" t="s">
        <v>166</v>
      </c>
      <c r="K891" s="404" t="s">
        <v>210</v>
      </c>
      <c r="L891" s="403" t="s">
        <v>210</v>
      </c>
      <c r="M891" s="403" t="s">
        <v>3943</v>
      </c>
      <c r="N891" s="403" t="s">
        <v>136</v>
      </c>
      <c r="O891" s="403" t="s">
        <v>109</v>
      </c>
      <c r="P891" s="404">
        <v>41408</v>
      </c>
      <c r="Q891" s="404">
        <v>41410</v>
      </c>
      <c r="R891" s="404">
        <v>41446</v>
      </c>
      <c r="S891" s="403">
        <v>1</v>
      </c>
      <c r="T891" s="403">
        <v>1</v>
      </c>
      <c r="U891" s="403">
        <v>1</v>
      </c>
      <c r="V891" s="403" t="s">
        <v>99</v>
      </c>
      <c r="W891" s="403">
        <v>1</v>
      </c>
      <c r="X891" s="403" t="s">
        <v>99</v>
      </c>
      <c r="Y891" s="403" t="s">
        <v>4680</v>
      </c>
      <c r="Z891" s="404">
        <v>38993</v>
      </c>
      <c r="AA891" s="404">
        <v>38995</v>
      </c>
      <c r="AB891" s="403" t="s">
        <v>4671</v>
      </c>
      <c r="AC891" s="403" t="s">
        <v>4900</v>
      </c>
      <c r="AD891" s="403">
        <v>1</v>
      </c>
      <c r="AE891" s="403">
        <v>1</v>
      </c>
      <c r="AF891" s="403">
        <v>1</v>
      </c>
      <c r="AG891" s="403" t="s">
        <v>99</v>
      </c>
      <c r="AH891" s="403">
        <v>1</v>
      </c>
      <c r="AI891" s="403" t="s">
        <v>111</v>
      </c>
    </row>
    <row r="892" spans="1:35" x14ac:dyDescent="0.2">
      <c r="A892" s="434" t="str">
        <f>IF(B892&lt;&gt;"",HYPERLINK(CONCATENATE("http://reports.ofsted.gov.uk/inspection-reports/find-inspection-report/provider/ELS/",B892),"Ofsted Webpage"),"")</f>
        <v>Ofsted Webpage</v>
      </c>
      <c r="B892" s="403">
        <v>131893</v>
      </c>
      <c r="C892" s="403">
        <v>114859</v>
      </c>
      <c r="D892" s="403">
        <v>10003136</v>
      </c>
      <c r="E892" s="403" t="s">
        <v>4681</v>
      </c>
      <c r="F892" s="403" t="s">
        <v>134</v>
      </c>
      <c r="G892" s="403" t="s">
        <v>13</v>
      </c>
      <c r="H892" s="403" t="s">
        <v>413</v>
      </c>
      <c r="I892" s="403" t="s">
        <v>161</v>
      </c>
      <c r="J892" s="403" t="s">
        <v>161</v>
      </c>
      <c r="K892" s="404">
        <v>42916</v>
      </c>
      <c r="L892" s="403">
        <v>1</v>
      </c>
      <c r="M892" s="403" t="s">
        <v>3060</v>
      </c>
      <c r="N892" s="403" t="s">
        <v>136</v>
      </c>
      <c r="O892" s="403" t="s">
        <v>109</v>
      </c>
      <c r="P892" s="404">
        <v>41604</v>
      </c>
      <c r="Q892" s="404">
        <v>41606</v>
      </c>
      <c r="R892" s="404">
        <v>41646</v>
      </c>
      <c r="S892" s="403">
        <v>2</v>
      </c>
      <c r="T892" s="403">
        <v>2</v>
      </c>
      <c r="U892" s="403">
        <v>2</v>
      </c>
      <c r="V892" s="403" t="s">
        <v>99</v>
      </c>
      <c r="W892" s="403">
        <v>2</v>
      </c>
      <c r="X892" s="403" t="s">
        <v>99</v>
      </c>
      <c r="Y892" s="403" t="s">
        <v>4682</v>
      </c>
      <c r="Z892" s="404">
        <v>39735</v>
      </c>
      <c r="AA892" s="404">
        <v>39737</v>
      </c>
      <c r="AB892" s="403" t="s">
        <v>4092</v>
      </c>
      <c r="AC892" s="403" t="s">
        <v>4900</v>
      </c>
      <c r="AD892" s="403">
        <v>2</v>
      </c>
      <c r="AE892" s="403">
        <v>2</v>
      </c>
      <c r="AF892" s="403">
        <v>2</v>
      </c>
      <c r="AG892" s="403" t="s">
        <v>99</v>
      </c>
      <c r="AH892" s="403">
        <v>2</v>
      </c>
      <c r="AI892" s="403" t="s">
        <v>111</v>
      </c>
    </row>
    <row r="893" spans="1:35" x14ac:dyDescent="0.2">
      <c r="A893" s="434" t="str">
        <f>IF(B893&lt;&gt;"",HYPERLINK(CONCATENATE("http://reports.ofsted.gov.uk/inspection-reports/find-inspection-report/provider/ELS/",B893),"Ofsted Webpage"),"")</f>
        <v>Ofsted Webpage</v>
      </c>
      <c r="B893" s="403">
        <v>131900</v>
      </c>
      <c r="C893" s="403">
        <v>114861</v>
      </c>
      <c r="D893" s="403">
        <v>10003774</v>
      </c>
      <c r="E893" s="403" t="s">
        <v>3062</v>
      </c>
      <c r="F893" s="403" t="s">
        <v>134</v>
      </c>
      <c r="G893" s="403" t="s">
        <v>13</v>
      </c>
      <c r="H893" s="403" t="s">
        <v>731</v>
      </c>
      <c r="I893" s="403" t="s">
        <v>161</v>
      </c>
      <c r="J893" s="403" t="s">
        <v>161</v>
      </c>
      <c r="K893" s="404" t="s">
        <v>210</v>
      </c>
      <c r="L893" s="403" t="s">
        <v>210</v>
      </c>
      <c r="M893" s="403" t="s">
        <v>3063</v>
      </c>
      <c r="N893" s="403" t="s">
        <v>588</v>
      </c>
      <c r="O893" s="403" t="s">
        <v>109</v>
      </c>
      <c r="P893" s="404">
        <v>41780</v>
      </c>
      <c r="Q893" s="404">
        <v>41782</v>
      </c>
      <c r="R893" s="404">
        <v>41807</v>
      </c>
      <c r="S893" s="403">
        <v>2</v>
      </c>
      <c r="T893" s="403">
        <v>2</v>
      </c>
      <c r="U893" s="403">
        <v>2</v>
      </c>
      <c r="V893" s="403" t="s">
        <v>99</v>
      </c>
      <c r="W893" s="403">
        <v>2</v>
      </c>
      <c r="X893" s="403" t="s">
        <v>99</v>
      </c>
      <c r="Y893" s="403" t="s">
        <v>3945</v>
      </c>
      <c r="Z893" s="404">
        <v>41310</v>
      </c>
      <c r="AA893" s="404">
        <v>41312</v>
      </c>
      <c r="AB893" s="403" t="s">
        <v>136</v>
      </c>
      <c r="AC893" s="403" t="s">
        <v>4900</v>
      </c>
      <c r="AD893" s="403">
        <v>3</v>
      </c>
      <c r="AE893" s="403">
        <v>3</v>
      </c>
      <c r="AF893" s="403">
        <v>3</v>
      </c>
      <c r="AG893" s="403" t="s">
        <v>99</v>
      </c>
      <c r="AH893" s="403">
        <v>3</v>
      </c>
      <c r="AI893" s="403" t="s">
        <v>127</v>
      </c>
    </row>
    <row r="894" spans="1:35" x14ac:dyDescent="0.2">
      <c r="A894" s="434" t="str">
        <f>IF(B894&lt;&gt;"",HYPERLINK(CONCATENATE("http://reports.ofsted.gov.uk/inspection-reports/find-inspection-report/provider/ELS/",B894),"Ofsted Webpage"),"")</f>
        <v>Ofsted Webpage</v>
      </c>
      <c r="B894" s="403">
        <v>131910</v>
      </c>
      <c r="C894" s="403">
        <v>114889</v>
      </c>
      <c r="D894" s="403">
        <v>10003775</v>
      </c>
      <c r="E894" s="403" t="s">
        <v>1502</v>
      </c>
      <c r="F894" s="403" t="s">
        <v>134</v>
      </c>
      <c r="G894" s="403" t="s">
        <v>13</v>
      </c>
      <c r="H894" s="403" t="s">
        <v>1339</v>
      </c>
      <c r="I894" s="403" t="s">
        <v>140</v>
      </c>
      <c r="J894" s="403" t="s">
        <v>140</v>
      </c>
      <c r="K894" s="404" t="s">
        <v>210</v>
      </c>
      <c r="L894" s="403" t="s">
        <v>210</v>
      </c>
      <c r="M894" s="403">
        <v>10039502</v>
      </c>
      <c r="N894" s="403" t="s">
        <v>588</v>
      </c>
      <c r="O894" s="403" t="s">
        <v>109</v>
      </c>
      <c r="P894" s="404">
        <v>43080</v>
      </c>
      <c r="Q894" s="404">
        <v>43082</v>
      </c>
      <c r="R894" s="404">
        <v>43124</v>
      </c>
      <c r="S894" s="403">
        <v>3</v>
      </c>
      <c r="T894" s="403">
        <v>3</v>
      </c>
      <c r="U894" s="403">
        <v>3</v>
      </c>
      <c r="V894" s="403">
        <v>2</v>
      </c>
      <c r="W894" s="403">
        <v>3</v>
      </c>
      <c r="X894" s="403" t="s">
        <v>100</v>
      </c>
      <c r="Y894" s="403">
        <v>10012473</v>
      </c>
      <c r="Z894" s="404">
        <v>42396</v>
      </c>
      <c r="AA894" s="404">
        <v>42398</v>
      </c>
      <c r="AB894" s="403" t="s">
        <v>136</v>
      </c>
      <c r="AC894" s="403" t="s">
        <v>4900</v>
      </c>
      <c r="AD894" s="403">
        <v>3</v>
      </c>
      <c r="AE894" s="403">
        <v>3</v>
      </c>
      <c r="AF894" s="403">
        <v>3</v>
      </c>
      <c r="AG894" s="403">
        <v>2</v>
      </c>
      <c r="AH894" s="403">
        <v>3</v>
      </c>
      <c r="AI894" s="403" t="s">
        <v>111</v>
      </c>
    </row>
    <row r="895" spans="1:35" x14ac:dyDescent="0.2">
      <c r="A895" s="434" t="str">
        <f>IF(B895&lt;&gt;"",HYPERLINK(CONCATENATE("http://reports.ofsted.gov.uk/inspection-reports/find-inspection-report/provider/ELS/",B895),"Ofsted Webpage"),"")</f>
        <v>Ofsted Webpage</v>
      </c>
      <c r="B895" s="403">
        <v>131913</v>
      </c>
      <c r="C895" s="403">
        <v>116139</v>
      </c>
      <c r="D895" s="403">
        <v>10003940</v>
      </c>
      <c r="E895" s="403" t="s">
        <v>426</v>
      </c>
      <c r="F895" s="403" t="s">
        <v>134</v>
      </c>
      <c r="G895" s="403" t="s">
        <v>13</v>
      </c>
      <c r="H895" s="403" t="s">
        <v>239</v>
      </c>
      <c r="I895" s="403" t="s">
        <v>161</v>
      </c>
      <c r="J895" s="403" t="s">
        <v>95</v>
      </c>
      <c r="K895" s="404">
        <v>42690</v>
      </c>
      <c r="L895" s="403">
        <v>1</v>
      </c>
      <c r="M895" s="403" t="s">
        <v>428</v>
      </c>
      <c r="N895" s="403" t="s">
        <v>136</v>
      </c>
      <c r="O895" s="403" t="s">
        <v>109</v>
      </c>
      <c r="P895" s="404">
        <v>41311</v>
      </c>
      <c r="Q895" s="404">
        <v>41313</v>
      </c>
      <c r="R895" s="404">
        <v>41346</v>
      </c>
      <c r="S895" s="403">
        <v>2</v>
      </c>
      <c r="T895" s="403">
        <v>2</v>
      </c>
      <c r="U895" s="403">
        <v>2</v>
      </c>
      <c r="V895" s="403" t="s">
        <v>99</v>
      </c>
      <c r="W895" s="403">
        <v>1</v>
      </c>
      <c r="X895" s="403" t="s">
        <v>99</v>
      </c>
      <c r="Y895" s="403" t="s">
        <v>4683</v>
      </c>
      <c r="Z895" s="404">
        <v>39420</v>
      </c>
      <c r="AA895" s="404">
        <v>39422</v>
      </c>
      <c r="AB895" s="403" t="s">
        <v>4673</v>
      </c>
      <c r="AC895" s="403" t="s">
        <v>4900</v>
      </c>
      <c r="AD895" s="403">
        <v>1</v>
      </c>
      <c r="AE895" s="403">
        <v>2</v>
      </c>
      <c r="AF895" s="403">
        <v>1</v>
      </c>
      <c r="AG895" s="403" t="s">
        <v>99</v>
      </c>
      <c r="AH895" s="403">
        <v>1</v>
      </c>
      <c r="AI895" s="403" t="s">
        <v>148</v>
      </c>
    </row>
    <row r="896" spans="1:35" x14ac:dyDescent="0.2">
      <c r="A896" s="434" t="str">
        <f>IF(B896&lt;&gt;"",HYPERLINK(CONCATENATE("http://reports.ofsted.gov.uk/inspection-reports/find-inspection-report/provider/ELS/",B896),"Ofsted Webpage"),"")</f>
        <v>Ofsted Webpage</v>
      </c>
      <c r="B896" s="403">
        <v>131921</v>
      </c>
      <c r="C896" s="403">
        <v>114865</v>
      </c>
      <c r="D896" s="403">
        <v>10012804</v>
      </c>
      <c r="E896" s="403" t="s">
        <v>1504</v>
      </c>
      <c r="F896" s="403" t="s">
        <v>134</v>
      </c>
      <c r="G896" s="403" t="s">
        <v>13</v>
      </c>
      <c r="H896" s="403" t="s">
        <v>469</v>
      </c>
      <c r="I896" s="403" t="s">
        <v>166</v>
      </c>
      <c r="J896" s="403" t="s">
        <v>166</v>
      </c>
      <c r="K896" s="404" t="s">
        <v>210</v>
      </c>
      <c r="L896" s="403" t="s">
        <v>210</v>
      </c>
      <c r="M896" s="403">
        <v>10004794</v>
      </c>
      <c r="N896" s="403" t="s">
        <v>136</v>
      </c>
      <c r="O896" s="403" t="s">
        <v>109</v>
      </c>
      <c r="P896" s="404">
        <v>42556</v>
      </c>
      <c r="Q896" s="404">
        <v>42558</v>
      </c>
      <c r="R896" s="404">
        <v>42580</v>
      </c>
      <c r="S896" s="403">
        <v>2</v>
      </c>
      <c r="T896" s="403">
        <v>2</v>
      </c>
      <c r="U896" s="403">
        <v>2</v>
      </c>
      <c r="V896" s="403">
        <v>2</v>
      </c>
      <c r="W896" s="403">
        <v>1</v>
      </c>
      <c r="X896" s="403" t="s">
        <v>100</v>
      </c>
      <c r="Y896" s="403" t="s">
        <v>3065</v>
      </c>
      <c r="Z896" s="404">
        <v>41533</v>
      </c>
      <c r="AA896" s="404">
        <v>41535</v>
      </c>
      <c r="AB896" s="403" t="s">
        <v>136</v>
      </c>
      <c r="AC896" s="403" t="s">
        <v>4900</v>
      </c>
      <c r="AD896" s="403">
        <v>2</v>
      </c>
      <c r="AE896" s="403">
        <v>2</v>
      </c>
      <c r="AF896" s="403">
        <v>2</v>
      </c>
      <c r="AG896" s="403" t="s">
        <v>99</v>
      </c>
      <c r="AH896" s="403">
        <v>2</v>
      </c>
      <c r="AI896" s="403" t="s">
        <v>111</v>
      </c>
    </row>
    <row r="897" spans="1:35" x14ac:dyDescent="0.2">
      <c r="A897" s="434" t="str">
        <f>IF(B897&lt;&gt;"",HYPERLINK(CONCATENATE("http://reports.ofsted.gov.uk/inspection-reports/find-inspection-report/provider/ELS/",B897),"Ofsted Webpage"),"")</f>
        <v>Ofsted Webpage</v>
      </c>
      <c r="B897" s="403">
        <v>131923</v>
      </c>
      <c r="C897" s="403">
        <v>114890</v>
      </c>
      <c r="D897" s="403">
        <v>10004444</v>
      </c>
      <c r="E897" s="403" t="s">
        <v>3067</v>
      </c>
      <c r="F897" s="403" t="s">
        <v>134</v>
      </c>
      <c r="G897" s="403" t="s">
        <v>13</v>
      </c>
      <c r="H897" s="403" t="s">
        <v>1410</v>
      </c>
      <c r="I897" s="403" t="s">
        <v>190</v>
      </c>
      <c r="J897" s="403" t="s">
        <v>190</v>
      </c>
      <c r="K897" s="404">
        <v>43116</v>
      </c>
      <c r="L897" s="403">
        <v>1</v>
      </c>
      <c r="M897" s="403" t="s">
        <v>3068</v>
      </c>
      <c r="N897" s="403" t="s">
        <v>136</v>
      </c>
      <c r="O897" s="403" t="s">
        <v>109</v>
      </c>
      <c r="P897" s="404">
        <v>41829</v>
      </c>
      <c r="Q897" s="404">
        <v>41831</v>
      </c>
      <c r="R897" s="404">
        <v>41866</v>
      </c>
      <c r="S897" s="403">
        <v>2</v>
      </c>
      <c r="T897" s="403">
        <v>2</v>
      </c>
      <c r="U897" s="403">
        <v>2</v>
      </c>
      <c r="V897" s="403" t="s">
        <v>99</v>
      </c>
      <c r="W897" s="403">
        <v>2</v>
      </c>
      <c r="X897" s="403" t="s">
        <v>99</v>
      </c>
      <c r="Y897" s="403" t="s">
        <v>4684</v>
      </c>
      <c r="Z897" s="404">
        <v>40561</v>
      </c>
      <c r="AA897" s="404">
        <v>40563</v>
      </c>
      <c r="AB897" s="403" t="s">
        <v>4092</v>
      </c>
      <c r="AC897" s="403" t="s">
        <v>4900</v>
      </c>
      <c r="AD897" s="403">
        <v>3</v>
      </c>
      <c r="AE897" s="403">
        <v>3</v>
      </c>
      <c r="AF897" s="403">
        <v>2</v>
      </c>
      <c r="AG897" s="403" t="s">
        <v>99</v>
      </c>
      <c r="AH897" s="403">
        <v>3</v>
      </c>
      <c r="AI897" s="403" t="s">
        <v>127</v>
      </c>
    </row>
    <row r="898" spans="1:35" x14ac:dyDescent="0.2">
      <c r="A898" s="434" t="str">
        <f>IF(B898&lt;&gt;"",HYPERLINK(CONCATENATE("http://reports.ofsted.gov.uk/inspection-reports/find-inspection-report/provider/ELS/",B898),"Ofsted Webpage"),"")</f>
        <v>Ofsted Webpage</v>
      </c>
      <c r="B898" s="403">
        <v>131924</v>
      </c>
      <c r="C898" s="403">
        <v>114867</v>
      </c>
      <c r="D898" s="403">
        <v>10012810</v>
      </c>
      <c r="E898" s="403" t="s">
        <v>5553</v>
      </c>
      <c r="F898" s="403" t="s">
        <v>134</v>
      </c>
      <c r="G898" s="403" t="s">
        <v>13</v>
      </c>
      <c r="H898" s="403" t="s">
        <v>449</v>
      </c>
      <c r="I898" s="403" t="s">
        <v>122</v>
      </c>
      <c r="J898" s="403" t="s">
        <v>122</v>
      </c>
      <c r="K898" s="404" t="s">
        <v>210</v>
      </c>
      <c r="L898" s="403" t="s">
        <v>210</v>
      </c>
      <c r="M898" s="403">
        <v>10011451</v>
      </c>
      <c r="N898" s="403" t="s">
        <v>136</v>
      </c>
      <c r="O898" s="403" t="s">
        <v>109</v>
      </c>
      <c r="P898" s="404">
        <v>42556</v>
      </c>
      <c r="Q898" s="404">
        <v>42558</v>
      </c>
      <c r="R898" s="404">
        <v>42613</v>
      </c>
      <c r="S898" s="403">
        <v>2</v>
      </c>
      <c r="T898" s="403">
        <v>2</v>
      </c>
      <c r="U898" s="403">
        <v>2</v>
      </c>
      <c r="V898" s="403">
        <v>2</v>
      </c>
      <c r="W898" s="403">
        <v>2</v>
      </c>
      <c r="X898" s="403" t="s">
        <v>100</v>
      </c>
      <c r="Y898" s="403" t="s">
        <v>3953</v>
      </c>
      <c r="Z898" s="404">
        <v>41338</v>
      </c>
      <c r="AA898" s="404">
        <v>41340</v>
      </c>
      <c r="AB898" s="403" t="s">
        <v>136</v>
      </c>
      <c r="AC898" s="403" t="s">
        <v>4900</v>
      </c>
      <c r="AD898" s="403">
        <v>2</v>
      </c>
      <c r="AE898" s="403">
        <v>2</v>
      </c>
      <c r="AF898" s="403">
        <v>2</v>
      </c>
      <c r="AG898" s="403" t="s">
        <v>99</v>
      </c>
      <c r="AH898" s="403">
        <v>2</v>
      </c>
      <c r="AI898" s="403" t="s">
        <v>111</v>
      </c>
    </row>
    <row r="899" spans="1:35" x14ac:dyDescent="0.2">
      <c r="A899" s="434" t="str">
        <f>IF(B899&lt;&gt;"",HYPERLINK(CONCATENATE("http://reports.ofsted.gov.uk/inspection-reports/find-inspection-report/provider/ELS/",B899),"Ofsted Webpage"),"")</f>
        <v>Ofsted Webpage</v>
      </c>
      <c r="B899" s="403">
        <v>131935</v>
      </c>
      <c r="C899" s="403">
        <v>114840</v>
      </c>
      <c r="D899" s="403">
        <v>10000350</v>
      </c>
      <c r="E899" s="403" t="s">
        <v>3070</v>
      </c>
      <c r="F899" s="403" t="s">
        <v>134</v>
      </c>
      <c r="G899" s="403" t="s">
        <v>13</v>
      </c>
      <c r="H899" s="403" t="s">
        <v>790</v>
      </c>
      <c r="I899" s="403" t="s">
        <v>140</v>
      </c>
      <c r="J899" s="403" t="s">
        <v>140</v>
      </c>
      <c r="K899" s="404">
        <v>42908</v>
      </c>
      <c r="L899" s="403">
        <v>1</v>
      </c>
      <c r="M899" s="403" t="s">
        <v>3071</v>
      </c>
      <c r="N899" s="403" t="s">
        <v>588</v>
      </c>
      <c r="O899" s="403" t="s">
        <v>109</v>
      </c>
      <c r="P899" s="404">
        <v>41793</v>
      </c>
      <c r="Q899" s="404">
        <v>41795</v>
      </c>
      <c r="R899" s="404">
        <v>41828</v>
      </c>
      <c r="S899" s="403">
        <v>2</v>
      </c>
      <c r="T899" s="403">
        <v>2</v>
      </c>
      <c r="U899" s="403">
        <v>2</v>
      </c>
      <c r="V899" s="403" t="s">
        <v>99</v>
      </c>
      <c r="W899" s="403">
        <v>2</v>
      </c>
      <c r="X899" s="403" t="s">
        <v>99</v>
      </c>
      <c r="Y899" s="403" t="s">
        <v>3955</v>
      </c>
      <c r="Z899" s="404">
        <v>41402</v>
      </c>
      <c r="AA899" s="404">
        <v>41404</v>
      </c>
      <c r="AB899" s="403" t="s">
        <v>136</v>
      </c>
      <c r="AC899" s="403" t="s">
        <v>4900</v>
      </c>
      <c r="AD899" s="403">
        <v>3</v>
      </c>
      <c r="AE899" s="403">
        <v>3</v>
      </c>
      <c r="AF899" s="403">
        <v>3</v>
      </c>
      <c r="AG899" s="403" t="s">
        <v>99</v>
      </c>
      <c r="AH899" s="403">
        <v>2</v>
      </c>
      <c r="AI899" s="403" t="s">
        <v>127</v>
      </c>
    </row>
    <row r="900" spans="1:35" x14ac:dyDescent="0.2">
      <c r="A900" s="434" t="str">
        <f>IF(B900&lt;&gt;"",HYPERLINK(CONCATENATE("http://reports.ofsted.gov.uk/inspection-reports/find-inspection-report/provider/ELS/",B900),"Ofsted Webpage"),"")</f>
        <v>Ofsted Webpage</v>
      </c>
      <c r="B900" s="403">
        <v>131944</v>
      </c>
      <c r="C900" s="403">
        <v>114868</v>
      </c>
      <c r="D900" s="403">
        <v>10004527</v>
      </c>
      <c r="E900" s="403" t="s">
        <v>4114</v>
      </c>
      <c r="F900" s="403" t="s">
        <v>134</v>
      </c>
      <c r="G900" s="403" t="s">
        <v>13</v>
      </c>
      <c r="H900" s="403" t="s">
        <v>362</v>
      </c>
      <c r="I900" s="403" t="s">
        <v>166</v>
      </c>
      <c r="J900" s="403" t="s">
        <v>166</v>
      </c>
      <c r="K900" s="404" t="s">
        <v>210</v>
      </c>
      <c r="L900" s="403" t="s">
        <v>210</v>
      </c>
      <c r="M900" s="403">
        <v>10041326</v>
      </c>
      <c r="N900" s="403" t="s">
        <v>136</v>
      </c>
      <c r="O900" s="403" t="s">
        <v>109</v>
      </c>
      <c r="P900" s="404">
        <v>43124</v>
      </c>
      <c r="Q900" s="404">
        <v>43126</v>
      </c>
      <c r="R900" s="404">
        <v>43164</v>
      </c>
      <c r="S900" s="403">
        <v>1</v>
      </c>
      <c r="T900" s="403">
        <v>1</v>
      </c>
      <c r="U900" s="403">
        <v>1</v>
      </c>
      <c r="V900" s="403">
        <v>1</v>
      </c>
      <c r="W900" s="403">
        <v>1</v>
      </c>
      <c r="X900" s="403" t="s">
        <v>100</v>
      </c>
      <c r="Y900" s="403" t="s">
        <v>4115</v>
      </c>
      <c r="Z900" s="404">
        <v>41072</v>
      </c>
      <c r="AA900" s="404">
        <v>41075</v>
      </c>
      <c r="AB900" s="403" t="s">
        <v>4092</v>
      </c>
      <c r="AC900" s="403" t="s">
        <v>4900</v>
      </c>
      <c r="AD900" s="403">
        <v>1</v>
      </c>
      <c r="AE900" s="403">
        <v>1</v>
      </c>
      <c r="AF900" s="403">
        <v>2</v>
      </c>
      <c r="AG900" s="403" t="s">
        <v>99</v>
      </c>
      <c r="AH900" s="403">
        <v>1</v>
      </c>
      <c r="AI900" s="403" t="s">
        <v>111</v>
      </c>
    </row>
    <row r="901" spans="1:35" x14ac:dyDescent="0.2">
      <c r="A901" s="434" t="str">
        <f>IF(B901&lt;&gt;"",HYPERLINK(CONCATENATE("http://reports.ofsted.gov.uk/inspection-reports/find-inspection-report/provider/ELS/",B901),"Ofsted Webpage"),"")</f>
        <v>Ofsted Webpage</v>
      </c>
      <c r="B901" s="403">
        <v>131947</v>
      </c>
      <c r="C901" s="403">
        <v>114869</v>
      </c>
      <c r="D901" s="403">
        <v>10004841</v>
      </c>
      <c r="E901" s="403" t="s">
        <v>1508</v>
      </c>
      <c r="F901" s="403" t="s">
        <v>134</v>
      </c>
      <c r="G901" s="403" t="s">
        <v>13</v>
      </c>
      <c r="H901" s="403" t="s">
        <v>270</v>
      </c>
      <c r="I901" s="403" t="s">
        <v>166</v>
      </c>
      <c r="J901" s="403" t="s">
        <v>166</v>
      </c>
      <c r="K901" s="404" t="s">
        <v>210</v>
      </c>
      <c r="L901" s="403" t="s">
        <v>210</v>
      </c>
      <c r="M901" s="403">
        <v>10004796</v>
      </c>
      <c r="N901" s="403" t="s">
        <v>136</v>
      </c>
      <c r="O901" s="403" t="s">
        <v>109</v>
      </c>
      <c r="P901" s="404">
        <v>42319</v>
      </c>
      <c r="Q901" s="404">
        <v>42321</v>
      </c>
      <c r="R901" s="404">
        <v>42339</v>
      </c>
      <c r="S901" s="403">
        <v>2</v>
      </c>
      <c r="T901" s="403">
        <v>2</v>
      </c>
      <c r="U901" s="403">
        <v>2</v>
      </c>
      <c r="V901" s="403">
        <v>2</v>
      </c>
      <c r="W901" s="403">
        <v>2</v>
      </c>
      <c r="X901" s="403" t="s">
        <v>100</v>
      </c>
      <c r="Y901" s="403" t="s">
        <v>3957</v>
      </c>
      <c r="Z901" s="404">
        <v>41227</v>
      </c>
      <c r="AA901" s="404">
        <v>41229</v>
      </c>
      <c r="AB901" s="403" t="s">
        <v>136</v>
      </c>
      <c r="AC901" s="403" t="s">
        <v>4900</v>
      </c>
      <c r="AD901" s="403">
        <v>2</v>
      </c>
      <c r="AE901" s="403">
        <v>2</v>
      </c>
      <c r="AF901" s="403">
        <v>2</v>
      </c>
      <c r="AG901" s="403" t="s">
        <v>99</v>
      </c>
      <c r="AH901" s="403">
        <v>2</v>
      </c>
      <c r="AI901" s="403" t="s">
        <v>111</v>
      </c>
    </row>
    <row r="902" spans="1:35" x14ac:dyDescent="0.2">
      <c r="A902" s="434" t="str">
        <f>IF(B902&lt;&gt;"",HYPERLINK(CONCATENATE("http://reports.ofsted.gov.uk/inspection-reports/find-inspection-report/provider/ELS/",B902),"Ofsted Webpage"),"")</f>
        <v>Ofsted Webpage</v>
      </c>
      <c r="B902" s="403">
        <v>131948</v>
      </c>
      <c r="C902" s="403">
        <v>134537</v>
      </c>
      <c r="D902" s="403">
        <v>10054747</v>
      </c>
      <c r="E902" s="403" t="s">
        <v>3073</v>
      </c>
      <c r="F902" s="403" t="s">
        <v>391</v>
      </c>
      <c r="G902" s="403" t="s">
        <v>15</v>
      </c>
      <c r="H902" s="403" t="s">
        <v>129</v>
      </c>
      <c r="I902" s="403" t="s">
        <v>122</v>
      </c>
      <c r="J902" s="403" t="s">
        <v>122</v>
      </c>
      <c r="K902" s="404" t="s">
        <v>210</v>
      </c>
      <c r="L902" s="403" t="s">
        <v>210</v>
      </c>
      <c r="M902" s="403" t="s">
        <v>3074</v>
      </c>
      <c r="N902" s="403" t="s">
        <v>136</v>
      </c>
      <c r="O902" s="403" t="s">
        <v>109</v>
      </c>
      <c r="P902" s="404">
        <v>41598</v>
      </c>
      <c r="Q902" s="404">
        <v>41600</v>
      </c>
      <c r="R902" s="404">
        <v>41632</v>
      </c>
      <c r="S902" s="403">
        <v>1</v>
      </c>
      <c r="T902" s="403">
        <v>1</v>
      </c>
      <c r="U902" s="403">
        <v>1</v>
      </c>
      <c r="V902" s="403" t="s">
        <v>99</v>
      </c>
      <c r="W902" s="403">
        <v>1</v>
      </c>
      <c r="X902" s="403" t="s">
        <v>99</v>
      </c>
      <c r="Y902" s="403" t="s">
        <v>4685</v>
      </c>
      <c r="Z902" s="404">
        <v>39616</v>
      </c>
      <c r="AA902" s="404">
        <v>39618</v>
      </c>
      <c r="AB902" s="403" t="s">
        <v>505</v>
      </c>
      <c r="AC902" s="403" t="s">
        <v>4900</v>
      </c>
      <c r="AD902" s="403">
        <v>2</v>
      </c>
      <c r="AE902" s="403">
        <v>2</v>
      </c>
      <c r="AF902" s="403">
        <v>2</v>
      </c>
      <c r="AG902" s="403" t="s">
        <v>99</v>
      </c>
      <c r="AH902" s="403">
        <v>2</v>
      </c>
      <c r="AI902" s="403" t="s">
        <v>127</v>
      </c>
    </row>
    <row r="903" spans="1:35" x14ac:dyDescent="0.2">
      <c r="A903" s="434" t="str">
        <f>IF(B903&lt;&gt;"",HYPERLINK(CONCATENATE("http://reports.ofsted.gov.uk/inspection-reports/find-inspection-report/provider/ELS/",B903),"Ofsted Webpage"),"")</f>
        <v>Ofsted Webpage</v>
      </c>
      <c r="B903" s="403">
        <v>131950</v>
      </c>
      <c r="C903" s="403">
        <v>116088</v>
      </c>
      <c r="D903" s="403">
        <v>10009111</v>
      </c>
      <c r="E903" s="403" t="s">
        <v>1510</v>
      </c>
      <c r="F903" s="403" t="s">
        <v>134</v>
      </c>
      <c r="G903" s="403" t="s">
        <v>13</v>
      </c>
      <c r="H903" s="403" t="s">
        <v>399</v>
      </c>
      <c r="I903" s="403" t="s">
        <v>190</v>
      </c>
      <c r="J903" s="403" t="s">
        <v>190</v>
      </c>
      <c r="K903" s="404" t="s">
        <v>210</v>
      </c>
      <c r="L903" s="403" t="s">
        <v>210</v>
      </c>
      <c r="M903" s="403">
        <v>10041155</v>
      </c>
      <c r="N903" s="403" t="s">
        <v>588</v>
      </c>
      <c r="O903" s="403" t="s">
        <v>109</v>
      </c>
      <c r="P903" s="404">
        <v>43123</v>
      </c>
      <c r="Q903" s="404">
        <v>43125</v>
      </c>
      <c r="R903" s="404">
        <v>43157</v>
      </c>
      <c r="S903" s="403">
        <v>2</v>
      </c>
      <c r="T903" s="403">
        <v>2</v>
      </c>
      <c r="U903" s="403">
        <v>2</v>
      </c>
      <c r="V903" s="403">
        <v>2</v>
      </c>
      <c r="W903" s="403">
        <v>2</v>
      </c>
      <c r="X903" s="403" t="s">
        <v>100</v>
      </c>
      <c r="Y903" s="403">
        <v>10008474</v>
      </c>
      <c r="Z903" s="404">
        <v>42430</v>
      </c>
      <c r="AA903" s="404">
        <v>42432</v>
      </c>
      <c r="AB903" s="403" t="s">
        <v>588</v>
      </c>
      <c r="AC903" s="403" t="s">
        <v>4900</v>
      </c>
      <c r="AD903" s="403">
        <v>3</v>
      </c>
      <c r="AE903" s="403">
        <v>3</v>
      </c>
      <c r="AF903" s="403">
        <v>3</v>
      </c>
      <c r="AG903" s="403">
        <v>3</v>
      </c>
      <c r="AH903" s="403">
        <v>3</v>
      </c>
      <c r="AI903" s="403" t="s">
        <v>127</v>
      </c>
    </row>
    <row r="904" spans="1:35" x14ac:dyDescent="0.2">
      <c r="A904" s="434" t="str">
        <f>IF(B904&lt;&gt;"",HYPERLINK(CONCATENATE("http://reports.ofsted.gov.uk/inspection-reports/find-inspection-report/provider/ELS/",B904),"Ofsted Webpage"),"")</f>
        <v>Ofsted Webpage</v>
      </c>
      <c r="B904" s="403">
        <v>131958</v>
      </c>
      <c r="C904" s="403">
        <v>114870</v>
      </c>
      <c r="D904" s="403">
        <v>10005036</v>
      </c>
      <c r="E904" s="403" t="s">
        <v>3076</v>
      </c>
      <c r="F904" s="403" t="s">
        <v>134</v>
      </c>
      <c r="G904" s="403" t="s">
        <v>13</v>
      </c>
      <c r="H904" s="403" t="s">
        <v>311</v>
      </c>
      <c r="I904" s="403" t="s">
        <v>199</v>
      </c>
      <c r="J904" s="403" t="s">
        <v>95</v>
      </c>
      <c r="K904" s="404" t="s">
        <v>210</v>
      </c>
      <c r="L904" s="403" t="s">
        <v>210</v>
      </c>
      <c r="M904" s="403" t="s">
        <v>3077</v>
      </c>
      <c r="N904" s="403" t="s">
        <v>136</v>
      </c>
      <c r="O904" s="403" t="s">
        <v>109</v>
      </c>
      <c r="P904" s="404">
        <v>41779</v>
      </c>
      <c r="Q904" s="404">
        <v>41781</v>
      </c>
      <c r="R904" s="404">
        <v>41814</v>
      </c>
      <c r="S904" s="403">
        <v>2</v>
      </c>
      <c r="T904" s="403">
        <v>2</v>
      </c>
      <c r="U904" s="403">
        <v>2</v>
      </c>
      <c r="V904" s="403" t="s">
        <v>99</v>
      </c>
      <c r="W904" s="403">
        <v>2</v>
      </c>
      <c r="X904" s="403" t="s">
        <v>99</v>
      </c>
      <c r="Y904" s="403" t="s">
        <v>4686</v>
      </c>
      <c r="Z904" s="404">
        <v>40617</v>
      </c>
      <c r="AA904" s="404">
        <v>40619</v>
      </c>
      <c r="AB904" s="403" t="s">
        <v>505</v>
      </c>
      <c r="AC904" s="403" t="s">
        <v>4900</v>
      </c>
      <c r="AD904" s="403">
        <v>3</v>
      </c>
      <c r="AE904" s="403">
        <v>3</v>
      </c>
      <c r="AF904" s="403">
        <v>3</v>
      </c>
      <c r="AG904" s="403" t="s">
        <v>99</v>
      </c>
      <c r="AH904" s="403">
        <v>2</v>
      </c>
      <c r="AI904" s="403" t="s">
        <v>127</v>
      </c>
    </row>
    <row r="905" spans="1:35" x14ac:dyDescent="0.2">
      <c r="A905" s="434" t="str">
        <f>IF(B905&lt;&gt;"",HYPERLINK(CONCATENATE("http://reports.ofsted.gov.uk/inspection-reports/find-inspection-report/provider/ELS/",B905),"Ofsted Webpage"),"")</f>
        <v>Ofsted Webpage</v>
      </c>
      <c r="B905" s="403">
        <v>131959</v>
      </c>
      <c r="C905" s="403">
        <v>114871</v>
      </c>
      <c r="D905" s="403">
        <v>10005151</v>
      </c>
      <c r="E905" s="403" t="s">
        <v>3079</v>
      </c>
      <c r="F905" s="403" t="s">
        <v>134</v>
      </c>
      <c r="G905" s="403" t="s">
        <v>13</v>
      </c>
      <c r="H905" s="403" t="s">
        <v>160</v>
      </c>
      <c r="I905" s="403" t="s">
        <v>161</v>
      </c>
      <c r="J905" s="403" t="s">
        <v>161</v>
      </c>
      <c r="K905" s="404">
        <v>43026</v>
      </c>
      <c r="L905" s="403">
        <v>1</v>
      </c>
      <c r="M905" s="403" t="s">
        <v>3080</v>
      </c>
      <c r="N905" s="403" t="s">
        <v>588</v>
      </c>
      <c r="O905" s="403" t="s">
        <v>109</v>
      </c>
      <c r="P905" s="404">
        <v>41717</v>
      </c>
      <c r="Q905" s="404">
        <v>41719</v>
      </c>
      <c r="R905" s="404">
        <v>41754</v>
      </c>
      <c r="S905" s="403">
        <v>2</v>
      </c>
      <c r="T905" s="403">
        <v>2</v>
      </c>
      <c r="U905" s="403">
        <v>2</v>
      </c>
      <c r="V905" s="403" t="s">
        <v>99</v>
      </c>
      <c r="W905" s="403">
        <v>2</v>
      </c>
      <c r="X905" s="403" t="s">
        <v>99</v>
      </c>
      <c r="Y905" s="403" t="s">
        <v>3959</v>
      </c>
      <c r="Z905" s="404">
        <v>41177</v>
      </c>
      <c r="AA905" s="404">
        <v>41179</v>
      </c>
      <c r="AB905" s="403" t="s">
        <v>136</v>
      </c>
      <c r="AC905" s="403" t="s">
        <v>4900</v>
      </c>
      <c r="AD905" s="403">
        <v>3</v>
      </c>
      <c r="AE905" s="403">
        <v>3</v>
      </c>
      <c r="AF905" s="403">
        <v>3</v>
      </c>
      <c r="AG905" s="403" t="s">
        <v>99</v>
      </c>
      <c r="AH905" s="403">
        <v>2</v>
      </c>
      <c r="AI905" s="403" t="s">
        <v>127</v>
      </c>
    </row>
    <row r="906" spans="1:35" x14ac:dyDescent="0.2">
      <c r="A906" s="434" t="str">
        <f>IF(B906&lt;&gt;"",HYPERLINK(CONCATENATE("http://reports.ofsted.gov.uk/inspection-reports/find-inspection-report/provider/ELS/",B906),"Ofsted Webpage"),"")</f>
        <v>Ofsted Webpage</v>
      </c>
      <c r="B906" s="403">
        <v>131963</v>
      </c>
      <c r="C906" s="403">
        <v>114872</v>
      </c>
      <c r="D906" s="403">
        <v>10005320</v>
      </c>
      <c r="E906" s="403" t="s">
        <v>1512</v>
      </c>
      <c r="F906" s="403" t="s">
        <v>134</v>
      </c>
      <c r="G906" s="403" t="s">
        <v>13</v>
      </c>
      <c r="H906" s="403" t="s">
        <v>186</v>
      </c>
      <c r="I906" s="403" t="s">
        <v>172</v>
      </c>
      <c r="J906" s="403" t="s">
        <v>172</v>
      </c>
      <c r="K906" s="404">
        <v>42530</v>
      </c>
      <c r="L906" s="403">
        <v>1</v>
      </c>
      <c r="M906" s="403" t="s">
        <v>4687</v>
      </c>
      <c r="N906" s="403" t="s">
        <v>505</v>
      </c>
      <c r="O906" s="403" t="s">
        <v>109</v>
      </c>
      <c r="P906" s="404">
        <v>40708</v>
      </c>
      <c r="Q906" s="404">
        <v>40711</v>
      </c>
      <c r="R906" s="404">
        <v>40746</v>
      </c>
      <c r="S906" s="403">
        <v>2</v>
      </c>
      <c r="T906" s="403">
        <v>2</v>
      </c>
      <c r="U906" s="403">
        <v>2</v>
      </c>
      <c r="V906" s="403" t="s">
        <v>99</v>
      </c>
      <c r="W906" s="403">
        <v>2</v>
      </c>
      <c r="X906" s="403" t="s">
        <v>99</v>
      </c>
      <c r="Y906" s="403" t="s">
        <v>4688</v>
      </c>
      <c r="Z906" s="404">
        <v>39399</v>
      </c>
      <c r="AA906" s="404">
        <v>39402</v>
      </c>
      <c r="AB906" s="403" t="s">
        <v>4673</v>
      </c>
      <c r="AC906" s="403" t="s">
        <v>4900</v>
      </c>
      <c r="AD906" s="403">
        <v>3</v>
      </c>
      <c r="AE906" s="403">
        <v>3</v>
      </c>
      <c r="AF906" s="403">
        <v>3</v>
      </c>
      <c r="AG906" s="403" t="s">
        <v>99</v>
      </c>
      <c r="AH906" s="403">
        <v>2</v>
      </c>
      <c r="AI906" s="403" t="s">
        <v>127</v>
      </c>
    </row>
    <row r="907" spans="1:35" x14ac:dyDescent="0.2">
      <c r="A907" s="434" t="str">
        <f>IF(B907&lt;&gt;"",HYPERLINK(CONCATENATE("http://reports.ofsted.gov.uk/inspection-reports/find-inspection-report/provider/ELS/",B907),"Ofsted Webpage"),"")</f>
        <v>Ofsted Webpage</v>
      </c>
      <c r="B907" s="403">
        <v>131968</v>
      </c>
      <c r="C907" s="403">
        <v>117594</v>
      </c>
      <c r="D907" s="403">
        <v>10008456</v>
      </c>
      <c r="E907" s="403" t="s">
        <v>1450</v>
      </c>
      <c r="F907" s="403" t="s">
        <v>134</v>
      </c>
      <c r="G907" s="403" t="s">
        <v>13</v>
      </c>
      <c r="H907" s="403" t="s">
        <v>585</v>
      </c>
      <c r="I907" s="403" t="s">
        <v>172</v>
      </c>
      <c r="J907" s="403" t="s">
        <v>172</v>
      </c>
      <c r="K907" s="404">
        <v>43075</v>
      </c>
      <c r="L907" s="403">
        <v>1</v>
      </c>
      <c r="M907" s="403" t="s">
        <v>3082</v>
      </c>
      <c r="N907" s="403" t="s">
        <v>136</v>
      </c>
      <c r="O907" s="403" t="s">
        <v>109</v>
      </c>
      <c r="P907" s="404">
        <v>41675</v>
      </c>
      <c r="Q907" s="404">
        <v>41677</v>
      </c>
      <c r="R907" s="404">
        <v>41710</v>
      </c>
      <c r="S907" s="403">
        <v>2</v>
      </c>
      <c r="T907" s="403">
        <v>2</v>
      </c>
      <c r="U907" s="403">
        <v>2</v>
      </c>
      <c r="V907" s="403" t="s">
        <v>99</v>
      </c>
      <c r="W907" s="403">
        <v>2</v>
      </c>
      <c r="X907" s="403" t="s">
        <v>99</v>
      </c>
      <c r="Y907" s="403" t="s">
        <v>4689</v>
      </c>
      <c r="Z907" s="404">
        <v>40610</v>
      </c>
      <c r="AA907" s="404">
        <v>40612</v>
      </c>
      <c r="AB907" s="403" t="s">
        <v>505</v>
      </c>
      <c r="AC907" s="403" t="s">
        <v>4900</v>
      </c>
      <c r="AD907" s="403">
        <v>3</v>
      </c>
      <c r="AE907" s="403">
        <v>3</v>
      </c>
      <c r="AF907" s="403">
        <v>3</v>
      </c>
      <c r="AG907" s="403" t="s">
        <v>99</v>
      </c>
      <c r="AH907" s="403">
        <v>3</v>
      </c>
      <c r="AI907" s="403" t="s">
        <v>127</v>
      </c>
    </row>
    <row r="908" spans="1:35" x14ac:dyDescent="0.2">
      <c r="A908" s="434" t="str">
        <f>IF(B908&lt;&gt;"",HYPERLINK(CONCATENATE("http://reports.ofsted.gov.uk/inspection-reports/find-inspection-report/provider/ELS/",B908),"Ofsted Webpage"),"")</f>
        <v>Ofsted Webpage</v>
      </c>
      <c r="B908" s="403">
        <v>131990</v>
      </c>
      <c r="C908" s="403">
        <v>109725</v>
      </c>
      <c r="D908" s="403">
        <v>10027384</v>
      </c>
      <c r="E908" s="403" t="s">
        <v>3084</v>
      </c>
      <c r="F908" s="403" t="s">
        <v>134</v>
      </c>
      <c r="G908" s="403" t="s">
        <v>13</v>
      </c>
      <c r="H908" s="403" t="s">
        <v>413</v>
      </c>
      <c r="I908" s="403" t="s">
        <v>161</v>
      </c>
      <c r="J908" s="403" t="s">
        <v>161</v>
      </c>
      <c r="K908" s="404">
        <v>42810</v>
      </c>
      <c r="L908" s="403">
        <v>1</v>
      </c>
      <c r="M908" s="403" t="s">
        <v>3085</v>
      </c>
      <c r="N908" s="403" t="s">
        <v>136</v>
      </c>
      <c r="O908" s="403" t="s">
        <v>109</v>
      </c>
      <c r="P908" s="404">
        <v>41597</v>
      </c>
      <c r="Q908" s="404">
        <v>41599</v>
      </c>
      <c r="R908" s="404">
        <v>41626</v>
      </c>
      <c r="S908" s="403">
        <v>2</v>
      </c>
      <c r="T908" s="403">
        <v>2</v>
      </c>
      <c r="U908" s="403">
        <v>2</v>
      </c>
      <c r="V908" s="403" t="s">
        <v>99</v>
      </c>
      <c r="W908" s="403">
        <v>2</v>
      </c>
      <c r="X908" s="403" t="s">
        <v>99</v>
      </c>
      <c r="Y908" s="403" t="s">
        <v>4690</v>
      </c>
      <c r="Z908" s="404">
        <v>39504</v>
      </c>
      <c r="AA908" s="404">
        <v>39506</v>
      </c>
      <c r="AB908" s="403" t="s">
        <v>4691</v>
      </c>
      <c r="AC908" s="403" t="s">
        <v>4900</v>
      </c>
      <c r="AD908" s="403">
        <v>2</v>
      </c>
      <c r="AE908" s="403">
        <v>2</v>
      </c>
      <c r="AF908" s="403">
        <v>3</v>
      </c>
      <c r="AG908" s="403" t="s">
        <v>99</v>
      </c>
      <c r="AH908" s="403">
        <v>2</v>
      </c>
      <c r="AI908" s="403" t="s">
        <v>111</v>
      </c>
    </row>
    <row r="909" spans="1:35" x14ac:dyDescent="0.2">
      <c r="A909" s="434" t="str">
        <f>IF(B909&lt;&gt;"",HYPERLINK(CONCATENATE("http://reports.ofsted.gov.uk/inspection-reports/find-inspection-report/provider/ELS/",B909),"Ofsted Webpage"),"")</f>
        <v>Ofsted Webpage</v>
      </c>
      <c r="B909" s="403">
        <v>132001</v>
      </c>
      <c r="C909" s="403">
        <v>119225</v>
      </c>
      <c r="D909" s="403">
        <v>10024771</v>
      </c>
      <c r="E909" s="403" t="s">
        <v>3087</v>
      </c>
      <c r="F909" s="403" t="s">
        <v>134</v>
      </c>
      <c r="G909" s="403" t="s">
        <v>13</v>
      </c>
      <c r="H909" s="403" t="s">
        <v>270</v>
      </c>
      <c r="I909" s="403" t="s">
        <v>166</v>
      </c>
      <c r="J909" s="403" t="s">
        <v>166</v>
      </c>
      <c r="K909" s="404" t="s">
        <v>210</v>
      </c>
      <c r="L909" s="403" t="s">
        <v>210</v>
      </c>
      <c r="M909" s="403" t="s">
        <v>3088</v>
      </c>
      <c r="N909" s="403" t="s">
        <v>136</v>
      </c>
      <c r="O909" s="403" t="s">
        <v>109</v>
      </c>
      <c r="P909" s="404">
        <v>41773</v>
      </c>
      <c r="Q909" s="404">
        <v>41775</v>
      </c>
      <c r="R909" s="404">
        <v>41815</v>
      </c>
      <c r="S909" s="403">
        <v>2</v>
      </c>
      <c r="T909" s="403">
        <v>2</v>
      </c>
      <c r="U909" s="403">
        <v>2</v>
      </c>
      <c r="V909" s="403" t="s">
        <v>99</v>
      </c>
      <c r="W909" s="403">
        <v>2</v>
      </c>
      <c r="X909" s="403" t="s">
        <v>99</v>
      </c>
      <c r="Y909" s="403" t="s">
        <v>4117</v>
      </c>
      <c r="Z909" s="404">
        <v>40981</v>
      </c>
      <c r="AA909" s="404">
        <v>40983</v>
      </c>
      <c r="AB909" s="403" t="s">
        <v>505</v>
      </c>
      <c r="AC909" s="403" t="s">
        <v>4900</v>
      </c>
      <c r="AD909" s="403">
        <v>3</v>
      </c>
      <c r="AE909" s="403">
        <v>3</v>
      </c>
      <c r="AF909" s="403">
        <v>3</v>
      </c>
      <c r="AG909" s="403" t="s">
        <v>99</v>
      </c>
      <c r="AH909" s="403">
        <v>3</v>
      </c>
      <c r="AI909" s="403" t="s">
        <v>127</v>
      </c>
    </row>
    <row r="910" spans="1:35" x14ac:dyDescent="0.2">
      <c r="A910" s="434" t="str">
        <f>IF(B910&lt;&gt;"",HYPERLINK(CONCATENATE("http://reports.ofsted.gov.uk/inspection-reports/find-inspection-report/provider/ELS/",B910),"Ofsted Webpage"),"")</f>
        <v>Ofsted Webpage</v>
      </c>
      <c r="B910" s="403">
        <v>132002</v>
      </c>
      <c r="C910" s="403">
        <v>117680</v>
      </c>
      <c r="D910" s="403">
        <v>10025915</v>
      </c>
      <c r="E910" s="403" t="s">
        <v>1514</v>
      </c>
      <c r="F910" s="403" t="s">
        <v>134</v>
      </c>
      <c r="G910" s="403" t="s">
        <v>13</v>
      </c>
      <c r="H910" s="403" t="s">
        <v>198</v>
      </c>
      <c r="I910" s="403" t="s">
        <v>199</v>
      </c>
      <c r="J910" s="403" t="s">
        <v>95</v>
      </c>
      <c r="K910" s="404" t="s">
        <v>210</v>
      </c>
      <c r="L910" s="403" t="s">
        <v>210</v>
      </c>
      <c r="M910" s="403">
        <v>10011453</v>
      </c>
      <c r="N910" s="403" t="s">
        <v>136</v>
      </c>
      <c r="O910" s="403" t="s">
        <v>109</v>
      </c>
      <c r="P910" s="404">
        <v>42543</v>
      </c>
      <c r="Q910" s="404">
        <v>42545</v>
      </c>
      <c r="R910" s="404">
        <v>42572</v>
      </c>
      <c r="S910" s="403">
        <v>2</v>
      </c>
      <c r="T910" s="403">
        <v>2</v>
      </c>
      <c r="U910" s="403">
        <v>2</v>
      </c>
      <c r="V910" s="403">
        <v>2</v>
      </c>
      <c r="W910" s="403">
        <v>2</v>
      </c>
      <c r="X910" s="403" t="s">
        <v>100</v>
      </c>
      <c r="Y910" s="403" t="s">
        <v>4692</v>
      </c>
      <c r="Z910" s="404">
        <v>40316</v>
      </c>
      <c r="AA910" s="404">
        <v>40318</v>
      </c>
      <c r="AB910" s="403" t="s">
        <v>505</v>
      </c>
      <c r="AC910" s="403" t="s">
        <v>4900</v>
      </c>
      <c r="AD910" s="403">
        <v>2</v>
      </c>
      <c r="AE910" s="403">
        <v>2</v>
      </c>
      <c r="AF910" s="403">
        <v>3</v>
      </c>
      <c r="AG910" s="403" t="s">
        <v>99</v>
      </c>
      <c r="AH910" s="403">
        <v>2</v>
      </c>
      <c r="AI910" s="403" t="s">
        <v>111</v>
      </c>
    </row>
    <row r="911" spans="1:35" x14ac:dyDescent="0.2">
      <c r="A911" s="434" t="str">
        <f>IF(B911&lt;&gt;"",HYPERLINK(CONCATENATE("http://reports.ofsted.gov.uk/inspection-reports/find-inspection-report/provider/ELS/",B911),"Ofsted Webpage"),"")</f>
        <v>Ofsted Webpage</v>
      </c>
      <c r="B911" s="403">
        <v>132004</v>
      </c>
      <c r="C911" s="403">
        <v>114894</v>
      </c>
      <c r="D911" s="403">
        <v>10025914</v>
      </c>
      <c r="E911" s="403" t="s">
        <v>1516</v>
      </c>
      <c r="F911" s="403" t="s">
        <v>134</v>
      </c>
      <c r="G911" s="403" t="s">
        <v>13</v>
      </c>
      <c r="H911" s="403" t="s">
        <v>758</v>
      </c>
      <c r="I911" s="403" t="s">
        <v>172</v>
      </c>
      <c r="J911" s="403" t="s">
        <v>172</v>
      </c>
      <c r="K911" s="404" t="s">
        <v>210</v>
      </c>
      <c r="L911" s="403" t="s">
        <v>210</v>
      </c>
      <c r="M911" s="403">
        <v>10011454</v>
      </c>
      <c r="N911" s="403" t="s">
        <v>136</v>
      </c>
      <c r="O911" s="403" t="s">
        <v>109</v>
      </c>
      <c r="P911" s="404">
        <v>42507</v>
      </c>
      <c r="Q911" s="404">
        <v>42509</v>
      </c>
      <c r="R911" s="404">
        <v>42555</v>
      </c>
      <c r="S911" s="403">
        <v>2</v>
      </c>
      <c r="T911" s="403">
        <v>2</v>
      </c>
      <c r="U911" s="403">
        <v>2</v>
      </c>
      <c r="V911" s="403">
        <v>2</v>
      </c>
      <c r="W911" s="403">
        <v>2</v>
      </c>
      <c r="X911" s="403" t="s">
        <v>100</v>
      </c>
      <c r="Y911" s="403" t="s">
        <v>4693</v>
      </c>
      <c r="Z911" s="404">
        <v>40141</v>
      </c>
      <c r="AA911" s="404">
        <v>40144</v>
      </c>
      <c r="AB911" s="403" t="s">
        <v>505</v>
      </c>
      <c r="AC911" s="403" t="s">
        <v>4900</v>
      </c>
      <c r="AD911" s="403">
        <v>2</v>
      </c>
      <c r="AE911" s="403">
        <v>2</v>
      </c>
      <c r="AF911" s="403">
        <v>2</v>
      </c>
      <c r="AG911" s="403" t="s">
        <v>99</v>
      </c>
      <c r="AH911" s="403">
        <v>2</v>
      </c>
      <c r="AI911" s="403" t="s">
        <v>111</v>
      </c>
    </row>
    <row r="912" spans="1:35" x14ac:dyDescent="0.2">
      <c r="A912" s="434" t="str">
        <f>IF(B912&lt;&gt;"",HYPERLINK(CONCATENATE("http://reports.ofsted.gov.uk/inspection-reports/find-inspection-report/provider/ELS/",B912),"Ofsted Webpage"),"")</f>
        <v>Ofsted Webpage</v>
      </c>
      <c r="B912" s="403">
        <v>132011</v>
      </c>
      <c r="C912" s="403">
        <v>114876</v>
      </c>
      <c r="D912" s="403">
        <v>10005748</v>
      </c>
      <c r="E912" s="403" t="s">
        <v>133</v>
      </c>
      <c r="F912" s="403" t="s">
        <v>134</v>
      </c>
      <c r="G912" s="403" t="s">
        <v>13</v>
      </c>
      <c r="H912" s="403" t="s">
        <v>135</v>
      </c>
      <c r="I912" s="403" t="s">
        <v>107</v>
      </c>
      <c r="J912" s="403" t="s">
        <v>107</v>
      </c>
      <c r="K912" s="404" t="s">
        <v>210</v>
      </c>
      <c r="L912" s="403" t="s">
        <v>210</v>
      </c>
      <c r="M912" s="403">
        <v>10022598</v>
      </c>
      <c r="N912" s="403" t="s">
        <v>136</v>
      </c>
      <c r="O912" s="403" t="s">
        <v>109</v>
      </c>
      <c r="P912" s="404">
        <v>42773</v>
      </c>
      <c r="Q912" s="404">
        <v>42775</v>
      </c>
      <c r="R912" s="404">
        <v>42821</v>
      </c>
      <c r="S912" s="403">
        <v>2</v>
      </c>
      <c r="T912" s="403">
        <v>2</v>
      </c>
      <c r="U912" s="403">
        <v>2</v>
      </c>
      <c r="V912" s="403">
        <v>2</v>
      </c>
      <c r="W912" s="403">
        <v>2</v>
      </c>
      <c r="X912" s="403" t="s">
        <v>100</v>
      </c>
      <c r="Y912" s="403" t="s">
        <v>137</v>
      </c>
      <c r="Z912" s="404">
        <v>41806</v>
      </c>
      <c r="AA912" s="404">
        <v>41808</v>
      </c>
      <c r="AB912" s="403" t="s">
        <v>136</v>
      </c>
      <c r="AC912" s="403" t="s">
        <v>4900</v>
      </c>
      <c r="AD912" s="403">
        <v>2</v>
      </c>
      <c r="AE912" s="403">
        <v>3</v>
      </c>
      <c r="AF912" s="403">
        <v>2</v>
      </c>
      <c r="AG912" s="403" t="s">
        <v>99</v>
      </c>
      <c r="AH912" s="403">
        <v>2</v>
      </c>
      <c r="AI912" s="403" t="s">
        <v>111</v>
      </c>
    </row>
    <row r="913" spans="1:35" x14ac:dyDescent="0.2">
      <c r="A913" s="434" t="str">
        <f>IF(B913&lt;&gt;"",HYPERLINK(CONCATENATE("http://reports.ofsted.gov.uk/inspection-reports/find-inspection-report/provider/ELS/",B913),"Ofsted Webpage"),"")</f>
        <v>Ofsted Webpage</v>
      </c>
      <c r="B913" s="403">
        <v>132015</v>
      </c>
      <c r="C913" s="403">
        <v>115859</v>
      </c>
      <c r="D913" s="403">
        <v>10006159</v>
      </c>
      <c r="E913" s="403" t="s">
        <v>1518</v>
      </c>
      <c r="F913" s="403" t="s">
        <v>134</v>
      </c>
      <c r="G913" s="403" t="s">
        <v>13</v>
      </c>
      <c r="H913" s="403" t="s">
        <v>785</v>
      </c>
      <c r="I913" s="403" t="s">
        <v>107</v>
      </c>
      <c r="J913" s="403" t="s">
        <v>107</v>
      </c>
      <c r="K913" s="404" t="s">
        <v>210</v>
      </c>
      <c r="L913" s="403" t="s">
        <v>210</v>
      </c>
      <c r="M913" s="403">
        <v>10037408</v>
      </c>
      <c r="N913" s="403" t="s">
        <v>588</v>
      </c>
      <c r="O913" s="403" t="s">
        <v>109</v>
      </c>
      <c r="P913" s="404">
        <v>43060</v>
      </c>
      <c r="Q913" s="404">
        <v>43062</v>
      </c>
      <c r="R913" s="404">
        <v>43122</v>
      </c>
      <c r="S913" s="403">
        <v>2</v>
      </c>
      <c r="T913" s="403">
        <v>2</v>
      </c>
      <c r="U913" s="403">
        <v>2</v>
      </c>
      <c r="V913" s="403">
        <v>1</v>
      </c>
      <c r="W913" s="403">
        <v>2</v>
      </c>
      <c r="X913" s="403" t="s">
        <v>100</v>
      </c>
      <c r="Y913" s="403">
        <v>10004801</v>
      </c>
      <c r="Z913" s="404">
        <v>42332</v>
      </c>
      <c r="AA913" s="404">
        <v>42334</v>
      </c>
      <c r="AB913" s="403" t="s">
        <v>588</v>
      </c>
      <c r="AC913" s="403" t="s">
        <v>4900</v>
      </c>
      <c r="AD913" s="403">
        <v>3</v>
      </c>
      <c r="AE913" s="403">
        <v>3</v>
      </c>
      <c r="AF913" s="403">
        <v>3</v>
      </c>
      <c r="AG913" s="403">
        <v>2</v>
      </c>
      <c r="AH913" s="403">
        <v>3</v>
      </c>
      <c r="AI913" s="403" t="s">
        <v>127</v>
      </c>
    </row>
    <row r="914" spans="1:35" x14ac:dyDescent="0.2">
      <c r="A914" s="434" t="str">
        <f>IF(B914&lt;&gt;"",HYPERLINK(CONCATENATE("http://reports.ofsted.gov.uk/inspection-reports/find-inspection-report/provider/ELS/",B914),"Ofsted Webpage"),"")</f>
        <v>Ofsted Webpage</v>
      </c>
      <c r="B914" s="403">
        <v>132016</v>
      </c>
      <c r="C914" s="403">
        <v>116895</v>
      </c>
      <c r="D914" s="403">
        <v>10006199</v>
      </c>
      <c r="E914" s="403" t="s">
        <v>260</v>
      </c>
      <c r="F914" s="403" t="s">
        <v>134</v>
      </c>
      <c r="G914" s="403" t="s">
        <v>13</v>
      </c>
      <c r="H914" s="403" t="s">
        <v>261</v>
      </c>
      <c r="I914" s="403" t="s">
        <v>190</v>
      </c>
      <c r="J914" s="403" t="s">
        <v>190</v>
      </c>
      <c r="K914" s="404" t="s">
        <v>210</v>
      </c>
      <c r="L914" s="403" t="s">
        <v>210</v>
      </c>
      <c r="M914" s="403">
        <v>10022528</v>
      </c>
      <c r="N914" s="403" t="s">
        <v>136</v>
      </c>
      <c r="O914" s="403" t="s">
        <v>109</v>
      </c>
      <c r="P914" s="404">
        <v>42759</v>
      </c>
      <c r="Q914" s="404">
        <v>42761</v>
      </c>
      <c r="R914" s="404">
        <v>42795</v>
      </c>
      <c r="S914" s="403">
        <v>3</v>
      </c>
      <c r="T914" s="403">
        <v>3</v>
      </c>
      <c r="U914" s="403">
        <v>3</v>
      </c>
      <c r="V914" s="403">
        <v>2</v>
      </c>
      <c r="W914" s="403">
        <v>2</v>
      </c>
      <c r="X914" s="403" t="s">
        <v>100</v>
      </c>
      <c r="Y914" s="403" t="s">
        <v>262</v>
      </c>
      <c r="Z914" s="404">
        <v>41206</v>
      </c>
      <c r="AA914" s="404">
        <v>41208</v>
      </c>
      <c r="AB914" s="403" t="s">
        <v>136</v>
      </c>
      <c r="AC914" s="403" t="s">
        <v>4900</v>
      </c>
      <c r="AD914" s="403">
        <v>2</v>
      </c>
      <c r="AE914" s="403">
        <v>2</v>
      </c>
      <c r="AF914" s="403">
        <v>2</v>
      </c>
      <c r="AG914" s="403" t="s">
        <v>99</v>
      </c>
      <c r="AH914" s="403">
        <v>2</v>
      </c>
      <c r="AI914" s="403" t="s">
        <v>148</v>
      </c>
    </row>
    <row r="915" spans="1:35" x14ac:dyDescent="0.2">
      <c r="A915" s="434" t="str">
        <f>IF(B915&lt;&gt;"",HYPERLINK(CONCATENATE("http://reports.ofsted.gov.uk/inspection-reports/find-inspection-report/provider/ELS/",B915),"Ofsted Webpage"),"")</f>
        <v>Ofsted Webpage</v>
      </c>
      <c r="B915" s="403">
        <v>132021</v>
      </c>
      <c r="C915" s="403">
        <v>114880</v>
      </c>
      <c r="D915" s="403">
        <v>10006374</v>
      </c>
      <c r="E915" s="403" t="s">
        <v>2206</v>
      </c>
      <c r="F915" s="403" t="s">
        <v>134</v>
      </c>
      <c r="G915" s="403" t="s">
        <v>13</v>
      </c>
      <c r="H915" s="403" t="s">
        <v>585</v>
      </c>
      <c r="I915" s="403" t="s">
        <v>172</v>
      </c>
      <c r="J915" s="403" t="s">
        <v>172</v>
      </c>
      <c r="K915" s="404" t="s">
        <v>210</v>
      </c>
      <c r="L915" s="403" t="s">
        <v>210</v>
      </c>
      <c r="M915" s="403" t="s">
        <v>2207</v>
      </c>
      <c r="N915" s="403" t="s">
        <v>588</v>
      </c>
      <c r="O915" s="403" t="s">
        <v>109</v>
      </c>
      <c r="P915" s="404">
        <v>42088</v>
      </c>
      <c r="Q915" s="404">
        <v>42090</v>
      </c>
      <c r="R915" s="404">
        <v>42123</v>
      </c>
      <c r="S915" s="403">
        <v>2</v>
      </c>
      <c r="T915" s="403">
        <v>2</v>
      </c>
      <c r="U915" s="403">
        <v>2</v>
      </c>
      <c r="V915" s="403" t="s">
        <v>99</v>
      </c>
      <c r="W915" s="403">
        <v>2</v>
      </c>
      <c r="X915" s="403" t="s">
        <v>99</v>
      </c>
      <c r="Y915" s="403" t="s">
        <v>3093</v>
      </c>
      <c r="Z915" s="404">
        <v>41695</v>
      </c>
      <c r="AA915" s="404">
        <v>41697</v>
      </c>
      <c r="AB915" s="403" t="s">
        <v>136</v>
      </c>
      <c r="AC915" s="403" t="s">
        <v>4900</v>
      </c>
      <c r="AD915" s="403">
        <v>3</v>
      </c>
      <c r="AE915" s="403">
        <v>3</v>
      </c>
      <c r="AF915" s="403">
        <v>3</v>
      </c>
      <c r="AG915" s="403" t="s">
        <v>99</v>
      </c>
      <c r="AH915" s="403">
        <v>2</v>
      </c>
      <c r="AI915" s="403" t="s">
        <v>127</v>
      </c>
    </row>
    <row r="916" spans="1:35" x14ac:dyDescent="0.2">
      <c r="A916" s="434" t="str">
        <f>IF(B916&lt;&gt;"",HYPERLINK(CONCATENATE("http://reports.ofsted.gov.uk/inspection-reports/find-inspection-report/provider/ELS/",B916),"Ofsted Webpage"),"")</f>
        <v>Ofsted Webpage</v>
      </c>
      <c r="B916" s="403">
        <v>132030</v>
      </c>
      <c r="C916" s="403">
        <v>114883</v>
      </c>
      <c r="D916" s="403">
        <v>10009777</v>
      </c>
      <c r="E916" s="403" t="s">
        <v>1520</v>
      </c>
      <c r="F916" s="403" t="s">
        <v>134</v>
      </c>
      <c r="G916" s="403" t="s">
        <v>13</v>
      </c>
      <c r="H916" s="403" t="s">
        <v>475</v>
      </c>
      <c r="I916" s="403" t="s">
        <v>94</v>
      </c>
      <c r="J916" s="403" t="s">
        <v>95</v>
      </c>
      <c r="K916" s="404" t="s">
        <v>210</v>
      </c>
      <c r="L916" s="403" t="s">
        <v>210</v>
      </c>
      <c r="M916" s="403">
        <v>10011568</v>
      </c>
      <c r="N916" s="403" t="s">
        <v>136</v>
      </c>
      <c r="O916" s="403" t="s">
        <v>109</v>
      </c>
      <c r="P916" s="404">
        <v>42535</v>
      </c>
      <c r="Q916" s="404">
        <v>42537</v>
      </c>
      <c r="R916" s="404">
        <v>42564</v>
      </c>
      <c r="S916" s="403">
        <v>2</v>
      </c>
      <c r="T916" s="403">
        <v>2</v>
      </c>
      <c r="U916" s="403">
        <v>2</v>
      </c>
      <c r="V916" s="403">
        <v>1</v>
      </c>
      <c r="W916" s="403">
        <v>2</v>
      </c>
      <c r="X916" s="403" t="s">
        <v>100</v>
      </c>
      <c r="Y916" s="403" t="s">
        <v>4694</v>
      </c>
      <c r="Z916" s="404">
        <v>40078</v>
      </c>
      <c r="AA916" s="404">
        <v>40080</v>
      </c>
      <c r="AB916" s="403" t="s">
        <v>505</v>
      </c>
      <c r="AC916" s="403" t="s">
        <v>4900</v>
      </c>
      <c r="AD916" s="403">
        <v>1</v>
      </c>
      <c r="AE916" s="403">
        <v>1</v>
      </c>
      <c r="AF916" s="403">
        <v>1</v>
      </c>
      <c r="AG916" s="403" t="s">
        <v>99</v>
      </c>
      <c r="AH916" s="403">
        <v>1</v>
      </c>
      <c r="AI916" s="403" t="s">
        <v>148</v>
      </c>
    </row>
    <row r="917" spans="1:35" x14ac:dyDescent="0.2">
      <c r="A917" s="434" t="str">
        <f>IF(B917&lt;&gt;"",HYPERLINK(CONCATENATE("http://reports.ofsted.gov.uk/inspection-reports/find-inspection-report/provider/ELS/",B917),"Ofsted Webpage"),"")</f>
        <v>Ofsted Webpage</v>
      </c>
      <c r="B917" s="403">
        <v>132042</v>
      </c>
      <c r="C917" s="403">
        <v>114827</v>
      </c>
      <c r="D917" s="403">
        <v>10012825</v>
      </c>
      <c r="E917" s="403" t="s">
        <v>1522</v>
      </c>
      <c r="F917" s="403" t="s">
        <v>134</v>
      </c>
      <c r="G917" s="403" t="s">
        <v>13</v>
      </c>
      <c r="H917" s="403" t="s">
        <v>270</v>
      </c>
      <c r="I917" s="403" t="s">
        <v>166</v>
      </c>
      <c r="J917" s="403" t="s">
        <v>166</v>
      </c>
      <c r="K917" s="404" t="s">
        <v>210</v>
      </c>
      <c r="L917" s="403" t="s">
        <v>210</v>
      </c>
      <c r="M917" s="403">
        <v>10004803</v>
      </c>
      <c r="N917" s="403" t="s">
        <v>588</v>
      </c>
      <c r="O917" s="403" t="s">
        <v>109</v>
      </c>
      <c r="P917" s="404">
        <v>42270</v>
      </c>
      <c r="Q917" s="404">
        <v>42272</v>
      </c>
      <c r="R917" s="404">
        <v>42317</v>
      </c>
      <c r="S917" s="403">
        <v>2</v>
      </c>
      <c r="T917" s="403">
        <v>2</v>
      </c>
      <c r="U917" s="403">
        <v>2</v>
      </c>
      <c r="V917" s="403">
        <v>2</v>
      </c>
      <c r="W917" s="403">
        <v>2</v>
      </c>
      <c r="X917" s="403" t="s">
        <v>100</v>
      </c>
      <c r="Y917" s="403" t="s">
        <v>3095</v>
      </c>
      <c r="Z917" s="404">
        <v>41779</v>
      </c>
      <c r="AA917" s="404">
        <v>41781</v>
      </c>
      <c r="AB917" s="403" t="s">
        <v>136</v>
      </c>
      <c r="AC917" s="403" t="s">
        <v>4900</v>
      </c>
      <c r="AD917" s="403">
        <v>3</v>
      </c>
      <c r="AE917" s="403">
        <v>3</v>
      </c>
      <c r="AF917" s="403">
        <v>3</v>
      </c>
      <c r="AG917" s="403" t="s">
        <v>99</v>
      </c>
      <c r="AH917" s="403">
        <v>3</v>
      </c>
      <c r="AI917" s="403" t="s">
        <v>127</v>
      </c>
    </row>
    <row r="918" spans="1:35" x14ac:dyDescent="0.2">
      <c r="A918" s="434" t="str">
        <f>IF(B918&lt;&gt;"",HYPERLINK(CONCATENATE("http://reports.ofsted.gov.uk/inspection-reports/find-inspection-report/provider/ELS/",B918),"Ofsted Webpage"),"")</f>
        <v>Ofsted Webpage</v>
      </c>
      <c r="B918" s="403">
        <v>132067</v>
      </c>
      <c r="C918" s="403">
        <v>114888</v>
      </c>
      <c r="D918" s="403">
        <v>10007514</v>
      </c>
      <c r="E918" s="403" t="s">
        <v>1524</v>
      </c>
      <c r="F918" s="403" t="s">
        <v>134</v>
      </c>
      <c r="G918" s="403" t="s">
        <v>13</v>
      </c>
      <c r="H918" s="403" t="s">
        <v>362</v>
      </c>
      <c r="I918" s="403" t="s">
        <v>166</v>
      </c>
      <c r="J918" s="403" t="s">
        <v>166</v>
      </c>
      <c r="K918" s="404">
        <v>42537</v>
      </c>
      <c r="L918" s="403">
        <v>1</v>
      </c>
      <c r="M918" s="403" t="s">
        <v>4118</v>
      </c>
      <c r="N918" s="403" t="s">
        <v>4092</v>
      </c>
      <c r="O918" s="403" t="s">
        <v>109</v>
      </c>
      <c r="P918" s="404">
        <v>40981</v>
      </c>
      <c r="Q918" s="404">
        <v>40983</v>
      </c>
      <c r="R918" s="404">
        <v>41022</v>
      </c>
      <c r="S918" s="403">
        <v>2</v>
      </c>
      <c r="T918" s="403">
        <v>2</v>
      </c>
      <c r="U918" s="403">
        <v>2</v>
      </c>
      <c r="V918" s="403" t="s">
        <v>99</v>
      </c>
      <c r="W918" s="403">
        <v>2</v>
      </c>
      <c r="X918" s="403" t="s">
        <v>99</v>
      </c>
      <c r="Y918" s="403" t="s">
        <v>4695</v>
      </c>
      <c r="Z918" s="404">
        <v>38831</v>
      </c>
      <c r="AA918" s="404">
        <v>38833</v>
      </c>
      <c r="AB918" s="403" t="s">
        <v>4671</v>
      </c>
      <c r="AC918" s="403" t="s">
        <v>4900</v>
      </c>
      <c r="AD918" s="403">
        <v>2</v>
      </c>
      <c r="AE918" s="403">
        <v>2</v>
      </c>
      <c r="AF918" s="403">
        <v>2</v>
      </c>
      <c r="AG918" s="403" t="s">
        <v>99</v>
      </c>
      <c r="AH918" s="403">
        <v>2</v>
      </c>
      <c r="AI918" s="403" t="s">
        <v>111</v>
      </c>
    </row>
    <row r="919" spans="1:35" x14ac:dyDescent="0.2">
      <c r="A919" s="434" t="str">
        <f>IF(B919&lt;&gt;"",HYPERLINK(CONCATENATE("http://reports.ofsted.gov.uk/inspection-reports/find-inspection-report/provider/ELS/",B919),"Ofsted Webpage"),"")</f>
        <v>Ofsted Webpage</v>
      </c>
      <c r="B919" s="403">
        <v>132082</v>
      </c>
      <c r="C919" s="403">
        <v>131955</v>
      </c>
      <c r="D919" s="403">
        <v>10027379</v>
      </c>
      <c r="E919" s="403" t="s">
        <v>470</v>
      </c>
      <c r="F919" s="403" t="s">
        <v>134</v>
      </c>
      <c r="G919" s="403" t="s">
        <v>13</v>
      </c>
      <c r="H919" s="403" t="s">
        <v>471</v>
      </c>
      <c r="I919" s="403" t="s">
        <v>166</v>
      </c>
      <c r="J919" s="403" t="s">
        <v>166</v>
      </c>
      <c r="K919" s="404" t="s">
        <v>210</v>
      </c>
      <c r="L919" s="403" t="s">
        <v>210</v>
      </c>
      <c r="M919" s="403">
        <v>10011456</v>
      </c>
      <c r="N919" s="403" t="s">
        <v>136</v>
      </c>
      <c r="O919" s="403" t="s">
        <v>109</v>
      </c>
      <c r="P919" s="404">
        <v>42689</v>
      </c>
      <c r="Q919" s="404">
        <v>42691</v>
      </c>
      <c r="R919" s="404">
        <v>42727</v>
      </c>
      <c r="S919" s="403">
        <v>2</v>
      </c>
      <c r="T919" s="403">
        <v>2</v>
      </c>
      <c r="U919" s="403">
        <v>2</v>
      </c>
      <c r="V919" s="403">
        <v>2</v>
      </c>
      <c r="W919" s="403">
        <v>2</v>
      </c>
      <c r="X919" s="403" t="s">
        <v>100</v>
      </c>
      <c r="Y919" s="403" t="s">
        <v>210</v>
      </c>
      <c r="Z919" s="404" t="s">
        <v>210</v>
      </c>
      <c r="AA919" s="404" t="s">
        <v>210</v>
      </c>
      <c r="AB919" s="403" t="s">
        <v>210</v>
      </c>
      <c r="AC919" s="403" t="s">
        <v>210</v>
      </c>
      <c r="AD919" s="403" t="s">
        <v>210</v>
      </c>
      <c r="AE919" s="403" t="s">
        <v>210</v>
      </c>
      <c r="AF919" s="403" t="s">
        <v>210</v>
      </c>
      <c r="AG919" s="403" t="s">
        <v>210</v>
      </c>
      <c r="AH919" s="403" t="s">
        <v>210</v>
      </c>
      <c r="AI919" s="403" t="s">
        <v>103</v>
      </c>
    </row>
    <row r="920" spans="1:35" x14ac:dyDescent="0.2">
      <c r="A920" s="434" t="str">
        <f>IF(B920&lt;&gt;"",HYPERLINK(CONCATENATE("http://reports.ofsted.gov.uk/inspection-reports/find-inspection-report/provider/ELS/",B920),"Ofsted Webpage"),"")</f>
        <v>Ofsted Webpage</v>
      </c>
      <c r="B920" s="403">
        <v>132779</v>
      </c>
      <c r="C920" s="403">
        <v>109912</v>
      </c>
      <c r="D920" s="403">
        <v>10007527</v>
      </c>
      <c r="E920" s="403" t="s">
        <v>2209</v>
      </c>
      <c r="F920" s="403" t="s">
        <v>113</v>
      </c>
      <c r="G920" s="403" t="s">
        <v>12</v>
      </c>
      <c r="H920" s="403" t="s">
        <v>209</v>
      </c>
      <c r="I920" s="403" t="s">
        <v>166</v>
      </c>
      <c r="J920" s="403" t="s">
        <v>166</v>
      </c>
      <c r="K920" s="404" t="s">
        <v>210</v>
      </c>
      <c r="L920" s="403" t="s">
        <v>210</v>
      </c>
      <c r="M920" s="403" t="s">
        <v>2210</v>
      </c>
      <c r="N920" s="403" t="s">
        <v>155</v>
      </c>
      <c r="O920" s="403" t="s">
        <v>109</v>
      </c>
      <c r="P920" s="404">
        <v>42163</v>
      </c>
      <c r="Q920" s="404">
        <v>42167</v>
      </c>
      <c r="R920" s="404">
        <v>42202</v>
      </c>
      <c r="S920" s="403">
        <v>2</v>
      </c>
      <c r="T920" s="403">
        <v>2</v>
      </c>
      <c r="U920" s="403">
        <v>2</v>
      </c>
      <c r="V920" s="403" t="s">
        <v>99</v>
      </c>
      <c r="W920" s="403">
        <v>3</v>
      </c>
      <c r="X920" s="403" t="s">
        <v>99</v>
      </c>
      <c r="Y920" s="403" t="s">
        <v>3097</v>
      </c>
      <c r="Z920" s="404">
        <v>41701</v>
      </c>
      <c r="AA920" s="404">
        <v>41705</v>
      </c>
      <c r="AB920" s="403" t="s">
        <v>115</v>
      </c>
      <c r="AC920" s="403" t="s">
        <v>4900</v>
      </c>
      <c r="AD920" s="403">
        <v>3</v>
      </c>
      <c r="AE920" s="403">
        <v>3</v>
      </c>
      <c r="AF920" s="403">
        <v>3</v>
      </c>
      <c r="AG920" s="403" t="s">
        <v>99</v>
      </c>
      <c r="AH920" s="403">
        <v>3</v>
      </c>
      <c r="AI920" s="403" t="s">
        <v>127</v>
      </c>
    </row>
    <row r="921" spans="1:35" x14ac:dyDescent="0.2">
      <c r="A921" s="434" t="str">
        <f>IF(B921&lt;&gt;"",HYPERLINK(CONCATENATE("http://reports.ofsted.gov.uk/inspection-reports/find-inspection-report/provider/ELS/",B921),"Ofsted Webpage"),"")</f>
        <v>Ofsted Webpage</v>
      </c>
      <c r="B921" s="403">
        <v>132980</v>
      </c>
      <c r="C921" s="403">
        <v>114864</v>
      </c>
      <c r="D921" s="403">
        <v>10007031</v>
      </c>
      <c r="E921" s="403" t="s">
        <v>382</v>
      </c>
      <c r="F921" s="403" t="s">
        <v>134</v>
      </c>
      <c r="G921" s="403" t="s">
        <v>13</v>
      </c>
      <c r="H921" s="403" t="s">
        <v>234</v>
      </c>
      <c r="I921" s="403" t="s">
        <v>190</v>
      </c>
      <c r="J921" s="403" t="s">
        <v>190</v>
      </c>
      <c r="K921" s="404" t="s">
        <v>210</v>
      </c>
      <c r="L921" s="403" t="s">
        <v>210</v>
      </c>
      <c r="M921" s="403">
        <v>10021343</v>
      </c>
      <c r="N921" s="403" t="s">
        <v>136</v>
      </c>
      <c r="O921" s="403" t="s">
        <v>124</v>
      </c>
      <c r="P921" s="404">
        <v>42710</v>
      </c>
      <c r="Q921" s="404">
        <v>42712</v>
      </c>
      <c r="R921" s="404">
        <v>42755</v>
      </c>
      <c r="S921" s="403">
        <v>1</v>
      </c>
      <c r="T921" s="403">
        <v>1</v>
      </c>
      <c r="U921" s="403">
        <v>1</v>
      </c>
      <c r="V921" s="403">
        <v>1</v>
      </c>
      <c r="W921" s="403">
        <v>1</v>
      </c>
      <c r="X921" s="403" t="s">
        <v>100</v>
      </c>
      <c r="Y921" s="403" t="s">
        <v>383</v>
      </c>
      <c r="Z921" s="404">
        <v>41318</v>
      </c>
      <c r="AA921" s="404">
        <v>41320</v>
      </c>
      <c r="AB921" s="403" t="s">
        <v>384</v>
      </c>
      <c r="AC921" s="403" t="s">
        <v>4900</v>
      </c>
      <c r="AD921" s="403">
        <v>2</v>
      </c>
      <c r="AE921" s="403">
        <v>2</v>
      </c>
      <c r="AF921" s="403">
        <v>2</v>
      </c>
      <c r="AG921" s="403" t="s">
        <v>99</v>
      </c>
      <c r="AH921" s="403">
        <v>2</v>
      </c>
      <c r="AI921" s="403" t="s">
        <v>127</v>
      </c>
    </row>
    <row r="922" spans="1:35" x14ac:dyDescent="0.2">
      <c r="A922" s="434" t="str">
        <f>IF(B922&lt;&gt;"",HYPERLINK(CONCATENATE("http://reports.ofsted.gov.uk/inspection-reports/find-inspection-report/provider/ELS/",B922),"Ofsted Webpage"),"")</f>
        <v>Ofsted Webpage</v>
      </c>
      <c r="B922" s="403">
        <v>133001</v>
      </c>
      <c r="C922" s="403">
        <v>114851</v>
      </c>
      <c r="D922" s="403">
        <v>10009069</v>
      </c>
      <c r="E922" s="403" t="s">
        <v>1526</v>
      </c>
      <c r="F922" s="403" t="s">
        <v>134</v>
      </c>
      <c r="G922" s="403" t="s">
        <v>13</v>
      </c>
      <c r="H922" s="403" t="s">
        <v>237</v>
      </c>
      <c r="I922" s="403" t="s">
        <v>190</v>
      </c>
      <c r="J922" s="403" t="s">
        <v>190</v>
      </c>
      <c r="K922" s="404" t="s">
        <v>210</v>
      </c>
      <c r="L922" s="403" t="s">
        <v>210</v>
      </c>
      <c r="M922" s="403">
        <v>10005119</v>
      </c>
      <c r="N922" s="403" t="s">
        <v>136</v>
      </c>
      <c r="O922" s="403" t="s">
        <v>109</v>
      </c>
      <c r="P922" s="404">
        <v>42353</v>
      </c>
      <c r="Q922" s="404">
        <v>42355</v>
      </c>
      <c r="R922" s="404">
        <v>42402</v>
      </c>
      <c r="S922" s="403">
        <v>2</v>
      </c>
      <c r="T922" s="403">
        <v>2</v>
      </c>
      <c r="U922" s="403">
        <v>2</v>
      </c>
      <c r="V922" s="403">
        <v>2</v>
      </c>
      <c r="W922" s="403">
        <v>2</v>
      </c>
      <c r="X922" s="403" t="s">
        <v>100</v>
      </c>
      <c r="Y922" s="403" t="s">
        <v>4119</v>
      </c>
      <c r="Z922" s="404">
        <v>40925</v>
      </c>
      <c r="AA922" s="404">
        <v>40927</v>
      </c>
      <c r="AB922" s="403" t="s">
        <v>4120</v>
      </c>
      <c r="AC922" s="403" t="s">
        <v>4900</v>
      </c>
      <c r="AD922" s="403">
        <v>3</v>
      </c>
      <c r="AE922" s="403">
        <v>3</v>
      </c>
      <c r="AF922" s="403">
        <v>3</v>
      </c>
      <c r="AG922" s="403" t="s">
        <v>99</v>
      </c>
      <c r="AH922" s="403">
        <v>3</v>
      </c>
      <c r="AI922" s="403" t="s">
        <v>127</v>
      </c>
    </row>
    <row r="923" spans="1:35" x14ac:dyDescent="0.2">
      <c r="A923" s="434" t="str">
        <f>IF(B923&lt;&gt;"",HYPERLINK(CONCATENATE("http://reports.ofsted.gov.uk/inspection-reports/find-inspection-report/provider/ELS/",B923),"Ofsted Webpage"),"")</f>
        <v>Ofsted Webpage</v>
      </c>
      <c r="B923" s="403">
        <v>133036</v>
      </c>
      <c r="C923" s="403">
        <v>114875</v>
      </c>
      <c r="D923" s="403">
        <v>10009031</v>
      </c>
      <c r="E923" s="403" t="s">
        <v>2212</v>
      </c>
      <c r="F923" s="403" t="s">
        <v>134</v>
      </c>
      <c r="G923" s="403" t="s">
        <v>13</v>
      </c>
      <c r="H923" s="403" t="s">
        <v>362</v>
      </c>
      <c r="I923" s="403" t="s">
        <v>166</v>
      </c>
      <c r="J923" s="403" t="s">
        <v>166</v>
      </c>
      <c r="K923" s="404" t="s">
        <v>210</v>
      </c>
      <c r="L923" s="403" t="s">
        <v>210</v>
      </c>
      <c r="M923" s="403" t="s">
        <v>2213</v>
      </c>
      <c r="N923" s="403" t="s">
        <v>384</v>
      </c>
      <c r="O923" s="403" t="s">
        <v>109</v>
      </c>
      <c r="P923" s="404">
        <v>42142</v>
      </c>
      <c r="Q923" s="404">
        <v>42144</v>
      </c>
      <c r="R923" s="404">
        <v>42173</v>
      </c>
      <c r="S923" s="403">
        <v>2</v>
      </c>
      <c r="T923" s="403">
        <v>2</v>
      </c>
      <c r="U923" s="403">
        <v>2</v>
      </c>
      <c r="V923" s="403" t="s">
        <v>99</v>
      </c>
      <c r="W923" s="403">
        <v>2</v>
      </c>
      <c r="X923" s="403" t="s">
        <v>99</v>
      </c>
      <c r="Y923" s="403" t="s">
        <v>3099</v>
      </c>
      <c r="Z923" s="404">
        <v>41717</v>
      </c>
      <c r="AA923" s="404">
        <v>41719</v>
      </c>
      <c r="AB923" s="403" t="s">
        <v>136</v>
      </c>
      <c r="AC923" s="403" t="s">
        <v>4900</v>
      </c>
      <c r="AD923" s="403">
        <v>4</v>
      </c>
      <c r="AE923" s="403">
        <v>4</v>
      </c>
      <c r="AF923" s="403">
        <v>2</v>
      </c>
      <c r="AG923" s="403" t="s">
        <v>99</v>
      </c>
      <c r="AH923" s="403">
        <v>2</v>
      </c>
      <c r="AI923" s="403" t="s">
        <v>127</v>
      </c>
    </row>
    <row r="924" spans="1:35" x14ac:dyDescent="0.2">
      <c r="A924" s="434" t="str">
        <f>IF(B924&lt;&gt;"",HYPERLINK(CONCATENATE("http://reports.ofsted.gov.uk/inspection-reports/find-inspection-report/provider/ELS/",B924),"Ofsted Webpage"),"")</f>
        <v>Ofsted Webpage</v>
      </c>
      <c r="B924" s="403">
        <v>133053</v>
      </c>
      <c r="C924" s="403">
        <v>108330</v>
      </c>
      <c r="D924" s="403">
        <v>10003088</v>
      </c>
      <c r="E924" s="403" t="s">
        <v>3101</v>
      </c>
      <c r="F924" s="403" t="s">
        <v>391</v>
      </c>
      <c r="G924" s="403" t="s">
        <v>15</v>
      </c>
      <c r="H924" s="403" t="s">
        <v>1311</v>
      </c>
      <c r="I924" s="403" t="s">
        <v>122</v>
      </c>
      <c r="J924" s="403" t="s">
        <v>122</v>
      </c>
      <c r="K924" s="404" t="s">
        <v>210</v>
      </c>
      <c r="L924" s="404" t="s">
        <v>210</v>
      </c>
      <c r="M924" s="404" t="s">
        <v>210</v>
      </c>
      <c r="N924" s="404" t="s">
        <v>210</v>
      </c>
      <c r="O924" s="404" t="s">
        <v>210</v>
      </c>
      <c r="P924" s="404" t="s">
        <v>210</v>
      </c>
      <c r="Q924" s="404" t="s">
        <v>210</v>
      </c>
      <c r="R924" s="404" t="s">
        <v>210</v>
      </c>
      <c r="S924" s="404" t="s">
        <v>210</v>
      </c>
      <c r="T924" s="404" t="s">
        <v>210</v>
      </c>
      <c r="U924" s="404" t="s">
        <v>210</v>
      </c>
      <c r="V924" s="404" t="s">
        <v>210</v>
      </c>
      <c r="W924" s="404" t="s">
        <v>210</v>
      </c>
      <c r="X924" s="404" t="s">
        <v>210</v>
      </c>
      <c r="Y924" s="404" t="s">
        <v>210</v>
      </c>
      <c r="Z924" s="404" t="s">
        <v>210</v>
      </c>
      <c r="AA924" s="404" t="s">
        <v>210</v>
      </c>
      <c r="AB924" s="404" t="s">
        <v>210</v>
      </c>
      <c r="AC924" s="404" t="s">
        <v>210</v>
      </c>
      <c r="AD924" s="404" t="s">
        <v>210</v>
      </c>
      <c r="AE924" s="404" t="s">
        <v>210</v>
      </c>
      <c r="AF924" s="404" t="s">
        <v>210</v>
      </c>
      <c r="AG924" s="404" t="s">
        <v>210</v>
      </c>
      <c r="AH924" s="404" t="s">
        <v>210</v>
      </c>
      <c r="AI924" s="404" t="s">
        <v>210</v>
      </c>
    </row>
    <row r="925" spans="1:35" x14ac:dyDescent="0.2">
      <c r="A925" s="434" t="str">
        <f>IF(B925&lt;&gt;"",HYPERLINK(CONCATENATE("http://reports.ofsted.gov.uk/inspection-reports/find-inspection-report/provider/ELS/",B925),"Ofsted Webpage"),"")</f>
        <v>Ofsted Webpage</v>
      </c>
      <c r="B925" s="403">
        <v>133108</v>
      </c>
      <c r="C925" s="403">
        <v>114874</v>
      </c>
      <c r="D925" s="403">
        <v>10005558</v>
      </c>
      <c r="E925" s="403" t="s">
        <v>3104</v>
      </c>
      <c r="F925" s="403" t="s">
        <v>134</v>
      </c>
      <c r="G925" s="403" t="s">
        <v>13</v>
      </c>
      <c r="H925" s="403" t="s">
        <v>761</v>
      </c>
      <c r="I925" s="403" t="s">
        <v>172</v>
      </c>
      <c r="J925" s="403" t="s">
        <v>172</v>
      </c>
      <c r="K925" s="404" t="s">
        <v>210</v>
      </c>
      <c r="L925" s="403" t="s">
        <v>210</v>
      </c>
      <c r="M925" s="403">
        <v>10022586</v>
      </c>
      <c r="N925" s="403" t="s">
        <v>136</v>
      </c>
      <c r="O925" s="403" t="s">
        <v>109</v>
      </c>
      <c r="P925" s="404">
        <v>42808</v>
      </c>
      <c r="Q925" s="404">
        <v>42810</v>
      </c>
      <c r="R925" s="404">
        <v>42859</v>
      </c>
      <c r="S925" s="403">
        <v>2</v>
      </c>
      <c r="T925" s="403">
        <v>2</v>
      </c>
      <c r="U925" s="403">
        <v>2</v>
      </c>
      <c r="V925" s="403">
        <v>2</v>
      </c>
      <c r="W925" s="403">
        <v>2</v>
      </c>
      <c r="X925" s="403" t="s">
        <v>100</v>
      </c>
      <c r="Y925" s="403" t="s">
        <v>3105</v>
      </c>
      <c r="Z925" s="404">
        <v>41556</v>
      </c>
      <c r="AA925" s="404">
        <v>41558</v>
      </c>
      <c r="AB925" s="403" t="s">
        <v>136</v>
      </c>
      <c r="AC925" s="403" t="s">
        <v>4900</v>
      </c>
      <c r="AD925" s="403">
        <v>2</v>
      </c>
      <c r="AE925" s="403">
        <v>2</v>
      </c>
      <c r="AF925" s="403">
        <v>2</v>
      </c>
      <c r="AG925" s="403" t="s">
        <v>99</v>
      </c>
      <c r="AH925" s="403">
        <v>2</v>
      </c>
      <c r="AI925" s="403" t="s">
        <v>111</v>
      </c>
    </row>
    <row r="926" spans="1:35" x14ac:dyDescent="0.2">
      <c r="A926" s="434" t="str">
        <f>IF(B926&lt;&gt;"",HYPERLINK(CONCATENATE("http://reports.ofsted.gov.uk/inspection-reports/find-inspection-report/provider/ELS/",B926),"Ofsted Webpage"),"")</f>
        <v>Ofsted Webpage</v>
      </c>
      <c r="B926" s="403">
        <v>133173</v>
      </c>
      <c r="C926" s="403">
        <v>114847</v>
      </c>
      <c r="D926" s="403">
        <v>10001929</v>
      </c>
      <c r="E926" s="403" t="s">
        <v>1530</v>
      </c>
      <c r="F926" s="403" t="s">
        <v>134</v>
      </c>
      <c r="G926" s="403" t="s">
        <v>13</v>
      </c>
      <c r="H926" s="403" t="s">
        <v>425</v>
      </c>
      <c r="I926" s="403" t="s">
        <v>172</v>
      </c>
      <c r="J926" s="403" t="s">
        <v>172</v>
      </c>
      <c r="K926" s="404" t="s">
        <v>210</v>
      </c>
      <c r="L926" s="403" t="s">
        <v>210</v>
      </c>
      <c r="M926" s="403">
        <v>10011457</v>
      </c>
      <c r="N926" s="403" t="s">
        <v>136</v>
      </c>
      <c r="O926" s="403" t="s">
        <v>109</v>
      </c>
      <c r="P926" s="404">
        <v>42480</v>
      </c>
      <c r="Q926" s="404">
        <v>42482</v>
      </c>
      <c r="R926" s="404">
        <v>42513</v>
      </c>
      <c r="S926" s="403">
        <v>1</v>
      </c>
      <c r="T926" s="403">
        <v>1</v>
      </c>
      <c r="U926" s="403">
        <v>1</v>
      </c>
      <c r="V926" s="403">
        <v>1</v>
      </c>
      <c r="W926" s="403">
        <v>1</v>
      </c>
      <c r="X926" s="403" t="s">
        <v>100</v>
      </c>
      <c r="Y926" s="403" t="s">
        <v>4121</v>
      </c>
      <c r="Z926" s="404">
        <v>40968</v>
      </c>
      <c r="AA926" s="404">
        <v>40970</v>
      </c>
      <c r="AB926" s="403" t="s">
        <v>4092</v>
      </c>
      <c r="AC926" s="403" t="s">
        <v>4900</v>
      </c>
      <c r="AD926" s="403">
        <v>1</v>
      </c>
      <c r="AE926" s="403">
        <v>1</v>
      </c>
      <c r="AF926" s="403">
        <v>2</v>
      </c>
      <c r="AG926" s="403" t="s">
        <v>99</v>
      </c>
      <c r="AH926" s="403">
        <v>1</v>
      </c>
      <c r="AI926" s="403" t="s">
        <v>111</v>
      </c>
    </row>
    <row r="927" spans="1:35" x14ac:dyDescent="0.2">
      <c r="A927" s="434" t="str">
        <f>IF(B927&lt;&gt;"",HYPERLINK(CONCATENATE("http://reports.ofsted.gov.uk/inspection-reports/find-inspection-report/provider/ELS/",B927),"Ofsted Webpage"),"")</f>
        <v>Ofsted Webpage</v>
      </c>
      <c r="B927" s="403">
        <v>133435</v>
      </c>
      <c r="C927" s="403">
        <v>111809</v>
      </c>
      <c r="D927" s="403">
        <v>10006432</v>
      </c>
      <c r="E927" s="403" t="s">
        <v>1532</v>
      </c>
      <c r="F927" s="403" t="s">
        <v>113</v>
      </c>
      <c r="G927" s="403" t="s">
        <v>12</v>
      </c>
      <c r="H927" s="403" t="s">
        <v>1410</v>
      </c>
      <c r="I927" s="403" t="s">
        <v>190</v>
      </c>
      <c r="J927" s="403" t="s">
        <v>190</v>
      </c>
      <c r="K927" s="404" t="s">
        <v>210</v>
      </c>
      <c r="L927" s="403" t="s">
        <v>210</v>
      </c>
      <c r="M927" s="403">
        <v>10037409</v>
      </c>
      <c r="N927" s="403" t="s">
        <v>155</v>
      </c>
      <c r="O927" s="403" t="s">
        <v>109</v>
      </c>
      <c r="P927" s="404">
        <v>43039</v>
      </c>
      <c r="Q927" s="404">
        <v>43042</v>
      </c>
      <c r="R927" s="404">
        <v>43077</v>
      </c>
      <c r="S927" s="403">
        <v>3</v>
      </c>
      <c r="T927" s="403">
        <v>3</v>
      </c>
      <c r="U927" s="403">
        <v>3</v>
      </c>
      <c r="V927" s="403">
        <v>2</v>
      </c>
      <c r="W927" s="403">
        <v>3</v>
      </c>
      <c r="X927" s="403" t="s">
        <v>100</v>
      </c>
      <c r="Y927" s="403">
        <v>10004809</v>
      </c>
      <c r="Z927" s="404">
        <v>42311</v>
      </c>
      <c r="AA927" s="404">
        <v>42314</v>
      </c>
      <c r="AB927" s="403" t="s">
        <v>115</v>
      </c>
      <c r="AC927" s="403" t="s">
        <v>4900</v>
      </c>
      <c r="AD927" s="403">
        <v>3</v>
      </c>
      <c r="AE927" s="403">
        <v>3</v>
      </c>
      <c r="AF927" s="403">
        <v>3</v>
      </c>
      <c r="AG927" s="403">
        <v>2</v>
      </c>
      <c r="AH927" s="403">
        <v>3</v>
      </c>
      <c r="AI927" s="403" t="s">
        <v>111</v>
      </c>
    </row>
    <row r="928" spans="1:35" x14ac:dyDescent="0.2">
      <c r="A928" s="434" t="str">
        <f>IF(B928&lt;&gt;"",HYPERLINK(CONCATENATE("http://reports.ofsted.gov.uk/inspection-reports/find-inspection-report/provider/ELS/",B928),"Ofsted Webpage"),"")</f>
        <v>Ofsted Webpage</v>
      </c>
      <c r="B928" s="403">
        <v>133585</v>
      </c>
      <c r="C928" s="403">
        <v>112173</v>
      </c>
      <c r="D928" s="403">
        <v>10001919</v>
      </c>
      <c r="E928" s="403" t="s">
        <v>1534</v>
      </c>
      <c r="F928" s="403" t="s">
        <v>113</v>
      </c>
      <c r="G928" s="403" t="s">
        <v>12</v>
      </c>
      <c r="H928" s="403" t="s">
        <v>325</v>
      </c>
      <c r="I928" s="403" t="s">
        <v>161</v>
      </c>
      <c r="J928" s="403" t="s">
        <v>161</v>
      </c>
      <c r="K928" s="404" t="s">
        <v>210</v>
      </c>
      <c r="L928" s="403" t="s">
        <v>210</v>
      </c>
      <c r="M928" s="403">
        <v>10004810</v>
      </c>
      <c r="N928" s="403" t="s">
        <v>155</v>
      </c>
      <c r="O928" s="403" t="s">
        <v>109</v>
      </c>
      <c r="P928" s="404">
        <v>42430</v>
      </c>
      <c r="Q928" s="404">
        <v>42433</v>
      </c>
      <c r="R928" s="404">
        <v>42465</v>
      </c>
      <c r="S928" s="403">
        <v>2</v>
      </c>
      <c r="T928" s="403">
        <v>2</v>
      </c>
      <c r="U928" s="403">
        <v>2</v>
      </c>
      <c r="V928" s="403">
        <v>2</v>
      </c>
      <c r="W928" s="403">
        <v>2</v>
      </c>
      <c r="X928" s="403" t="s">
        <v>100</v>
      </c>
      <c r="Y928" s="403" t="s">
        <v>3109</v>
      </c>
      <c r="Z928" s="404">
        <v>41771</v>
      </c>
      <c r="AA928" s="404">
        <v>41775</v>
      </c>
      <c r="AB928" s="403" t="s">
        <v>115</v>
      </c>
      <c r="AC928" s="403" t="s">
        <v>4900</v>
      </c>
      <c r="AD928" s="403">
        <v>3</v>
      </c>
      <c r="AE928" s="403">
        <v>3</v>
      </c>
      <c r="AF928" s="403">
        <v>3</v>
      </c>
      <c r="AG928" s="403" t="s">
        <v>99</v>
      </c>
      <c r="AH928" s="403">
        <v>3</v>
      </c>
      <c r="AI928" s="403" t="s">
        <v>127</v>
      </c>
    </row>
    <row r="929" spans="1:35" x14ac:dyDescent="0.2">
      <c r="A929" s="434" t="str">
        <f>IF(B929&lt;&gt;"",HYPERLINK(CONCATENATE("http://reports.ofsted.gov.uk/inspection-reports/find-inspection-report/provider/ELS/",B929),"Ofsted Webpage"),"")</f>
        <v>Ofsted Webpage</v>
      </c>
      <c r="B929" s="403">
        <v>133608</v>
      </c>
      <c r="C929" s="403">
        <v>112729</v>
      </c>
      <c r="D929" s="403">
        <v>10006813</v>
      </c>
      <c r="E929" s="403" t="s">
        <v>1536</v>
      </c>
      <c r="F929" s="403" t="s">
        <v>105</v>
      </c>
      <c r="G929" s="403" t="s">
        <v>12</v>
      </c>
      <c r="H929" s="403" t="s">
        <v>1267</v>
      </c>
      <c r="I929" s="403" t="s">
        <v>122</v>
      </c>
      <c r="J929" s="403" t="s">
        <v>122</v>
      </c>
      <c r="K929" s="404" t="s">
        <v>210</v>
      </c>
      <c r="L929" s="403" t="s">
        <v>210</v>
      </c>
      <c r="M929" s="403">
        <v>10011458</v>
      </c>
      <c r="N929" s="403" t="s">
        <v>108</v>
      </c>
      <c r="O929" s="403" t="s">
        <v>109</v>
      </c>
      <c r="P929" s="404">
        <v>42486</v>
      </c>
      <c r="Q929" s="404">
        <v>42489</v>
      </c>
      <c r="R929" s="404">
        <v>42529</v>
      </c>
      <c r="S929" s="403">
        <v>3</v>
      </c>
      <c r="T929" s="403">
        <v>3</v>
      </c>
      <c r="U929" s="403">
        <v>3</v>
      </c>
      <c r="V929" s="403">
        <v>3</v>
      </c>
      <c r="W929" s="403">
        <v>3</v>
      </c>
      <c r="X929" s="403" t="s">
        <v>100</v>
      </c>
      <c r="Y929" s="403" t="s">
        <v>3970</v>
      </c>
      <c r="Z929" s="404">
        <v>41352</v>
      </c>
      <c r="AA929" s="404">
        <v>41355</v>
      </c>
      <c r="AB929" s="403" t="s">
        <v>108</v>
      </c>
      <c r="AC929" s="403" t="s">
        <v>4900</v>
      </c>
      <c r="AD929" s="403">
        <v>2</v>
      </c>
      <c r="AE929" s="403">
        <v>2</v>
      </c>
      <c r="AF929" s="403">
        <v>2</v>
      </c>
      <c r="AG929" s="403" t="s">
        <v>99</v>
      </c>
      <c r="AH929" s="403">
        <v>3</v>
      </c>
      <c r="AI929" s="403" t="s">
        <v>148</v>
      </c>
    </row>
    <row r="930" spans="1:35" x14ac:dyDescent="0.2">
      <c r="A930" s="434" t="str">
        <f>IF(B930&lt;&gt;"",HYPERLINK(CONCATENATE("http://reports.ofsted.gov.uk/inspection-reports/find-inspection-report/provider/ELS/",B930),"Ofsted Webpage"),"")</f>
        <v>Ofsted Webpage</v>
      </c>
      <c r="B930" s="403">
        <v>133783</v>
      </c>
      <c r="C930" s="403">
        <v>108234</v>
      </c>
      <c r="D930" s="403">
        <v>10007147</v>
      </c>
      <c r="E930" s="403" t="s">
        <v>4984</v>
      </c>
      <c r="F930" s="403" t="s">
        <v>120</v>
      </c>
      <c r="G930" s="403" t="s">
        <v>18</v>
      </c>
      <c r="H930" s="403" t="s">
        <v>785</v>
      </c>
      <c r="I930" s="403" t="s">
        <v>107</v>
      </c>
      <c r="J930" s="403" t="s">
        <v>107</v>
      </c>
      <c r="K930" s="404" t="s">
        <v>210</v>
      </c>
      <c r="L930" s="403" t="s">
        <v>210</v>
      </c>
      <c r="M930" s="403" t="s">
        <v>210</v>
      </c>
      <c r="N930" s="403" t="s">
        <v>210</v>
      </c>
      <c r="O930" s="403" t="s">
        <v>210</v>
      </c>
      <c r="P930" s="404" t="s">
        <v>210</v>
      </c>
      <c r="Q930" s="404" t="s">
        <v>210</v>
      </c>
      <c r="R930" s="404" t="s">
        <v>210</v>
      </c>
      <c r="S930" s="403" t="s">
        <v>210</v>
      </c>
      <c r="T930" s="403" t="s">
        <v>210</v>
      </c>
      <c r="U930" s="403" t="s">
        <v>210</v>
      </c>
      <c r="V930" s="403" t="s">
        <v>210</v>
      </c>
      <c r="W930" s="403" t="s">
        <v>210</v>
      </c>
      <c r="X930" s="403" t="s">
        <v>210</v>
      </c>
      <c r="Y930" s="403" t="s">
        <v>210</v>
      </c>
      <c r="Z930" s="404" t="s">
        <v>210</v>
      </c>
      <c r="AA930" s="404" t="s">
        <v>210</v>
      </c>
      <c r="AB930" s="403" t="s">
        <v>210</v>
      </c>
      <c r="AC930" s="403" t="s">
        <v>210</v>
      </c>
      <c r="AD930" s="403" t="s">
        <v>210</v>
      </c>
      <c r="AE930" s="403" t="s">
        <v>210</v>
      </c>
      <c r="AF930" s="403" t="s">
        <v>210</v>
      </c>
      <c r="AG930" s="403" t="s">
        <v>210</v>
      </c>
      <c r="AH930" s="403" t="s">
        <v>210</v>
      </c>
      <c r="AI930" s="403" t="s">
        <v>210</v>
      </c>
    </row>
    <row r="931" spans="1:35" x14ac:dyDescent="0.2">
      <c r="A931" s="434" t="str">
        <f>IF(B931&lt;&gt;"",HYPERLINK(CONCATENATE("http://reports.ofsted.gov.uk/inspection-reports/find-inspection-report/provider/ELS/",B931),"Ofsted Webpage"),"")</f>
        <v>Ofsted Webpage</v>
      </c>
      <c r="B931" s="403">
        <v>133785</v>
      </c>
      <c r="C931" s="403">
        <v>106349</v>
      </c>
      <c r="D931" s="403">
        <v>10000712</v>
      </c>
      <c r="E931" s="403" t="s">
        <v>4122</v>
      </c>
      <c r="F931" s="403" t="s">
        <v>120</v>
      </c>
      <c r="G931" s="403" t="s">
        <v>18</v>
      </c>
      <c r="H931" s="403" t="s">
        <v>186</v>
      </c>
      <c r="I931" s="403" t="s">
        <v>172</v>
      </c>
      <c r="J931" s="403" t="s">
        <v>172</v>
      </c>
      <c r="K931" s="404" t="s">
        <v>210</v>
      </c>
      <c r="L931" s="403" t="s">
        <v>210</v>
      </c>
      <c r="M931" s="403">
        <v>10037421</v>
      </c>
      <c r="N931" s="403" t="s">
        <v>618</v>
      </c>
      <c r="O931" s="403" t="s">
        <v>109</v>
      </c>
      <c r="P931" s="404">
        <v>43011</v>
      </c>
      <c r="Q931" s="404">
        <v>43014</v>
      </c>
      <c r="R931" s="404">
        <v>43038</v>
      </c>
      <c r="S931" s="403">
        <v>2</v>
      </c>
      <c r="T931" s="403">
        <v>2</v>
      </c>
      <c r="U931" s="403">
        <v>2</v>
      </c>
      <c r="V931" s="403">
        <v>1</v>
      </c>
      <c r="W931" s="403">
        <v>2</v>
      </c>
      <c r="X931" s="403" t="s">
        <v>100</v>
      </c>
      <c r="Y931" s="403" t="s">
        <v>4123</v>
      </c>
      <c r="Z931" s="404">
        <v>40945</v>
      </c>
      <c r="AA931" s="404">
        <v>40949</v>
      </c>
      <c r="AB931" s="403" t="s">
        <v>126</v>
      </c>
      <c r="AC931" s="403" t="s">
        <v>4900</v>
      </c>
      <c r="AD931" s="403">
        <v>1</v>
      </c>
      <c r="AE931" s="403">
        <v>1</v>
      </c>
      <c r="AF931" s="403">
        <v>1</v>
      </c>
      <c r="AG931" s="403" t="s">
        <v>99</v>
      </c>
      <c r="AH931" s="403">
        <v>1</v>
      </c>
      <c r="AI931" s="403" t="s">
        <v>148</v>
      </c>
    </row>
    <row r="932" spans="1:35" x14ac:dyDescent="0.2">
      <c r="A932" s="434" t="str">
        <f>IF(B932&lt;&gt;"",HYPERLINK(CONCATENATE("http://reports.ofsted.gov.uk/inspection-reports/find-inspection-report/provider/ELS/",B932),"Ofsted Webpage"),"")</f>
        <v>Ofsted Webpage</v>
      </c>
      <c r="B932" s="403">
        <v>133787</v>
      </c>
      <c r="C932" s="403">
        <v>125059</v>
      </c>
      <c r="D932" s="403">
        <v>10007759</v>
      </c>
      <c r="E932" s="403" t="s">
        <v>4959</v>
      </c>
      <c r="F932" s="403" t="s">
        <v>120</v>
      </c>
      <c r="G932" s="403" t="s">
        <v>18</v>
      </c>
      <c r="H932" s="403" t="s">
        <v>186</v>
      </c>
      <c r="I932" s="403" t="s">
        <v>172</v>
      </c>
      <c r="J932" s="403" t="s">
        <v>172</v>
      </c>
      <c r="K932" s="404" t="s">
        <v>210</v>
      </c>
      <c r="L932" s="403" t="s">
        <v>210</v>
      </c>
      <c r="M932" s="403" t="s">
        <v>210</v>
      </c>
      <c r="N932" s="403" t="s">
        <v>210</v>
      </c>
      <c r="O932" s="403" t="s">
        <v>210</v>
      </c>
      <c r="P932" s="404" t="s">
        <v>210</v>
      </c>
      <c r="Q932" s="404" t="s">
        <v>210</v>
      </c>
      <c r="R932" s="404" t="s">
        <v>210</v>
      </c>
      <c r="S932" s="403" t="s">
        <v>210</v>
      </c>
      <c r="T932" s="403" t="s">
        <v>210</v>
      </c>
      <c r="U932" s="403" t="s">
        <v>210</v>
      </c>
      <c r="V932" s="403" t="s">
        <v>210</v>
      </c>
      <c r="W932" s="403" t="s">
        <v>210</v>
      </c>
      <c r="X932" s="403" t="s">
        <v>210</v>
      </c>
      <c r="Y932" s="403" t="s">
        <v>210</v>
      </c>
      <c r="Z932" s="404" t="s">
        <v>210</v>
      </c>
      <c r="AA932" s="404" t="s">
        <v>210</v>
      </c>
      <c r="AB932" s="403" t="s">
        <v>210</v>
      </c>
      <c r="AC932" s="403" t="s">
        <v>210</v>
      </c>
      <c r="AD932" s="403" t="s">
        <v>210</v>
      </c>
      <c r="AE932" s="403" t="s">
        <v>210</v>
      </c>
      <c r="AF932" s="403" t="s">
        <v>210</v>
      </c>
      <c r="AG932" s="403" t="s">
        <v>210</v>
      </c>
      <c r="AH932" s="403" t="s">
        <v>210</v>
      </c>
      <c r="AI932" s="403" t="s">
        <v>210</v>
      </c>
    </row>
    <row r="933" spans="1:35" x14ac:dyDescent="0.2">
      <c r="A933" s="434" t="str">
        <f>IF(B933&lt;&gt;"",HYPERLINK(CONCATENATE("http://reports.ofsted.gov.uk/inspection-reports/find-inspection-report/provider/ELS/",B933),"Ofsted Webpage"),"")</f>
        <v>Ofsted Webpage</v>
      </c>
      <c r="B933" s="403">
        <v>133788</v>
      </c>
      <c r="C933" s="403">
        <v>108248</v>
      </c>
      <c r="D933" s="403">
        <v>10007140</v>
      </c>
      <c r="E933" s="403" t="s">
        <v>4124</v>
      </c>
      <c r="F933" s="403" t="s">
        <v>120</v>
      </c>
      <c r="G933" s="403" t="s">
        <v>18</v>
      </c>
      <c r="H933" s="403" t="s">
        <v>186</v>
      </c>
      <c r="I933" s="403" t="s">
        <v>172</v>
      </c>
      <c r="J933" s="403" t="s">
        <v>172</v>
      </c>
      <c r="K933" s="404" t="s">
        <v>210</v>
      </c>
      <c r="L933" s="403" t="s">
        <v>210</v>
      </c>
      <c r="M933" s="403" t="s">
        <v>4125</v>
      </c>
      <c r="N933" s="403" t="s">
        <v>126</v>
      </c>
      <c r="O933" s="403" t="s">
        <v>109</v>
      </c>
      <c r="P933" s="404">
        <v>41043</v>
      </c>
      <c r="Q933" s="404">
        <v>41047</v>
      </c>
      <c r="R933" s="404">
        <v>41086</v>
      </c>
      <c r="S933" s="403">
        <v>2</v>
      </c>
      <c r="T933" s="403">
        <v>3</v>
      </c>
      <c r="U933" s="403">
        <v>2</v>
      </c>
      <c r="V933" s="403" t="s">
        <v>99</v>
      </c>
      <c r="W933" s="403">
        <v>2</v>
      </c>
      <c r="X933" s="403" t="s">
        <v>99</v>
      </c>
      <c r="Y933" s="403" t="s">
        <v>210</v>
      </c>
      <c r="Z933" s="404" t="s">
        <v>210</v>
      </c>
      <c r="AA933" s="404" t="s">
        <v>210</v>
      </c>
      <c r="AB933" s="403" t="s">
        <v>210</v>
      </c>
      <c r="AC933" s="403" t="s">
        <v>210</v>
      </c>
      <c r="AD933" s="403" t="s">
        <v>210</v>
      </c>
      <c r="AE933" s="403" t="s">
        <v>210</v>
      </c>
      <c r="AF933" s="403" t="s">
        <v>210</v>
      </c>
      <c r="AG933" s="403" t="s">
        <v>210</v>
      </c>
      <c r="AH933" s="403" t="s">
        <v>210</v>
      </c>
      <c r="AI933" s="403" t="s">
        <v>103</v>
      </c>
    </row>
    <row r="934" spans="1:35" x14ac:dyDescent="0.2">
      <c r="A934" s="434" t="str">
        <f>IF(B934&lt;&gt;"",HYPERLINK(CONCATENATE("http://reports.ofsted.gov.uk/inspection-reports/find-inspection-report/provider/ELS/",B934),"Ofsted Webpage"),"")</f>
        <v>Ofsted Webpage</v>
      </c>
      <c r="B934" s="403">
        <v>133791</v>
      </c>
      <c r="C934" s="403">
        <v>115827</v>
      </c>
      <c r="D934" s="403">
        <v>10007785</v>
      </c>
      <c r="E934" s="403" t="s">
        <v>4971</v>
      </c>
      <c r="F934" s="403" t="s">
        <v>120</v>
      </c>
      <c r="G934" s="403" t="s">
        <v>18</v>
      </c>
      <c r="H934" s="403" t="s">
        <v>380</v>
      </c>
      <c r="I934" s="403" t="s">
        <v>199</v>
      </c>
      <c r="J934" s="403" t="s">
        <v>95</v>
      </c>
      <c r="K934" s="404" t="s">
        <v>210</v>
      </c>
      <c r="L934" s="403" t="s">
        <v>210</v>
      </c>
      <c r="M934" s="403" t="s">
        <v>210</v>
      </c>
      <c r="N934" s="403" t="s">
        <v>210</v>
      </c>
      <c r="O934" s="403" t="s">
        <v>210</v>
      </c>
      <c r="P934" s="404" t="s">
        <v>210</v>
      </c>
      <c r="Q934" s="404" t="s">
        <v>210</v>
      </c>
      <c r="R934" s="404" t="s">
        <v>210</v>
      </c>
      <c r="S934" s="403" t="s">
        <v>210</v>
      </c>
      <c r="T934" s="403" t="s">
        <v>210</v>
      </c>
      <c r="U934" s="403" t="s">
        <v>210</v>
      </c>
      <c r="V934" s="403" t="s">
        <v>210</v>
      </c>
      <c r="W934" s="403" t="s">
        <v>210</v>
      </c>
      <c r="X934" s="403" t="s">
        <v>210</v>
      </c>
      <c r="Y934" s="403" t="s">
        <v>210</v>
      </c>
      <c r="Z934" s="404" t="s">
        <v>210</v>
      </c>
      <c r="AA934" s="404" t="s">
        <v>210</v>
      </c>
      <c r="AB934" s="403" t="s">
        <v>210</v>
      </c>
      <c r="AC934" s="403" t="s">
        <v>210</v>
      </c>
      <c r="AD934" s="403" t="s">
        <v>210</v>
      </c>
      <c r="AE934" s="403" t="s">
        <v>210</v>
      </c>
      <c r="AF934" s="403" t="s">
        <v>210</v>
      </c>
      <c r="AG934" s="403" t="s">
        <v>210</v>
      </c>
      <c r="AH934" s="403" t="s">
        <v>210</v>
      </c>
      <c r="AI934" s="403" t="s">
        <v>210</v>
      </c>
    </row>
    <row r="935" spans="1:35" x14ac:dyDescent="0.2">
      <c r="A935" s="434" t="str">
        <f>IF(B935&lt;&gt;"",HYPERLINK(CONCATENATE("http://reports.ofsted.gov.uk/inspection-reports/find-inspection-report/provider/ELS/",B935),"Ofsted Webpage"),"")</f>
        <v>Ofsted Webpage</v>
      </c>
      <c r="B935" s="403">
        <v>133793</v>
      </c>
      <c r="C935" s="403">
        <v>108319</v>
      </c>
      <c r="D935" s="403">
        <v>10000385</v>
      </c>
      <c r="E935" s="403" t="s">
        <v>4969</v>
      </c>
      <c r="F935" s="403" t="s">
        <v>120</v>
      </c>
      <c r="G935" s="403" t="s">
        <v>18</v>
      </c>
      <c r="H935" s="403" t="s">
        <v>165</v>
      </c>
      <c r="I935" s="403" t="s">
        <v>166</v>
      </c>
      <c r="J935" s="403" t="s">
        <v>166</v>
      </c>
      <c r="K935" s="404" t="s">
        <v>210</v>
      </c>
      <c r="L935" s="403" t="s">
        <v>210</v>
      </c>
      <c r="M935" s="403">
        <v>10039579</v>
      </c>
      <c r="N935" s="403" t="s">
        <v>618</v>
      </c>
      <c r="O935" s="403" t="s">
        <v>109</v>
      </c>
      <c r="P935" s="404">
        <v>43123</v>
      </c>
      <c r="Q935" s="404">
        <v>43126</v>
      </c>
      <c r="R935" s="404">
        <v>43152</v>
      </c>
      <c r="S935" s="403">
        <v>1</v>
      </c>
      <c r="T935" s="403">
        <v>1</v>
      </c>
      <c r="U935" s="403">
        <v>1</v>
      </c>
      <c r="V935" s="403">
        <v>1</v>
      </c>
      <c r="W935" s="403">
        <v>1</v>
      </c>
      <c r="X935" s="403" t="s">
        <v>100</v>
      </c>
      <c r="Y935" s="403" t="s">
        <v>4127</v>
      </c>
      <c r="Z935" s="404">
        <v>41022</v>
      </c>
      <c r="AA935" s="404">
        <v>41026</v>
      </c>
      <c r="AB935" s="403" t="s">
        <v>126</v>
      </c>
      <c r="AC935" s="403" t="s">
        <v>4900</v>
      </c>
      <c r="AD935" s="403">
        <v>1</v>
      </c>
      <c r="AE935" s="403">
        <v>2</v>
      </c>
      <c r="AF935" s="403">
        <v>1</v>
      </c>
      <c r="AG935" s="403" t="s">
        <v>99</v>
      </c>
      <c r="AH935" s="403">
        <v>1</v>
      </c>
      <c r="AI935" s="403" t="s">
        <v>111</v>
      </c>
    </row>
    <row r="936" spans="1:35" x14ac:dyDescent="0.2">
      <c r="A936" s="434" t="str">
        <f>IF(B936&lt;&gt;"",HYPERLINK(CONCATENATE("http://reports.ofsted.gov.uk/inspection-reports/find-inspection-report/provider/ELS/",B936),"Ofsted Webpage"),"")</f>
        <v>Ofsted Webpage</v>
      </c>
      <c r="B936" s="403">
        <v>133794</v>
      </c>
      <c r="C936" s="403">
        <v>108273</v>
      </c>
      <c r="D936" s="403">
        <v>10006841</v>
      </c>
      <c r="E936" s="403" t="s">
        <v>3111</v>
      </c>
      <c r="F936" s="403" t="s">
        <v>120</v>
      </c>
      <c r="G936" s="403" t="s">
        <v>18</v>
      </c>
      <c r="H936" s="403" t="s">
        <v>202</v>
      </c>
      <c r="I936" s="403" t="s">
        <v>140</v>
      </c>
      <c r="J936" s="403" t="s">
        <v>140</v>
      </c>
      <c r="K936" s="404">
        <v>42823</v>
      </c>
      <c r="L936" s="403">
        <v>1</v>
      </c>
      <c r="M936" s="403" t="s">
        <v>3112</v>
      </c>
      <c r="N936" s="403" t="s">
        <v>618</v>
      </c>
      <c r="O936" s="403" t="s">
        <v>109</v>
      </c>
      <c r="P936" s="404">
        <v>41695</v>
      </c>
      <c r="Q936" s="404">
        <v>41698</v>
      </c>
      <c r="R936" s="404">
        <v>41731</v>
      </c>
      <c r="S936" s="403">
        <v>2</v>
      </c>
      <c r="T936" s="403">
        <v>2</v>
      </c>
      <c r="U936" s="403">
        <v>2</v>
      </c>
      <c r="V936" s="403" t="s">
        <v>99</v>
      </c>
      <c r="W936" s="403">
        <v>3</v>
      </c>
      <c r="X936" s="403" t="s">
        <v>99</v>
      </c>
      <c r="Y936" s="403" t="s">
        <v>210</v>
      </c>
      <c r="Z936" s="404" t="s">
        <v>210</v>
      </c>
      <c r="AA936" s="404" t="s">
        <v>210</v>
      </c>
      <c r="AB936" s="403" t="s">
        <v>210</v>
      </c>
      <c r="AC936" s="403" t="s">
        <v>210</v>
      </c>
      <c r="AD936" s="403" t="s">
        <v>210</v>
      </c>
      <c r="AE936" s="403" t="s">
        <v>210</v>
      </c>
      <c r="AF936" s="403" t="s">
        <v>210</v>
      </c>
      <c r="AG936" s="403" t="s">
        <v>210</v>
      </c>
      <c r="AH936" s="403" t="s">
        <v>210</v>
      </c>
      <c r="AI936" s="403" t="s">
        <v>103</v>
      </c>
    </row>
    <row r="937" spans="1:35" x14ac:dyDescent="0.2">
      <c r="A937" s="434" t="str">
        <f>IF(B937&lt;&gt;"",HYPERLINK(CONCATENATE("http://reports.ofsted.gov.uk/inspection-reports/find-inspection-report/provider/ELS/",B937),"Ofsted Webpage"),"")</f>
        <v>Ofsted Webpage</v>
      </c>
      <c r="B937" s="403">
        <v>133796</v>
      </c>
      <c r="C937" s="403">
        <v>111764</v>
      </c>
      <c r="D937" s="403">
        <v>10000886</v>
      </c>
      <c r="E937" s="403" t="s">
        <v>4972</v>
      </c>
      <c r="F937" s="403" t="s">
        <v>120</v>
      </c>
      <c r="G937" s="403" t="s">
        <v>18</v>
      </c>
      <c r="H937" s="403" t="s">
        <v>261</v>
      </c>
      <c r="I937" s="403" t="s">
        <v>190</v>
      </c>
      <c r="J937" s="403" t="s">
        <v>190</v>
      </c>
      <c r="K937" s="404" t="s">
        <v>210</v>
      </c>
      <c r="L937" s="403" t="s">
        <v>210</v>
      </c>
      <c r="M937" s="403" t="s">
        <v>210</v>
      </c>
      <c r="N937" s="403" t="s">
        <v>210</v>
      </c>
      <c r="O937" s="403" t="s">
        <v>210</v>
      </c>
      <c r="P937" s="404" t="s">
        <v>210</v>
      </c>
      <c r="Q937" s="404" t="s">
        <v>210</v>
      </c>
      <c r="R937" s="404" t="s">
        <v>210</v>
      </c>
      <c r="S937" s="403" t="s">
        <v>210</v>
      </c>
      <c r="T937" s="403" t="s">
        <v>210</v>
      </c>
      <c r="U937" s="403" t="s">
        <v>210</v>
      </c>
      <c r="V937" s="403" t="s">
        <v>210</v>
      </c>
      <c r="W937" s="403" t="s">
        <v>210</v>
      </c>
      <c r="X937" s="403" t="s">
        <v>210</v>
      </c>
      <c r="Y937" s="403" t="s">
        <v>210</v>
      </c>
      <c r="Z937" s="404" t="s">
        <v>210</v>
      </c>
      <c r="AA937" s="404" t="s">
        <v>210</v>
      </c>
      <c r="AB937" s="403" t="s">
        <v>210</v>
      </c>
      <c r="AC937" s="403" t="s">
        <v>210</v>
      </c>
      <c r="AD937" s="403" t="s">
        <v>210</v>
      </c>
      <c r="AE937" s="403" t="s">
        <v>210</v>
      </c>
      <c r="AF937" s="403" t="s">
        <v>210</v>
      </c>
      <c r="AG937" s="403" t="s">
        <v>210</v>
      </c>
      <c r="AH937" s="403" t="s">
        <v>210</v>
      </c>
      <c r="AI937" s="403" t="s">
        <v>210</v>
      </c>
    </row>
    <row r="938" spans="1:35" x14ac:dyDescent="0.2">
      <c r="A938" s="434" t="str">
        <f>IF(B938&lt;&gt;"",HYPERLINK(CONCATENATE("http://reports.ofsted.gov.uk/inspection-reports/find-inspection-report/provider/ELS/",B938),"Ofsted Webpage"),"")</f>
        <v>Ofsted Webpage</v>
      </c>
      <c r="B938" s="403">
        <v>133797</v>
      </c>
      <c r="C938" s="403">
        <v>108270</v>
      </c>
      <c r="D938" s="403">
        <v>10005389</v>
      </c>
      <c r="E938" s="403" t="s">
        <v>3972</v>
      </c>
      <c r="F938" s="403" t="s">
        <v>120</v>
      </c>
      <c r="G938" s="403" t="s">
        <v>18</v>
      </c>
      <c r="H938" s="403" t="s">
        <v>717</v>
      </c>
      <c r="I938" s="403" t="s">
        <v>122</v>
      </c>
      <c r="J938" s="403" t="s">
        <v>122</v>
      </c>
      <c r="K938" s="404">
        <v>43076</v>
      </c>
      <c r="L938" s="403">
        <v>1</v>
      </c>
      <c r="M938" s="403" t="s">
        <v>3973</v>
      </c>
      <c r="N938" s="403" t="s">
        <v>618</v>
      </c>
      <c r="O938" s="403" t="s">
        <v>109</v>
      </c>
      <c r="P938" s="404">
        <v>41247</v>
      </c>
      <c r="Q938" s="404">
        <v>41250</v>
      </c>
      <c r="R938" s="404">
        <v>41290</v>
      </c>
      <c r="S938" s="403">
        <v>2</v>
      </c>
      <c r="T938" s="403">
        <v>2</v>
      </c>
      <c r="U938" s="403">
        <v>2</v>
      </c>
      <c r="V938" s="403" t="s">
        <v>99</v>
      </c>
      <c r="W938" s="403">
        <v>2</v>
      </c>
      <c r="X938" s="403" t="s">
        <v>99</v>
      </c>
      <c r="Y938" s="403" t="s">
        <v>210</v>
      </c>
      <c r="Z938" s="404" t="s">
        <v>210</v>
      </c>
      <c r="AA938" s="404" t="s">
        <v>210</v>
      </c>
      <c r="AB938" s="403" t="s">
        <v>210</v>
      </c>
      <c r="AC938" s="403" t="s">
        <v>210</v>
      </c>
      <c r="AD938" s="403" t="s">
        <v>210</v>
      </c>
      <c r="AE938" s="403" t="s">
        <v>210</v>
      </c>
      <c r="AF938" s="403" t="s">
        <v>210</v>
      </c>
      <c r="AG938" s="403" t="s">
        <v>210</v>
      </c>
      <c r="AH938" s="403" t="s">
        <v>210</v>
      </c>
      <c r="AI938" s="403" t="s">
        <v>103</v>
      </c>
    </row>
    <row r="939" spans="1:35" x14ac:dyDescent="0.2">
      <c r="A939" s="434" t="str">
        <f>IF(B939&lt;&gt;"",HYPERLINK(CONCATENATE("http://reports.ofsted.gov.uk/inspection-reports/find-inspection-report/provider/ELS/",B939),"Ofsted Webpage"),"")</f>
        <v>Ofsted Webpage</v>
      </c>
      <c r="B939" s="403">
        <v>133802</v>
      </c>
      <c r="C939" s="403">
        <v>115726</v>
      </c>
      <c r="D939" s="403">
        <v>10007848</v>
      </c>
      <c r="E939" s="403" t="s">
        <v>4974</v>
      </c>
      <c r="F939" s="403" t="s">
        <v>120</v>
      </c>
      <c r="G939" s="403" t="s">
        <v>18</v>
      </c>
      <c r="H939" s="403" t="s">
        <v>334</v>
      </c>
      <c r="I939" s="403" t="s">
        <v>140</v>
      </c>
      <c r="J939" s="403" t="s">
        <v>140</v>
      </c>
      <c r="K939" s="404" t="s">
        <v>210</v>
      </c>
      <c r="L939" s="403" t="s">
        <v>210</v>
      </c>
      <c r="M939" s="403" t="s">
        <v>210</v>
      </c>
      <c r="N939" s="403" t="s">
        <v>210</v>
      </c>
      <c r="O939" s="403" t="s">
        <v>210</v>
      </c>
      <c r="P939" s="404" t="s">
        <v>210</v>
      </c>
      <c r="Q939" s="404" t="s">
        <v>210</v>
      </c>
      <c r="R939" s="404" t="s">
        <v>210</v>
      </c>
      <c r="S939" s="403" t="s">
        <v>210</v>
      </c>
      <c r="T939" s="403" t="s">
        <v>210</v>
      </c>
      <c r="U939" s="403" t="s">
        <v>210</v>
      </c>
      <c r="V939" s="403" t="s">
        <v>210</v>
      </c>
      <c r="W939" s="403" t="s">
        <v>210</v>
      </c>
      <c r="X939" s="403" t="s">
        <v>210</v>
      </c>
      <c r="Y939" s="403" t="s">
        <v>210</v>
      </c>
      <c r="Z939" s="404" t="s">
        <v>210</v>
      </c>
      <c r="AA939" s="404" t="s">
        <v>210</v>
      </c>
      <c r="AB939" s="403" t="s">
        <v>210</v>
      </c>
      <c r="AC939" s="403" t="s">
        <v>210</v>
      </c>
      <c r="AD939" s="403" t="s">
        <v>210</v>
      </c>
      <c r="AE939" s="403" t="s">
        <v>210</v>
      </c>
      <c r="AF939" s="403" t="s">
        <v>210</v>
      </c>
      <c r="AG939" s="403" t="s">
        <v>210</v>
      </c>
      <c r="AH939" s="403" t="s">
        <v>210</v>
      </c>
      <c r="AI939" s="403" t="s">
        <v>210</v>
      </c>
    </row>
    <row r="940" spans="1:35" x14ac:dyDescent="0.2">
      <c r="A940" s="434" t="str">
        <f>IF(B940&lt;&gt;"",HYPERLINK(CONCATENATE("http://reports.ofsted.gov.uk/inspection-reports/find-inspection-report/provider/ELS/",B940),"Ofsted Webpage"),"")</f>
        <v>Ofsted Webpage</v>
      </c>
      <c r="B940" s="403">
        <v>133803</v>
      </c>
      <c r="C940" s="403">
        <v>116007</v>
      </c>
      <c r="D940" s="403">
        <v>10000291</v>
      </c>
      <c r="E940" s="403" t="s">
        <v>4958</v>
      </c>
      <c r="F940" s="403" t="s">
        <v>120</v>
      </c>
      <c r="G940" s="403" t="s">
        <v>18</v>
      </c>
      <c r="H940" s="403" t="s">
        <v>178</v>
      </c>
      <c r="I940" s="403" t="s">
        <v>107</v>
      </c>
      <c r="J940" s="403" t="s">
        <v>107</v>
      </c>
      <c r="K940" s="404" t="s">
        <v>210</v>
      </c>
      <c r="L940" s="403" t="s">
        <v>210</v>
      </c>
      <c r="M940" s="403" t="s">
        <v>210</v>
      </c>
      <c r="N940" s="403" t="s">
        <v>210</v>
      </c>
      <c r="O940" s="403" t="s">
        <v>210</v>
      </c>
      <c r="P940" s="404" t="s">
        <v>210</v>
      </c>
      <c r="Q940" s="404" t="s">
        <v>210</v>
      </c>
      <c r="R940" s="404" t="s">
        <v>210</v>
      </c>
      <c r="S940" s="403" t="s">
        <v>210</v>
      </c>
      <c r="T940" s="403" t="s">
        <v>210</v>
      </c>
      <c r="U940" s="403" t="s">
        <v>210</v>
      </c>
      <c r="V940" s="403" t="s">
        <v>210</v>
      </c>
      <c r="W940" s="403" t="s">
        <v>210</v>
      </c>
      <c r="X940" s="403" t="s">
        <v>210</v>
      </c>
      <c r="Y940" s="403" t="s">
        <v>210</v>
      </c>
      <c r="Z940" s="404" t="s">
        <v>210</v>
      </c>
      <c r="AA940" s="404" t="s">
        <v>210</v>
      </c>
      <c r="AB940" s="403" t="s">
        <v>210</v>
      </c>
      <c r="AC940" s="403" t="s">
        <v>210</v>
      </c>
      <c r="AD940" s="403" t="s">
        <v>210</v>
      </c>
      <c r="AE940" s="403" t="s">
        <v>210</v>
      </c>
      <c r="AF940" s="403" t="s">
        <v>210</v>
      </c>
      <c r="AG940" s="403" t="s">
        <v>210</v>
      </c>
      <c r="AH940" s="403" t="s">
        <v>210</v>
      </c>
      <c r="AI940" s="403" t="s">
        <v>210</v>
      </c>
    </row>
    <row r="941" spans="1:35" x14ac:dyDescent="0.2">
      <c r="A941" s="434" t="str">
        <f>IF(B941&lt;&gt;"",HYPERLINK(CONCATENATE("http://reports.ofsted.gov.uk/inspection-reports/find-inspection-report/provider/ELS/",B941),"Ofsted Webpage"),"")</f>
        <v>Ofsted Webpage</v>
      </c>
      <c r="B941" s="403">
        <v>133804</v>
      </c>
      <c r="C941" s="403">
        <v>105500</v>
      </c>
      <c r="D941" s="403">
        <v>10007657</v>
      </c>
      <c r="E941" s="403" t="s">
        <v>4696</v>
      </c>
      <c r="F941" s="403" t="s">
        <v>120</v>
      </c>
      <c r="G941" s="403" t="s">
        <v>18</v>
      </c>
      <c r="H941" s="403" t="s">
        <v>178</v>
      </c>
      <c r="I941" s="403" t="s">
        <v>107</v>
      </c>
      <c r="J941" s="403" t="s">
        <v>107</v>
      </c>
      <c r="K941" s="404" t="s">
        <v>210</v>
      </c>
      <c r="L941" s="403" t="s">
        <v>210</v>
      </c>
      <c r="M941" s="403" t="s">
        <v>3115</v>
      </c>
      <c r="N941" s="403" t="s">
        <v>618</v>
      </c>
      <c r="O941" s="403" t="s">
        <v>109</v>
      </c>
      <c r="P941" s="404">
        <v>41653</v>
      </c>
      <c r="Q941" s="404">
        <v>41656</v>
      </c>
      <c r="R941" s="404">
        <v>41687</v>
      </c>
      <c r="S941" s="403">
        <v>2</v>
      </c>
      <c r="T941" s="403">
        <v>2</v>
      </c>
      <c r="U941" s="403">
        <v>2</v>
      </c>
      <c r="V941" s="403" t="s">
        <v>99</v>
      </c>
      <c r="W941" s="403">
        <v>2</v>
      </c>
      <c r="X941" s="403" t="s">
        <v>99</v>
      </c>
      <c r="Y941" s="403" t="s">
        <v>4128</v>
      </c>
      <c r="Z941" s="404">
        <v>40882</v>
      </c>
      <c r="AA941" s="404">
        <v>40886</v>
      </c>
      <c r="AB941" s="403" t="s">
        <v>4129</v>
      </c>
      <c r="AC941" s="403" t="s">
        <v>4900</v>
      </c>
      <c r="AD941" s="403">
        <v>3</v>
      </c>
      <c r="AE941" s="403">
        <v>2</v>
      </c>
      <c r="AF941" s="403">
        <v>3</v>
      </c>
      <c r="AG941" s="403" t="s">
        <v>99</v>
      </c>
      <c r="AH941" s="403">
        <v>3</v>
      </c>
      <c r="AI941" s="403" t="s">
        <v>127</v>
      </c>
    </row>
    <row r="942" spans="1:35" x14ac:dyDescent="0.2">
      <c r="A942" s="434" t="str">
        <f>IF(B942&lt;&gt;"",HYPERLINK(CONCATENATE("http://reports.ofsted.gov.uk/inspection-reports/find-inspection-report/provider/ELS/",B942),"Ofsted Webpage"),"")</f>
        <v>Ofsted Webpage</v>
      </c>
      <c r="B942" s="403">
        <v>133805</v>
      </c>
      <c r="C942" s="403">
        <v>125061</v>
      </c>
      <c r="D942" s="403">
        <v>10007791</v>
      </c>
      <c r="E942" s="403" t="s">
        <v>4980</v>
      </c>
      <c r="F942" s="403" t="s">
        <v>120</v>
      </c>
      <c r="G942" s="403" t="s">
        <v>18</v>
      </c>
      <c r="H942" s="403" t="s">
        <v>178</v>
      </c>
      <c r="I942" s="403" t="s">
        <v>107</v>
      </c>
      <c r="J942" s="403" t="s">
        <v>107</v>
      </c>
      <c r="K942" s="404" t="s">
        <v>210</v>
      </c>
      <c r="L942" s="403" t="s">
        <v>210</v>
      </c>
      <c r="M942" s="403" t="s">
        <v>210</v>
      </c>
      <c r="N942" s="403" t="s">
        <v>210</v>
      </c>
      <c r="O942" s="403" t="s">
        <v>210</v>
      </c>
      <c r="P942" s="404" t="s">
        <v>210</v>
      </c>
      <c r="Q942" s="404" t="s">
        <v>210</v>
      </c>
      <c r="R942" s="404" t="s">
        <v>210</v>
      </c>
      <c r="S942" s="403" t="s">
        <v>210</v>
      </c>
      <c r="T942" s="403" t="s">
        <v>210</v>
      </c>
      <c r="U942" s="403" t="s">
        <v>210</v>
      </c>
      <c r="V942" s="403" t="s">
        <v>210</v>
      </c>
      <c r="W942" s="403" t="s">
        <v>210</v>
      </c>
      <c r="X942" s="403" t="s">
        <v>210</v>
      </c>
      <c r="Y942" s="403" t="s">
        <v>210</v>
      </c>
      <c r="Z942" s="404" t="s">
        <v>210</v>
      </c>
      <c r="AA942" s="404" t="s">
        <v>210</v>
      </c>
      <c r="AB942" s="403" t="s">
        <v>210</v>
      </c>
      <c r="AC942" s="403" t="s">
        <v>210</v>
      </c>
      <c r="AD942" s="403" t="s">
        <v>210</v>
      </c>
      <c r="AE942" s="403" t="s">
        <v>210</v>
      </c>
      <c r="AF942" s="403" t="s">
        <v>210</v>
      </c>
      <c r="AG942" s="403" t="s">
        <v>210</v>
      </c>
      <c r="AH942" s="403" t="s">
        <v>210</v>
      </c>
      <c r="AI942" s="403" t="s">
        <v>210</v>
      </c>
    </row>
    <row r="943" spans="1:35" x14ac:dyDescent="0.2">
      <c r="A943" s="434" t="str">
        <f>IF(B943&lt;&gt;"",HYPERLINK(CONCATENATE("http://reports.ofsted.gov.uk/inspection-reports/find-inspection-report/provider/ELS/",B943),"Ofsted Webpage"),"")</f>
        <v>Ofsted Webpage</v>
      </c>
      <c r="B943" s="403">
        <v>133807</v>
      </c>
      <c r="C943" s="403">
        <v>116825</v>
      </c>
      <c r="D943" s="403">
        <v>10007150</v>
      </c>
      <c r="E943" s="403" t="s">
        <v>4986</v>
      </c>
      <c r="F943" s="403" t="s">
        <v>120</v>
      </c>
      <c r="G943" s="403" t="s">
        <v>18</v>
      </c>
      <c r="H943" s="403" t="s">
        <v>237</v>
      </c>
      <c r="I943" s="403" t="s">
        <v>190</v>
      </c>
      <c r="J943" s="403" t="s">
        <v>190</v>
      </c>
      <c r="K943" s="404" t="s">
        <v>210</v>
      </c>
      <c r="L943" s="403" t="s">
        <v>210</v>
      </c>
      <c r="M943" s="403" t="s">
        <v>210</v>
      </c>
      <c r="N943" s="403" t="s">
        <v>210</v>
      </c>
      <c r="O943" s="403" t="s">
        <v>210</v>
      </c>
      <c r="P943" s="404" t="s">
        <v>210</v>
      </c>
      <c r="Q943" s="404" t="s">
        <v>210</v>
      </c>
      <c r="R943" s="404" t="s">
        <v>210</v>
      </c>
      <c r="S943" s="403" t="s">
        <v>210</v>
      </c>
      <c r="T943" s="403" t="s">
        <v>210</v>
      </c>
      <c r="U943" s="403" t="s">
        <v>210</v>
      </c>
      <c r="V943" s="403" t="s">
        <v>210</v>
      </c>
      <c r="W943" s="403" t="s">
        <v>210</v>
      </c>
      <c r="X943" s="403" t="s">
        <v>210</v>
      </c>
      <c r="Y943" s="403" t="s">
        <v>210</v>
      </c>
      <c r="Z943" s="404" t="s">
        <v>210</v>
      </c>
      <c r="AA943" s="404" t="s">
        <v>210</v>
      </c>
      <c r="AB943" s="403" t="s">
        <v>210</v>
      </c>
      <c r="AC943" s="403" t="s">
        <v>210</v>
      </c>
      <c r="AD943" s="403" t="s">
        <v>210</v>
      </c>
      <c r="AE943" s="403" t="s">
        <v>210</v>
      </c>
      <c r="AF943" s="403" t="s">
        <v>210</v>
      </c>
      <c r="AG943" s="403" t="s">
        <v>210</v>
      </c>
      <c r="AH943" s="403" t="s">
        <v>210</v>
      </c>
      <c r="AI943" s="403" t="s">
        <v>210</v>
      </c>
    </row>
    <row r="944" spans="1:35" x14ac:dyDescent="0.2">
      <c r="A944" s="434" t="str">
        <f>IF(B944&lt;&gt;"",HYPERLINK(CONCATENATE("http://reports.ofsted.gov.uk/inspection-reports/find-inspection-report/provider/ELS/",B944),"Ofsted Webpage"),"")</f>
        <v>Ofsted Webpage</v>
      </c>
      <c r="B944" s="403">
        <v>133808</v>
      </c>
      <c r="C944" s="403">
        <v>108253</v>
      </c>
      <c r="D944" s="403">
        <v>10001726</v>
      </c>
      <c r="E944" s="403" t="s">
        <v>3117</v>
      </c>
      <c r="F944" s="403" t="s">
        <v>120</v>
      </c>
      <c r="G944" s="403" t="s">
        <v>18</v>
      </c>
      <c r="H944" s="403" t="s">
        <v>291</v>
      </c>
      <c r="I944" s="403" t="s">
        <v>172</v>
      </c>
      <c r="J944" s="403" t="s">
        <v>172</v>
      </c>
      <c r="K944" s="404" t="s">
        <v>210</v>
      </c>
      <c r="L944" s="403" t="s">
        <v>210</v>
      </c>
      <c r="M944" s="403">
        <v>10041328</v>
      </c>
      <c r="N944" s="403" t="s">
        <v>618</v>
      </c>
      <c r="O944" s="403" t="s">
        <v>109</v>
      </c>
      <c r="P944" s="404">
        <v>43046</v>
      </c>
      <c r="Q944" s="404">
        <v>43049</v>
      </c>
      <c r="R944" s="404">
        <v>43074</v>
      </c>
      <c r="S944" s="403">
        <v>3</v>
      </c>
      <c r="T944" s="403">
        <v>3</v>
      </c>
      <c r="U944" s="403">
        <v>3</v>
      </c>
      <c r="V944" s="403">
        <v>3</v>
      </c>
      <c r="W944" s="403">
        <v>3</v>
      </c>
      <c r="X944" s="403" t="s">
        <v>100</v>
      </c>
      <c r="Y944" s="403" t="s">
        <v>3118</v>
      </c>
      <c r="Z944" s="404">
        <v>41723</v>
      </c>
      <c r="AA944" s="404">
        <v>41726</v>
      </c>
      <c r="AB944" s="403" t="s">
        <v>618</v>
      </c>
      <c r="AC944" s="403" t="s">
        <v>4900</v>
      </c>
      <c r="AD944" s="403">
        <v>2</v>
      </c>
      <c r="AE944" s="403">
        <v>2</v>
      </c>
      <c r="AF944" s="403">
        <v>2</v>
      </c>
      <c r="AG944" s="403" t="s">
        <v>99</v>
      </c>
      <c r="AH944" s="403">
        <v>2</v>
      </c>
      <c r="AI944" s="403" t="s">
        <v>148</v>
      </c>
    </row>
    <row r="945" spans="1:35" x14ac:dyDescent="0.2">
      <c r="A945" s="434" t="str">
        <f>IF(B945&lt;&gt;"",HYPERLINK(CONCATENATE("http://reports.ofsted.gov.uk/inspection-reports/find-inspection-report/provider/ELS/",B945),"Ofsted Webpage"),"")</f>
        <v>Ofsted Webpage</v>
      </c>
      <c r="B945" s="403">
        <v>133809</v>
      </c>
      <c r="C945" s="403">
        <v>115071</v>
      </c>
      <c r="D945" s="403">
        <v>10007163</v>
      </c>
      <c r="E945" s="403" t="s">
        <v>4991</v>
      </c>
      <c r="F945" s="403" t="s">
        <v>120</v>
      </c>
      <c r="G945" s="403" t="s">
        <v>18</v>
      </c>
      <c r="H945" s="403" t="s">
        <v>291</v>
      </c>
      <c r="I945" s="403" t="s">
        <v>172</v>
      </c>
      <c r="J945" s="403" t="s">
        <v>172</v>
      </c>
      <c r="K945" s="404" t="s">
        <v>210</v>
      </c>
      <c r="L945" s="403" t="s">
        <v>210</v>
      </c>
      <c r="M945" s="403" t="s">
        <v>210</v>
      </c>
      <c r="N945" s="403" t="s">
        <v>210</v>
      </c>
      <c r="O945" s="403" t="s">
        <v>210</v>
      </c>
      <c r="P945" s="404" t="s">
        <v>210</v>
      </c>
      <c r="Q945" s="404" t="s">
        <v>210</v>
      </c>
      <c r="R945" s="404" t="s">
        <v>210</v>
      </c>
      <c r="S945" s="403" t="s">
        <v>210</v>
      </c>
      <c r="T945" s="403" t="s">
        <v>210</v>
      </c>
      <c r="U945" s="403" t="s">
        <v>210</v>
      </c>
      <c r="V945" s="403" t="s">
        <v>210</v>
      </c>
      <c r="W945" s="403" t="s">
        <v>210</v>
      </c>
      <c r="X945" s="403" t="s">
        <v>210</v>
      </c>
      <c r="Y945" s="403" t="s">
        <v>210</v>
      </c>
      <c r="Z945" s="404" t="s">
        <v>210</v>
      </c>
      <c r="AA945" s="404" t="s">
        <v>210</v>
      </c>
      <c r="AB945" s="403" t="s">
        <v>210</v>
      </c>
      <c r="AC945" s="403" t="s">
        <v>210</v>
      </c>
      <c r="AD945" s="403" t="s">
        <v>210</v>
      </c>
      <c r="AE945" s="403" t="s">
        <v>210</v>
      </c>
      <c r="AF945" s="403" t="s">
        <v>210</v>
      </c>
      <c r="AG945" s="403" t="s">
        <v>210</v>
      </c>
      <c r="AH945" s="403" t="s">
        <v>210</v>
      </c>
      <c r="AI945" s="403" t="s">
        <v>210</v>
      </c>
    </row>
    <row r="946" spans="1:35" x14ac:dyDescent="0.2">
      <c r="A946" s="434" t="str">
        <f>IF(B946&lt;&gt;"",HYPERLINK(CONCATENATE("http://reports.ofsted.gov.uk/inspection-reports/find-inspection-report/provider/ELS/",B946),"Ofsted Webpage"),"")</f>
        <v>Ofsted Webpage</v>
      </c>
      <c r="B946" s="403">
        <v>133811</v>
      </c>
      <c r="C946" s="403">
        <v>105452</v>
      </c>
      <c r="D946" s="403">
        <v>10007851</v>
      </c>
      <c r="E946" s="403" t="s">
        <v>617</v>
      </c>
      <c r="F946" s="403" t="s">
        <v>120</v>
      </c>
      <c r="G946" s="403" t="s">
        <v>18</v>
      </c>
      <c r="H946" s="403" t="s">
        <v>325</v>
      </c>
      <c r="I946" s="403" t="s">
        <v>161</v>
      </c>
      <c r="J946" s="403" t="s">
        <v>161</v>
      </c>
      <c r="K946" s="404" t="s">
        <v>210</v>
      </c>
      <c r="L946" s="403" t="s">
        <v>210</v>
      </c>
      <c r="M946" s="403">
        <v>10020101</v>
      </c>
      <c r="N946" s="403" t="s">
        <v>618</v>
      </c>
      <c r="O946" s="403" t="s">
        <v>109</v>
      </c>
      <c r="P946" s="404">
        <v>42640</v>
      </c>
      <c r="Q946" s="404">
        <v>42643</v>
      </c>
      <c r="R946" s="404">
        <v>42676</v>
      </c>
      <c r="S946" s="403">
        <v>3</v>
      </c>
      <c r="T946" s="403">
        <v>3</v>
      </c>
      <c r="U946" s="403">
        <v>3</v>
      </c>
      <c r="V946" s="403">
        <v>3</v>
      </c>
      <c r="W946" s="403">
        <v>3</v>
      </c>
      <c r="X946" s="403" t="s">
        <v>100</v>
      </c>
      <c r="Y946" s="403" t="s">
        <v>619</v>
      </c>
      <c r="Z946" s="404">
        <v>41681</v>
      </c>
      <c r="AA946" s="404">
        <v>41684</v>
      </c>
      <c r="AB946" s="403" t="s">
        <v>618</v>
      </c>
      <c r="AC946" s="403" t="s">
        <v>4900</v>
      </c>
      <c r="AD946" s="403">
        <v>2</v>
      </c>
      <c r="AE946" s="403">
        <v>2</v>
      </c>
      <c r="AF946" s="403">
        <v>2</v>
      </c>
      <c r="AG946" s="403" t="s">
        <v>99</v>
      </c>
      <c r="AH946" s="403">
        <v>2</v>
      </c>
      <c r="AI946" s="403" t="s">
        <v>148</v>
      </c>
    </row>
    <row r="947" spans="1:35" x14ac:dyDescent="0.2">
      <c r="A947" s="434" t="str">
        <f>IF(B947&lt;&gt;"",HYPERLINK(CONCATENATE("http://reports.ofsted.gov.uk/inspection-reports/find-inspection-report/provider/ELS/",B947),"Ofsted Webpage"),"")</f>
        <v>Ofsted Webpage</v>
      </c>
      <c r="B947" s="403">
        <v>133812</v>
      </c>
      <c r="C947" s="403">
        <v>108196</v>
      </c>
      <c r="D947" s="403">
        <v>10007143</v>
      </c>
      <c r="E947" s="403" t="s">
        <v>1538</v>
      </c>
      <c r="F947" s="403" t="s">
        <v>120</v>
      </c>
      <c r="G947" s="403" t="s">
        <v>18</v>
      </c>
      <c r="H947" s="403" t="s">
        <v>475</v>
      </c>
      <c r="I947" s="403" t="s">
        <v>94</v>
      </c>
      <c r="J947" s="403" t="s">
        <v>95</v>
      </c>
      <c r="K947" s="404">
        <v>42312</v>
      </c>
      <c r="L947" s="403">
        <v>1</v>
      </c>
      <c r="M947" s="403" t="s">
        <v>4697</v>
      </c>
      <c r="N947" s="403" t="s">
        <v>434</v>
      </c>
      <c r="O947" s="403" t="s">
        <v>109</v>
      </c>
      <c r="P947" s="404">
        <v>39631</v>
      </c>
      <c r="Q947" s="404">
        <v>39633</v>
      </c>
      <c r="R947" s="404">
        <v>39675</v>
      </c>
      <c r="S947" s="403">
        <v>2</v>
      </c>
      <c r="T947" s="403">
        <v>3</v>
      </c>
      <c r="U947" s="403">
        <v>2</v>
      </c>
      <c r="V947" s="403" t="s">
        <v>99</v>
      </c>
      <c r="W947" s="403">
        <v>2</v>
      </c>
      <c r="X947" s="403" t="s">
        <v>99</v>
      </c>
      <c r="Y947" s="403" t="s">
        <v>210</v>
      </c>
      <c r="Z947" s="404" t="s">
        <v>210</v>
      </c>
      <c r="AA947" s="404" t="s">
        <v>210</v>
      </c>
      <c r="AB947" s="403" t="s">
        <v>210</v>
      </c>
      <c r="AC947" s="403" t="s">
        <v>210</v>
      </c>
      <c r="AD947" s="403" t="s">
        <v>210</v>
      </c>
      <c r="AE947" s="403" t="s">
        <v>210</v>
      </c>
      <c r="AF947" s="403" t="s">
        <v>210</v>
      </c>
      <c r="AG947" s="403" t="s">
        <v>210</v>
      </c>
      <c r="AH947" s="403" t="s">
        <v>210</v>
      </c>
      <c r="AI947" s="403" t="s">
        <v>103</v>
      </c>
    </row>
    <row r="948" spans="1:35" x14ac:dyDescent="0.2">
      <c r="A948" s="434" t="str">
        <f>IF(B948&lt;&gt;"",HYPERLINK(CONCATENATE("http://reports.ofsted.gov.uk/inspection-reports/find-inspection-report/provider/ELS/",B948),"Ofsted Webpage"),"")</f>
        <v>Ofsted Webpage</v>
      </c>
      <c r="B948" s="403">
        <v>133813</v>
      </c>
      <c r="C948" s="403">
        <v>133812</v>
      </c>
      <c r="D948" s="403">
        <v>10007775</v>
      </c>
      <c r="E948" s="403" t="s">
        <v>4964</v>
      </c>
      <c r="F948" s="403" t="s">
        <v>120</v>
      </c>
      <c r="G948" s="403" t="s">
        <v>18</v>
      </c>
      <c r="H948" s="403" t="s">
        <v>144</v>
      </c>
      <c r="I948" s="403" t="s">
        <v>122</v>
      </c>
      <c r="J948" s="403" t="s">
        <v>122</v>
      </c>
      <c r="K948" s="404" t="s">
        <v>210</v>
      </c>
      <c r="L948" s="403" t="s">
        <v>210</v>
      </c>
      <c r="M948" s="403" t="s">
        <v>210</v>
      </c>
      <c r="N948" s="403" t="s">
        <v>210</v>
      </c>
      <c r="O948" s="403" t="s">
        <v>210</v>
      </c>
      <c r="P948" s="404" t="s">
        <v>210</v>
      </c>
      <c r="Q948" s="404" t="s">
        <v>210</v>
      </c>
      <c r="R948" s="404" t="s">
        <v>210</v>
      </c>
      <c r="S948" s="403" t="s">
        <v>210</v>
      </c>
      <c r="T948" s="403" t="s">
        <v>210</v>
      </c>
      <c r="U948" s="403" t="s">
        <v>210</v>
      </c>
      <c r="V948" s="403" t="s">
        <v>210</v>
      </c>
      <c r="W948" s="403" t="s">
        <v>210</v>
      </c>
      <c r="X948" s="403" t="s">
        <v>210</v>
      </c>
      <c r="Y948" s="403" t="s">
        <v>210</v>
      </c>
      <c r="Z948" s="404" t="s">
        <v>210</v>
      </c>
      <c r="AA948" s="404" t="s">
        <v>210</v>
      </c>
      <c r="AB948" s="403" t="s">
        <v>210</v>
      </c>
      <c r="AC948" s="403" t="s">
        <v>210</v>
      </c>
      <c r="AD948" s="403" t="s">
        <v>210</v>
      </c>
      <c r="AE948" s="403" t="s">
        <v>210</v>
      </c>
      <c r="AF948" s="403" t="s">
        <v>210</v>
      </c>
      <c r="AG948" s="403" t="s">
        <v>210</v>
      </c>
      <c r="AH948" s="403" t="s">
        <v>210</v>
      </c>
      <c r="AI948" s="403" t="s">
        <v>210</v>
      </c>
    </row>
    <row r="949" spans="1:35" x14ac:dyDescent="0.2">
      <c r="A949" s="434" t="str">
        <f>IF(B949&lt;&gt;"",HYPERLINK(CONCATENATE("http://reports.ofsted.gov.uk/inspection-reports/find-inspection-report/provider/ELS/",B949),"Ofsted Webpage"),"")</f>
        <v>Ofsted Webpage</v>
      </c>
      <c r="B949" s="403">
        <v>133814</v>
      </c>
      <c r="C949" s="403">
        <v>108237</v>
      </c>
      <c r="D949" s="403">
        <v>10007144</v>
      </c>
      <c r="E949" s="403" t="s">
        <v>4979</v>
      </c>
      <c r="F949" s="403" t="s">
        <v>120</v>
      </c>
      <c r="G949" s="403" t="s">
        <v>18</v>
      </c>
      <c r="H949" s="403" t="s">
        <v>481</v>
      </c>
      <c r="I949" s="403" t="s">
        <v>122</v>
      </c>
      <c r="J949" s="403" t="s">
        <v>122</v>
      </c>
      <c r="K949" s="404" t="s">
        <v>210</v>
      </c>
      <c r="L949" s="403" t="s">
        <v>210</v>
      </c>
      <c r="M949" s="403" t="s">
        <v>210</v>
      </c>
      <c r="N949" s="403" t="s">
        <v>210</v>
      </c>
      <c r="O949" s="403" t="s">
        <v>210</v>
      </c>
      <c r="P949" s="404" t="s">
        <v>210</v>
      </c>
      <c r="Q949" s="404" t="s">
        <v>210</v>
      </c>
      <c r="R949" s="404" t="s">
        <v>210</v>
      </c>
      <c r="S949" s="403" t="s">
        <v>210</v>
      </c>
      <c r="T949" s="403" t="s">
        <v>210</v>
      </c>
      <c r="U949" s="403" t="s">
        <v>210</v>
      </c>
      <c r="V949" s="403" t="s">
        <v>210</v>
      </c>
      <c r="W949" s="403" t="s">
        <v>210</v>
      </c>
      <c r="X949" s="403" t="s">
        <v>210</v>
      </c>
      <c r="Y949" s="403" t="s">
        <v>210</v>
      </c>
      <c r="Z949" s="404" t="s">
        <v>210</v>
      </c>
      <c r="AA949" s="404" t="s">
        <v>210</v>
      </c>
      <c r="AB949" s="403" t="s">
        <v>210</v>
      </c>
      <c r="AC949" s="403" t="s">
        <v>210</v>
      </c>
      <c r="AD949" s="403" t="s">
        <v>210</v>
      </c>
      <c r="AE949" s="403" t="s">
        <v>210</v>
      </c>
      <c r="AF949" s="403" t="s">
        <v>210</v>
      </c>
      <c r="AG949" s="403" t="s">
        <v>210</v>
      </c>
      <c r="AH949" s="403" t="s">
        <v>210</v>
      </c>
      <c r="AI949" s="403" t="s">
        <v>210</v>
      </c>
    </row>
    <row r="950" spans="1:35" x14ac:dyDescent="0.2">
      <c r="A950" s="434" t="str">
        <f>IF(B950&lt;&gt;"",HYPERLINK(CONCATENATE("http://reports.ofsted.gov.uk/inspection-reports/find-inspection-report/provider/ELS/",B950),"Ofsted Webpage"),"")</f>
        <v>Ofsted Webpage</v>
      </c>
      <c r="B950" s="403">
        <v>133815</v>
      </c>
      <c r="C950" s="403">
        <v>115391</v>
      </c>
      <c r="D950" s="403">
        <v>10001478</v>
      </c>
      <c r="E950" s="403" t="s">
        <v>4960</v>
      </c>
      <c r="F950" s="403" t="s">
        <v>120</v>
      </c>
      <c r="G950" s="403" t="s">
        <v>18</v>
      </c>
      <c r="H950" s="403" t="s">
        <v>150</v>
      </c>
      <c r="I950" s="403" t="s">
        <v>122</v>
      </c>
      <c r="J950" s="403" t="s">
        <v>122</v>
      </c>
      <c r="K950" s="404" t="s">
        <v>210</v>
      </c>
      <c r="L950" s="403" t="s">
        <v>210</v>
      </c>
      <c r="M950" s="403" t="s">
        <v>210</v>
      </c>
      <c r="N950" s="403" t="s">
        <v>210</v>
      </c>
      <c r="O950" s="403" t="s">
        <v>210</v>
      </c>
      <c r="P950" s="404" t="s">
        <v>210</v>
      </c>
      <c r="Q950" s="404" t="s">
        <v>210</v>
      </c>
      <c r="R950" s="404" t="s">
        <v>210</v>
      </c>
      <c r="S950" s="403" t="s">
        <v>210</v>
      </c>
      <c r="T950" s="403" t="s">
        <v>210</v>
      </c>
      <c r="U950" s="403" t="s">
        <v>210</v>
      </c>
      <c r="V950" s="403" t="s">
        <v>210</v>
      </c>
      <c r="W950" s="403" t="s">
        <v>210</v>
      </c>
      <c r="X950" s="403" t="s">
        <v>210</v>
      </c>
      <c r="Y950" s="403" t="s">
        <v>210</v>
      </c>
      <c r="Z950" s="404" t="s">
        <v>210</v>
      </c>
      <c r="AA950" s="404" t="s">
        <v>210</v>
      </c>
      <c r="AB950" s="403" t="s">
        <v>210</v>
      </c>
      <c r="AC950" s="403" t="s">
        <v>210</v>
      </c>
      <c r="AD950" s="403" t="s">
        <v>210</v>
      </c>
      <c r="AE950" s="403" t="s">
        <v>210</v>
      </c>
      <c r="AF950" s="403" t="s">
        <v>210</v>
      </c>
      <c r="AG950" s="403" t="s">
        <v>210</v>
      </c>
      <c r="AH950" s="403" t="s">
        <v>210</v>
      </c>
      <c r="AI950" s="403" t="s">
        <v>210</v>
      </c>
    </row>
    <row r="951" spans="1:35" x14ac:dyDescent="0.2">
      <c r="A951" s="434" t="str">
        <f>IF(B951&lt;&gt;"",HYPERLINK(CONCATENATE("http://reports.ofsted.gov.uk/inspection-reports/find-inspection-report/provider/ELS/",B951),"Ofsted Webpage"),"")</f>
        <v>Ofsted Webpage</v>
      </c>
      <c r="B951" s="403">
        <v>133817</v>
      </c>
      <c r="C951" s="403">
        <v>125070</v>
      </c>
      <c r="D951" s="403">
        <v>10007792</v>
      </c>
      <c r="E951" s="403" t="s">
        <v>4981</v>
      </c>
      <c r="F951" s="403" t="s">
        <v>120</v>
      </c>
      <c r="G951" s="403" t="s">
        <v>18</v>
      </c>
      <c r="H951" s="403" t="s">
        <v>270</v>
      </c>
      <c r="I951" s="403" t="s">
        <v>166</v>
      </c>
      <c r="J951" s="403" t="s">
        <v>166</v>
      </c>
      <c r="K951" s="404" t="s">
        <v>210</v>
      </c>
      <c r="L951" s="403" t="s">
        <v>210</v>
      </c>
      <c r="M951" s="403" t="s">
        <v>210</v>
      </c>
      <c r="N951" s="403" t="s">
        <v>210</v>
      </c>
      <c r="O951" s="403" t="s">
        <v>210</v>
      </c>
      <c r="P951" s="404" t="s">
        <v>210</v>
      </c>
      <c r="Q951" s="404" t="s">
        <v>210</v>
      </c>
      <c r="R951" s="404" t="s">
        <v>210</v>
      </c>
      <c r="S951" s="403" t="s">
        <v>210</v>
      </c>
      <c r="T951" s="403" t="s">
        <v>210</v>
      </c>
      <c r="U951" s="403" t="s">
        <v>210</v>
      </c>
      <c r="V951" s="403" t="s">
        <v>210</v>
      </c>
      <c r="W951" s="403" t="s">
        <v>210</v>
      </c>
      <c r="X951" s="403" t="s">
        <v>210</v>
      </c>
      <c r="Y951" s="403" t="s">
        <v>210</v>
      </c>
      <c r="Z951" s="404" t="s">
        <v>210</v>
      </c>
      <c r="AA951" s="404" t="s">
        <v>210</v>
      </c>
      <c r="AB951" s="403" t="s">
        <v>210</v>
      </c>
      <c r="AC951" s="403" t="s">
        <v>210</v>
      </c>
      <c r="AD951" s="403" t="s">
        <v>210</v>
      </c>
      <c r="AE951" s="403" t="s">
        <v>210</v>
      </c>
      <c r="AF951" s="403" t="s">
        <v>210</v>
      </c>
      <c r="AG951" s="403" t="s">
        <v>210</v>
      </c>
      <c r="AH951" s="403" t="s">
        <v>210</v>
      </c>
      <c r="AI951" s="403" t="s">
        <v>210</v>
      </c>
    </row>
    <row r="952" spans="1:35" x14ac:dyDescent="0.2">
      <c r="A952" s="434" t="str">
        <f>IF(B952&lt;&gt;"",HYPERLINK(CONCATENATE("http://reports.ofsted.gov.uk/inspection-reports/find-inspection-report/provider/ELS/",B952),"Ofsted Webpage"),"")</f>
        <v>Ofsted Webpage</v>
      </c>
      <c r="B952" s="403">
        <v>133818</v>
      </c>
      <c r="C952" s="403">
        <v>108251</v>
      </c>
      <c r="D952" s="403">
        <v>10007145</v>
      </c>
      <c r="E952" s="403" t="s">
        <v>4982</v>
      </c>
      <c r="F952" s="403" t="s">
        <v>120</v>
      </c>
      <c r="G952" s="403" t="s">
        <v>18</v>
      </c>
      <c r="H952" s="403" t="s">
        <v>362</v>
      </c>
      <c r="I952" s="403" t="s">
        <v>166</v>
      </c>
      <c r="J952" s="403" t="s">
        <v>166</v>
      </c>
      <c r="K952" s="404" t="s">
        <v>210</v>
      </c>
      <c r="L952" s="403" t="s">
        <v>210</v>
      </c>
      <c r="M952" s="403" t="s">
        <v>210</v>
      </c>
      <c r="N952" s="403" t="s">
        <v>210</v>
      </c>
      <c r="O952" s="403" t="s">
        <v>210</v>
      </c>
      <c r="P952" s="404" t="s">
        <v>210</v>
      </c>
      <c r="Q952" s="404" t="s">
        <v>210</v>
      </c>
      <c r="R952" s="404" t="s">
        <v>210</v>
      </c>
      <c r="S952" s="403" t="s">
        <v>210</v>
      </c>
      <c r="T952" s="403" t="s">
        <v>210</v>
      </c>
      <c r="U952" s="403" t="s">
        <v>210</v>
      </c>
      <c r="V952" s="403" t="s">
        <v>210</v>
      </c>
      <c r="W952" s="403" t="s">
        <v>210</v>
      </c>
      <c r="X952" s="403" t="s">
        <v>210</v>
      </c>
      <c r="Y952" s="403" t="s">
        <v>210</v>
      </c>
      <c r="Z952" s="404" t="s">
        <v>210</v>
      </c>
      <c r="AA952" s="404" t="s">
        <v>210</v>
      </c>
      <c r="AB952" s="403" t="s">
        <v>210</v>
      </c>
      <c r="AC952" s="403" t="s">
        <v>210</v>
      </c>
      <c r="AD952" s="403" t="s">
        <v>210</v>
      </c>
      <c r="AE952" s="403" t="s">
        <v>210</v>
      </c>
      <c r="AF952" s="403" t="s">
        <v>210</v>
      </c>
      <c r="AG952" s="403" t="s">
        <v>210</v>
      </c>
      <c r="AH952" s="403" t="s">
        <v>210</v>
      </c>
      <c r="AI952" s="403" t="s">
        <v>210</v>
      </c>
    </row>
    <row r="953" spans="1:35" x14ac:dyDescent="0.2">
      <c r="A953" s="434" t="str">
        <f>IF(B953&lt;&gt;"",HYPERLINK(CONCATENATE("http://reports.ofsted.gov.uk/inspection-reports/find-inspection-report/provider/ELS/",B953),"Ofsted Webpage"),"")</f>
        <v>Ofsted Webpage</v>
      </c>
      <c r="B953" s="403">
        <v>133819</v>
      </c>
      <c r="C953" s="403">
        <v>117452</v>
      </c>
      <c r="D953" s="403">
        <v>10005545</v>
      </c>
      <c r="E953" s="403" t="s">
        <v>4965</v>
      </c>
      <c r="F953" s="403" t="s">
        <v>120</v>
      </c>
      <c r="G953" s="403" t="s">
        <v>18</v>
      </c>
      <c r="H953" s="403" t="s">
        <v>362</v>
      </c>
      <c r="I953" s="403" t="s">
        <v>166</v>
      </c>
      <c r="J953" s="403" t="s">
        <v>166</v>
      </c>
      <c r="K953" s="404" t="s">
        <v>210</v>
      </c>
      <c r="L953" s="403" t="s">
        <v>210</v>
      </c>
      <c r="M953" s="403" t="s">
        <v>210</v>
      </c>
      <c r="N953" s="403" t="s">
        <v>210</v>
      </c>
      <c r="O953" s="403" t="s">
        <v>210</v>
      </c>
      <c r="P953" s="404" t="s">
        <v>210</v>
      </c>
      <c r="Q953" s="404" t="s">
        <v>210</v>
      </c>
      <c r="R953" s="404" t="s">
        <v>210</v>
      </c>
      <c r="S953" s="403" t="s">
        <v>210</v>
      </c>
      <c r="T953" s="403" t="s">
        <v>210</v>
      </c>
      <c r="U953" s="403" t="s">
        <v>210</v>
      </c>
      <c r="V953" s="403" t="s">
        <v>210</v>
      </c>
      <c r="W953" s="403" t="s">
        <v>210</v>
      </c>
      <c r="X953" s="403" t="s">
        <v>210</v>
      </c>
      <c r="Y953" s="403" t="s">
        <v>210</v>
      </c>
      <c r="Z953" s="404" t="s">
        <v>210</v>
      </c>
      <c r="AA953" s="404" t="s">
        <v>210</v>
      </c>
      <c r="AB953" s="403" t="s">
        <v>210</v>
      </c>
      <c r="AC953" s="403" t="s">
        <v>210</v>
      </c>
      <c r="AD953" s="403" t="s">
        <v>210</v>
      </c>
      <c r="AE953" s="403" t="s">
        <v>210</v>
      </c>
      <c r="AF953" s="403" t="s">
        <v>210</v>
      </c>
      <c r="AG953" s="403" t="s">
        <v>210</v>
      </c>
      <c r="AH953" s="403" t="s">
        <v>210</v>
      </c>
      <c r="AI953" s="403" t="s">
        <v>210</v>
      </c>
    </row>
    <row r="954" spans="1:35" x14ac:dyDescent="0.2">
      <c r="A954" s="434" t="str">
        <f>IF(B954&lt;&gt;"",HYPERLINK(CONCATENATE("http://reports.ofsted.gov.uk/inspection-reports/find-inspection-report/provider/ELS/",B954),"Ofsted Webpage"),"")</f>
        <v>Ofsted Webpage</v>
      </c>
      <c r="B954" s="403">
        <v>133821</v>
      </c>
      <c r="C954" s="403">
        <v>108241</v>
      </c>
      <c r="D954" s="403">
        <v>10006427</v>
      </c>
      <c r="E954" s="403" t="s">
        <v>1540</v>
      </c>
      <c r="F954" s="403" t="s">
        <v>120</v>
      </c>
      <c r="G954" s="403" t="s">
        <v>18</v>
      </c>
      <c r="H954" s="403" t="s">
        <v>399</v>
      </c>
      <c r="I954" s="403" t="s">
        <v>190</v>
      </c>
      <c r="J954" s="403" t="s">
        <v>190</v>
      </c>
      <c r="K954" s="404">
        <v>42383</v>
      </c>
      <c r="L954" s="403">
        <v>1</v>
      </c>
      <c r="M954" s="403" t="s">
        <v>4130</v>
      </c>
      <c r="N954" s="403" t="s">
        <v>4131</v>
      </c>
      <c r="O954" s="403" t="s">
        <v>109</v>
      </c>
      <c r="P954" s="404">
        <v>40861</v>
      </c>
      <c r="Q954" s="404">
        <v>40865</v>
      </c>
      <c r="R954" s="404">
        <v>40900</v>
      </c>
      <c r="S954" s="403">
        <v>2</v>
      </c>
      <c r="T954" s="403">
        <v>2</v>
      </c>
      <c r="U954" s="403">
        <v>2</v>
      </c>
      <c r="V954" s="403" t="s">
        <v>99</v>
      </c>
      <c r="W954" s="403">
        <v>2</v>
      </c>
      <c r="X954" s="403" t="s">
        <v>99</v>
      </c>
      <c r="Y954" s="403" t="s">
        <v>210</v>
      </c>
      <c r="Z954" s="404" t="s">
        <v>210</v>
      </c>
      <c r="AA954" s="404" t="s">
        <v>210</v>
      </c>
      <c r="AB954" s="403" t="s">
        <v>210</v>
      </c>
      <c r="AC954" s="403" t="s">
        <v>210</v>
      </c>
      <c r="AD954" s="403" t="s">
        <v>210</v>
      </c>
      <c r="AE954" s="403" t="s">
        <v>210</v>
      </c>
      <c r="AF954" s="403" t="s">
        <v>210</v>
      </c>
      <c r="AG954" s="403" t="s">
        <v>210</v>
      </c>
      <c r="AH954" s="403" t="s">
        <v>210</v>
      </c>
      <c r="AI954" s="403" t="s">
        <v>103</v>
      </c>
    </row>
    <row r="955" spans="1:35" x14ac:dyDescent="0.2">
      <c r="A955" s="434" t="str">
        <f>IF(B955&lt;&gt;"",HYPERLINK(CONCATENATE("http://reports.ofsted.gov.uk/inspection-reports/find-inspection-report/provider/ELS/",B955),"Ofsted Webpage"),"")</f>
        <v>Ofsted Webpage</v>
      </c>
      <c r="B955" s="403">
        <v>133823</v>
      </c>
      <c r="C955" s="403">
        <v>108245</v>
      </c>
      <c r="D955" s="403">
        <v>10000975</v>
      </c>
      <c r="E955" s="403" t="s">
        <v>3975</v>
      </c>
      <c r="F955" s="403" t="s">
        <v>120</v>
      </c>
      <c r="G955" s="403" t="s">
        <v>18</v>
      </c>
      <c r="H955" s="403" t="s">
        <v>189</v>
      </c>
      <c r="I955" s="403" t="s">
        <v>190</v>
      </c>
      <c r="J955" s="403" t="s">
        <v>190</v>
      </c>
      <c r="K955" s="404">
        <v>43026</v>
      </c>
      <c r="L955" s="403">
        <v>1</v>
      </c>
      <c r="M955" s="403" t="s">
        <v>3976</v>
      </c>
      <c r="N955" s="403" t="s">
        <v>618</v>
      </c>
      <c r="O955" s="403" t="s">
        <v>109</v>
      </c>
      <c r="P955" s="404">
        <v>41205</v>
      </c>
      <c r="Q955" s="404">
        <v>41208</v>
      </c>
      <c r="R955" s="404">
        <v>41243</v>
      </c>
      <c r="S955" s="403">
        <v>2</v>
      </c>
      <c r="T955" s="403">
        <v>3</v>
      </c>
      <c r="U955" s="403">
        <v>2</v>
      </c>
      <c r="V955" s="403" t="s">
        <v>99</v>
      </c>
      <c r="W955" s="403">
        <v>2</v>
      </c>
      <c r="X955" s="403" t="s">
        <v>99</v>
      </c>
      <c r="Y955" s="403" t="s">
        <v>210</v>
      </c>
      <c r="Z955" s="404" t="s">
        <v>210</v>
      </c>
      <c r="AA955" s="404" t="s">
        <v>210</v>
      </c>
      <c r="AB955" s="403" t="s">
        <v>210</v>
      </c>
      <c r="AC955" s="403" t="s">
        <v>210</v>
      </c>
      <c r="AD955" s="403" t="s">
        <v>210</v>
      </c>
      <c r="AE955" s="403" t="s">
        <v>210</v>
      </c>
      <c r="AF955" s="403" t="s">
        <v>210</v>
      </c>
      <c r="AG955" s="403" t="s">
        <v>210</v>
      </c>
      <c r="AH955" s="403" t="s">
        <v>210</v>
      </c>
      <c r="AI955" s="403" t="s">
        <v>103</v>
      </c>
    </row>
    <row r="956" spans="1:35" x14ac:dyDescent="0.2">
      <c r="A956" s="434" t="str">
        <f>IF(B956&lt;&gt;"",HYPERLINK(CONCATENATE("http://reports.ofsted.gov.uk/inspection-reports/find-inspection-report/provider/ELS/",B956),"Ofsted Webpage"),"")</f>
        <v>Ofsted Webpage</v>
      </c>
      <c r="B956" s="403">
        <v>133824</v>
      </c>
      <c r="C956" s="403">
        <v>116782</v>
      </c>
      <c r="D956" s="403">
        <v>10007149</v>
      </c>
      <c r="E956" s="403" t="s">
        <v>4985</v>
      </c>
      <c r="F956" s="403" t="s">
        <v>120</v>
      </c>
      <c r="G956" s="403" t="s">
        <v>18</v>
      </c>
      <c r="H956" s="403" t="s">
        <v>404</v>
      </c>
      <c r="I956" s="403" t="s">
        <v>199</v>
      </c>
      <c r="J956" s="403" t="s">
        <v>95</v>
      </c>
      <c r="K956" s="404" t="s">
        <v>210</v>
      </c>
      <c r="L956" s="403" t="s">
        <v>210</v>
      </c>
      <c r="M956" s="403" t="s">
        <v>210</v>
      </c>
      <c r="N956" s="403" t="s">
        <v>210</v>
      </c>
      <c r="O956" s="403" t="s">
        <v>210</v>
      </c>
      <c r="P956" s="404" t="s">
        <v>210</v>
      </c>
      <c r="Q956" s="404" t="s">
        <v>210</v>
      </c>
      <c r="R956" s="404" t="s">
        <v>210</v>
      </c>
      <c r="S956" s="403" t="s">
        <v>210</v>
      </c>
      <c r="T956" s="403" t="s">
        <v>210</v>
      </c>
      <c r="U956" s="403" t="s">
        <v>210</v>
      </c>
      <c r="V956" s="403" t="s">
        <v>210</v>
      </c>
      <c r="W956" s="403" t="s">
        <v>210</v>
      </c>
      <c r="X956" s="403" t="s">
        <v>210</v>
      </c>
      <c r="Y956" s="403" t="s">
        <v>210</v>
      </c>
      <c r="Z956" s="404" t="s">
        <v>210</v>
      </c>
      <c r="AA956" s="404" t="s">
        <v>210</v>
      </c>
      <c r="AB956" s="403" t="s">
        <v>210</v>
      </c>
      <c r="AC956" s="403" t="s">
        <v>210</v>
      </c>
      <c r="AD956" s="403" t="s">
        <v>210</v>
      </c>
      <c r="AE956" s="403" t="s">
        <v>210</v>
      </c>
      <c r="AF956" s="403" t="s">
        <v>210</v>
      </c>
      <c r="AG956" s="403" t="s">
        <v>210</v>
      </c>
      <c r="AH956" s="403" t="s">
        <v>210</v>
      </c>
      <c r="AI956" s="403" t="s">
        <v>210</v>
      </c>
    </row>
    <row r="957" spans="1:35" x14ac:dyDescent="0.2">
      <c r="A957" s="434" t="str">
        <f>IF(B957&lt;&gt;"",HYPERLINK(CONCATENATE("http://reports.ofsted.gov.uk/inspection-reports/find-inspection-report/provider/ELS/",B957),"Ofsted Webpage"),"")</f>
        <v>Ofsted Webpage</v>
      </c>
      <c r="B957" s="403">
        <v>133825</v>
      </c>
      <c r="C957" s="403">
        <v>108267</v>
      </c>
      <c r="D957" s="403">
        <v>10003678</v>
      </c>
      <c r="E957" s="403" t="s">
        <v>2215</v>
      </c>
      <c r="F957" s="403" t="s">
        <v>120</v>
      </c>
      <c r="G957" s="403" t="s">
        <v>18</v>
      </c>
      <c r="H957" s="403" t="s">
        <v>1311</v>
      </c>
      <c r="I957" s="403" t="s">
        <v>122</v>
      </c>
      <c r="J957" s="403" t="s">
        <v>122</v>
      </c>
      <c r="K957" s="404" t="s">
        <v>210</v>
      </c>
      <c r="L957" s="403" t="s">
        <v>210</v>
      </c>
      <c r="M957" s="403" t="s">
        <v>2217</v>
      </c>
      <c r="N957" s="403" t="s">
        <v>618</v>
      </c>
      <c r="O957" s="403" t="s">
        <v>109</v>
      </c>
      <c r="P957" s="404">
        <v>42024</v>
      </c>
      <c r="Q957" s="404">
        <v>42027</v>
      </c>
      <c r="R957" s="404">
        <v>42065</v>
      </c>
      <c r="S957" s="403">
        <v>1</v>
      </c>
      <c r="T957" s="403">
        <v>1</v>
      </c>
      <c r="U957" s="403">
        <v>1</v>
      </c>
      <c r="V957" s="403" t="s">
        <v>99</v>
      </c>
      <c r="W957" s="403">
        <v>1</v>
      </c>
      <c r="X957" s="403" t="s">
        <v>99</v>
      </c>
      <c r="Y957" s="403" t="s">
        <v>210</v>
      </c>
      <c r="Z957" s="404" t="s">
        <v>210</v>
      </c>
      <c r="AA957" s="404" t="s">
        <v>210</v>
      </c>
      <c r="AB957" s="403" t="s">
        <v>210</v>
      </c>
      <c r="AC957" s="403" t="s">
        <v>210</v>
      </c>
      <c r="AD957" s="403" t="s">
        <v>210</v>
      </c>
      <c r="AE957" s="403" t="s">
        <v>210</v>
      </c>
      <c r="AF957" s="403" t="s">
        <v>210</v>
      </c>
      <c r="AG957" s="403" t="s">
        <v>210</v>
      </c>
      <c r="AH957" s="403" t="s">
        <v>210</v>
      </c>
      <c r="AI957" s="403" t="s">
        <v>103</v>
      </c>
    </row>
    <row r="958" spans="1:35" x14ac:dyDescent="0.2">
      <c r="A958" s="434" t="str">
        <f>IF(B958&lt;&gt;"",HYPERLINK(CONCATENATE("http://reports.ofsted.gov.uk/inspection-reports/find-inspection-report/provider/ELS/",B958),"Ofsted Webpage"),"")</f>
        <v>Ofsted Webpage</v>
      </c>
      <c r="B958" s="403">
        <v>133827</v>
      </c>
      <c r="C958" s="403">
        <v>108230</v>
      </c>
      <c r="D958" s="403">
        <v>10003957</v>
      </c>
      <c r="E958" s="403" t="s">
        <v>4961</v>
      </c>
      <c r="F958" s="403" t="s">
        <v>120</v>
      </c>
      <c r="G958" s="403" t="s">
        <v>18</v>
      </c>
      <c r="H958" s="403" t="s">
        <v>139</v>
      </c>
      <c r="I958" s="403" t="s">
        <v>140</v>
      </c>
      <c r="J958" s="403" t="s">
        <v>140</v>
      </c>
      <c r="K958" s="404" t="s">
        <v>210</v>
      </c>
      <c r="L958" s="403" t="s">
        <v>210</v>
      </c>
      <c r="M958" s="403" t="s">
        <v>210</v>
      </c>
      <c r="N958" s="403" t="s">
        <v>210</v>
      </c>
      <c r="O958" s="403" t="s">
        <v>210</v>
      </c>
      <c r="P958" s="404" t="s">
        <v>210</v>
      </c>
      <c r="Q958" s="404" t="s">
        <v>210</v>
      </c>
      <c r="R958" s="404" t="s">
        <v>210</v>
      </c>
      <c r="S958" s="403" t="s">
        <v>210</v>
      </c>
      <c r="T958" s="403" t="s">
        <v>210</v>
      </c>
      <c r="U958" s="403" t="s">
        <v>210</v>
      </c>
      <c r="V958" s="403" t="s">
        <v>210</v>
      </c>
      <c r="W958" s="403" t="s">
        <v>210</v>
      </c>
      <c r="X958" s="403" t="s">
        <v>210</v>
      </c>
      <c r="Y958" s="403" t="s">
        <v>210</v>
      </c>
      <c r="Z958" s="404" t="s">
        <v>210</v>
      </c>
      <c r="AA958" s="404" t="s">
        <v>210</v>
      </c>
      <c r="AB958" s="403" t="s">
        <v>210</v>
      </c>
      <c r="AC958" s="403" t="s">
        <v>210</v>
      </c>
      <c r="AD958" s="403" t="s">
        <v>210</v>
      </c>
      <c r="AE958" s="403" t="s">
        <v>210</v>
      </c>
      <c r="AF958" s="403" t="s">
        <v>210</v>
      </c>
      <c r="AG958" s="403" t="s">
        <v>210</v>
      </c>
      <c r="AH958" s="403" t="s">
        <v>210</v>
      </c>
      <c r="AI958" s="403" t="s">
        <v>210</v>
      </c>
    </row>
    <row r="959" spans="1:35" x14ac:dyDescent="0.2">
      <c r="A959" s="434" t="str">
        <f>IF(B959&lt;&gt;"",HYPERLINK(CONCATENATE("http://reports.ofsted.gov.uk/inspection-reports/find-inspection-report/provider/ELS/",B959),"Ofsted Webpage"),"")</f>
        <v>Ofsted Webpage</v>
      </c>
      <c r="B959" s="403">
        <v>133833</v>
      </c>
      <c r="C959" s="403">
        <v>108264</v>
      </c>
      <c r="D959" s="403">
        <v>10001883</v>
      </c>
      <c r="E959" s="403" t="s">
        <v>3121</v>
      </c>
      <c r="F959" s="403" t="s">
        <v>120</v>
      </c>
      <c r="G959" s="403" t="s">
        <v>18</v>
      </c>
      <c r="H959" s="403" t="s">
        <v>297</v>
      </c>
      <c r="I959" s="403" t="s">
        <v>161</v>
      </c>
      <c r="J959" s="403" t="s">
        <v>161</v>
      </c>
      <c r="K959" s="404">
        <v>43075</v>
      </c>
      <c r="L959" s="403">
        <v>1</v>
      </c>
      <c r="M959" s="403" t="s">
        <v>3122</v>
      </c>
      <c r="N959" s="403" t="s">
        <v>618</v>
      </c>
      <c r="O959" s="403" t="s">
        <v>109</v>
      </c>
      <c r="P959" s="404">
        <v>41589</v>
      </c>
      <c r="Q959" s="404">
        <v>41592</v>
      </c>
      <c r="R959" s="404">
        <v>41624</v>
      </c>
      <c r="S959" s="403">
        <v>2</v>
      </c>
      <c r="T959" s="403">
        <v>3</v>
      </c>
      <c r="U959" s="403">
        <v>2</v>
      </c>
      <c r="V959" s="403" t="s">
        <v>99</v>
      </c>
      <c r="W959" s="403">
        <v>2</v>
      </c>
      <c r="X959" s="403" t="s">
        <v>99</v>
      </c>
      <c r="Y959" s="403" t="s">
        <v>210</v>
      </c>
      <c r="Z959" s="404" t="s">
        <v>210</v>
      </c>
      <c r="AA959" s="404" t="s">
        <v>210</v>
      </c>
      <c r="AB959" s="403" t="s">
        <v>210</v>
      </c>
      <c r="AC959" s="403" t="s">
        <v>210</v>
      </c>
      <c r="AD959" s="403" t="s">
        <v>210</v>
      </c>
      <c r="AE959" s="403" t="s">
        <v>210</v>
      </c>
      <c r="AF959" s="403" t="s">
        <v>210</v>
      </c>
      <c r="AG959" s="403" t="s">
        <v>210</v>
      </c>
      <c r="AH959" s="403" t="s">
        <v>210</v>
      </c>
      <c r="AI959" s="403" t="s">
        <v>103</v>
      </c>
    </row>
    <row r="960" spans="1:35" x14ac:dyDescent="0.2">
      <c r="A960" s="434" t="str">
        <f>IF(B960&lt;&gt;"",HYPERLINK(CONCATENATE("http://reports.ofsted.gov.uk/inspection-reports/find-inspection-report/provider/ELS/",B960),"Ofsted Webpage"),"")</f>
        <v>Ofsted Webpage</v>
      </c>
      <c r="B960" s="403">
        <v>133834</v>
      </c>
      <c r="C960" s="403">
        <v>108247</v>
      </c>
      <c r="D960" s="403">
        <v>10004113</v>
      </c>
      <c r="E960" s="403" t="s">
        <v>3978</v>
      </c>
      <c r="F960" s="403" t="s">
        <v>120</v>
      </c>
      <c r="G960" s="403" t="s">
        <v>18</v>
      </c>
      <c r="H960" s="403" t="s">
        <v>413</v>
      </c>
      <c r="I960" s="403" t="s">
        <v>161</v>
      </c>
      <c r="J960" s="403" t="s">
        <v>161</v>
      </c>
      <c r="K960" s="404">
        <v>43138</v>
      </c>
      <c r="L960" s="403">
        <v>1</v>
      </c>
      <c r="M960" s="403" t="s">
        <v>3979</v>
      </c>
      <c r="N960" s="403" t="s">
        <v>618</v>
      </c>
      <c r="O960" s="403" t="s">
        <v>109</v>
      </c>
      <c r="P960" s="404">
        <v>41226</v>
      </c>
      <c r="Q960" s="404">
        <v>41229</v>
      </c>
      <c r="R960" s="404">
        <v>41264</v>
      </c>
      <c r="S960" s="403">
        <v>2</v>
      </c>
      <c r="T960" s="403">
        <v>3</v>
      </c>
      <c r="U960" s="403">
        <v>2</v>
      </c>
      <c r="V960" s="403" t="s">
        <v>99</v>
      </c>
      <c r="W960" s="403">
        <v>1</v>
      </c>
      <c r="X960" s="403" t="s">
        <v>99</v>
      </c>
      <c r="Y960" s="403" t="s">
        <v>210</v>
      </c>
      <c r="Z960" s="404" t="s">
        <v>210</v>
      </c>
      <c r="AA960" s="404" t="s">
        <v>210</v>
      </c>
      <c r="AB960" s="403" t="s">
        <v>210</v>
      </c>
      <c r="AC960" s="403" t="s">
        <v>210</v>
      </c>
      <c r="AD960" s="403" t="s">
        <v>210</v>
      </c>
      <c r="AE960" s="403" t="s">
        <v>210</v>
      </c>
      <c r="AF960" s="403" t="s">
        <v>210</v>
      </c>
      <c r="AG960" s="403" t="s">
        <v>210</v>
      </c>
      <c r="AH960" s="403" t="s">
        <v>210</v>
      </c>
      <c r="AI960" s="403" t="s">
        <v>103</v>
      </c>
    </row>
    <row r="961" spans="1:35" x14ac:dyDescent="0.2">
      <c r="A961" s="434" t="str">
        <f>IF(B961&lt;&gt;"",HYPERLINK(CONCATENATE("http://reports.ofsted.gov.uk/inspection-reports/find-inspection-report/provider/ELS/",B961),"Ofsted Webpage"),"")</f>
        <v>Ofsted Webpage</v>
      </c>
      <c r="B961" s="403">
        <v>133836</v>
      </c>
      <c r="C961" s="403">
        <v>111634</v>
      </c>
      <c r="D961" s="403">
        <v>10007151</v>
      </c>
      <c r="E961" s="403" t="s">
        <v>3124</v>
      </c>
      <c r="F961" s="403" t="s">
        <v>120</v>
      </c>
      <c r="G961" s="403" t="s">
        <v>18</v>
      </c>
      <c r="H961" s="403" t="s">
        <v>239</v>
      </c>
      <c r="I961" s="403" t="s">
        <v>161</v>
      </c>
      <c r="J961" s="403" t="s">
        <v>161</v>
      </c>
      <c r="K961" s="404">
        <v>43117</v>
      </c>
      <c r="L961" s="403">
        <v>1</v>
      </c>
      <c r="M961" s="403" t="s">
        <v>3125</v>
      </c>
      <c r="N961" s="403" t="s">
        <v>618</v>
      </c>
      <c r="O961" s="403" t="s">
        <v>109</v>
      </c>
      <c r="P961" s="404">
        <v>41674</v>
      </c>
      <c r="Q961" s="404">
        <v>41677</v>
      </c>
      <c r="R961" s="404">
        <v>41711</v>
      </c>
      <c r="S961" s="403">
        <v>2</v>
      </c>
      <c r="T961" s="403">
        <v>2</v>
      </c>
      <c r="U961" s="403">
        <v>2</v>
      </c>
      <c r="V961" s="403" t="s">
        <v>99</v>
      </c>
      <c r="W961" s="403">
        <v>2</v>
      </c>
      <c r="X961" s="403" t="s">
        <v>99</v>
      </c>
      <c r="Y961" s="403" t="s">
        <v>4698</v>
      </c>
      <c r="Z961" s="404">
        <v>39888</v>
      </c>
      <c r="AA961" s="404">
        <v>39892</v>
      </c>
      <c r="AB961" s="403" t="s">
        <v>4129</v>
      </c>
      <c r="AC961" s="403" t="s">
        <v>4900</v>
      </c>
      <c r="AD961" s="403">
        <v>3</v>
      </c>
      <c r="AE961" s="403">
        <v>4</v>
      </c>
      <c r="AF961" s="403">
        <v>3</v>
      </c>
      <c r="AG961" s="403" t="s">
        <v>99</v>
      </c>
      <c r="AH961" s="403">
        <v>3</v>
      </c>
      <c r="AI961" s="403" t="s">
        <v>127</v>
      </c>
    </row>
    <row r="962" spans="1:35" x14ac:dyDescent="0.2">
      <c r="A962" s="434" t="str">
        <f>IF(B962&lt;&gt;"",HYPERLINK(CONCATENATE("http://reports.ofsted.gov.uk/inspection-reports/find-inspection-report/provider/ELS/",B962),"Ofsted Webpage"),"")</f>
        <v>Ofsted Webpage</v>
      </c>
      <c r="B962" s="403">
        <v>133840</v>
      </c>
      <c r="C962" s="403">
        <v>108246</v>
      </c>
      <c r="D962" s="403">
        <v>10008816</v>
      </c>
      <c r="E962" s="403" t="s">
        <v>2219</v>
      </c>
      <c r="F962" s="403" t="s">
        <v>120</v>
      </c>
      <c r="G962" s="403" t="s">
        <v>18</v>
      </c>
      <c r="H962" s="403" t="s">
        <v>222</v>
      </c>
      <c r="I962" s="403" t="s">
        <v>199</v>
      </c>
      <c r="J962" s="403" t="s">
        <v>95</v>
      </c>
      <c r="K962" s="404" t="s">
        <v>210</v>
      </c>
      <c r="L962" s="403" t="s">
        <v>210</v>
      </c>
      <c r="M962" s="403" t="s">
        <v>2220</v>
      </c>
      <c r="N962" s="403" t="s">
        <v>618</v>
      </c>
      <c r="O962" s="403" t="s">
        <v>109</v>
      </c>
      <c r="P962" s="404">
        <v>41954</v>
      </c>
      <c r="Q962" s="404">
        <v>41957</v>
      </c>
      <c r="R962" s="404">
        <v>41990</v>
      </c>
      <c r="S962" s="403">
        <v>1</v>
      </c>
      <c r="T962" s="403">
        <v>1</v>
      </c>
      <c r="U962" s="403">
        <v>1</v>
      </c>
      <c r="V962" s="403" t="s">
        <v>99</v>
      </c>
      <c r="W962" s="403">
        <v>1</v>
      </c>
      <c r="X962" s="403" t="s">
        <v>99</v>
      </c>
      <c r="Y962" s="403" t="s">
        <v>210</v>
      </c>
      <c r="Z962" s="404" t="s">
        <v>210</v>
      </c>
      <c r="AA962" s="404" t="s">
        <v>210</v>
      </c>
      <c r="AB962" s="403" t="s">
        <v>210</v>
      </c>
      <c r="AC962" s="403" t="s">
        <v>210</v>
      </c>
      <c r="AD962" s="403" t="s">
        <v>210</v>
      </c>
      <c r="AE962" s="403" t="s">
        <v>210</v>
      </c>
      <c r="AF962" s="403" t="s">
        <v>210</v>
      </c>
      <c r="AG962" s="403" t="s">
        <v>210</v>
      </c>
      <c r="AH962" s="403" t="s">
        <v>210</v>
      </c>
      <c r="AI962" s="403" t="s">
        <v>103</v>
      </c>
    </row>
    <row r="963" spans="1:35" x14ac:dyDescent="0.2">
      <c r="A963" s="434" t="str">
        <f>IF(B963&lt;&gt;"",HYPERLINK(CONCATENATE("http://reports.ofsted.gov.uk/inspection-reports/find-inspection-report/provider/ELS/",B963),"Ofsted Webpage"),"")</f>
        <v>Ofsted Webpage</v>
      </c>
      <c r="B963" s="403">
        <v>133844</v>
      </c>
      <c r="C963" s="403">
        <v>108252</v>
      </c>
      <c r="D963" s="403">
        <v>10004180</v>
      </c>
      <c r="E963" s="403" t="s">
        <v>3981</v>
      </c>
      <c r="F963" s="403" t="s">
        <v>120</v>
      </c>
      <c r="G963" s="403" t="s">
        <v>18</v>
      </c>
      <c r="H963" s="403" t="s">
        <v>285</v>
      </c>
      <c r="I963" s="403" t="s">
        <v>140</v>
      </c>
      <c r="J963" s="403" t="s">
        <v>140</v>
      </c>
      <c r="K963" s="404" t="s">
        <v>210</v>
      </c>
      <c r="L963" s="403" t="s">
        <v>210</v>
      </c>
      <c r="M963" s="403" t="s">
        <v>3982</v>
      </c>
      <c r="N963" s="403" t="s">
        <v>618</v>
      </c>
      <c r="O963" s="403" t="s">
        <v>109</v>
      </c>
      <c r="P963" s="404">
        <v>41247</v>
      </c>
      <c r="Q963" s="404">
        <v>41250</v>
      </c>
      <c r="R963" s="404">
        <v>41284</v>
      </c>
      <c r="S963" s="403">
        <v>1</v>
      </c>
      <c r="T963" s="403">
        <v>2</v>
      </c>
      <c r="U963" s="403">
        <v>1</v>
      </c>
      <c r="V963" s="403" t="s">
        <v>99</v>
      </c>
      <c r="W963" s="403">
        <v>1</v>
      </c>
      <c r="X963" s="403" t="s">
        <v>99</v>
      </c>
      <c r="Y963" s="403" t="s">
        <v>210</v>
      </c>
      <c r="Z963" s="404" t="s">
        <v>210</v>
      </c>
      <c r="AA963" s="404" t="s">
        <v>210</v>
      </c>
      <c r="AB963" s="403" t="s">
        <v>210</v>
      </c>
      <c r="AC963" s="403" t="s">
        <v>210</v>
      </c>
      <c r="AD963" s="403" t="s">
        <v>210</v>
      </c>
      <c r="AE963" s="403" t="s">
        <v>210</v>
      </c>
      <c r="AF963" s="403" t="s">
        <v>210</v>
      </c>
      <c r="AG963" s="403" t="s">
        <v>210</v>
      </c>
      <c r="AH963" s="403" t="s">
        <v>210</v>
      </c>
      <c r="AI963" s="403" t="s">
        <v>103</v>
      </c>
    </row>
    <row r="964" spans="1:35" x14ac:dyDescent="0.2">
      <c r="A964" s="434" t="str">
        <f>IF(B964&lt;&gt;"",HYPERLINK(CONCATENATE("http://reports.ofsted.gov.uk/inspection-reports/find-inspection-report/provider/ELS/",B964),"Ofsted Webpage"),"")</f>
        <v>Ofsted Webpage</v>
      </c>
      <c r="B964" s="403">
        <v>133845</v>
      </c>
      <c r="C964" s="403">
        <v>108256</v>
      </c>
      <c r="D964" s="403">
        <v>10007156</v>
      </c>
      <c r="E964" s="403" t="s">
        <v>4990</v>
      </c>
      <c r="F964" s="403" t="s">
        <v>120</v>
      </c>
      <c r="G964" s="403" t="s">
        <v>18</v>
      </c>
      <c r="H964" s="403" t="s">
        <v>1339</v>
      </c>
      <c r="I964" s="403" t="s">
        <v>140</v>
      </c>
      <c r="J964" s="403" t="s">
        <v>140</v>
      </c>
      <c r="K964" s="404" t="s">
        <v>210</v>
      </c>
      <c r="L964" s="403" t="s">
        <v>210</v>
      </c>
      <c r="M964" s="403" t="s">
        <v>210</v>
      </c>
      <c r="N964" s="403" t="s">
        <v>210</v>
      </c>
      <c r="O964" s="403" t="s">
        <v>210</v>
      </c>
      <c r="P964" s="404" t="s">
        <v>210</v>
      </c>
      <c r="Q964" s="404" t="s">
        <v>210</v>
      </c>
      <c r="R964" s="404" t="s">
        <v>210</v>
      </c>
      <c r="S964" s="403" t="s">
        <v>210</v>
      </c>
      <c r="T964" s="403" t="s">
        <v>210</v>
      </c>
      <c r="U964" s="403" t="s">
        <v>210</v>
      </c>
      <c r="V964" s="403" t="s">
        <v>210</v>
      </c>
      <c r="W964" s="403" t="s">
        <v>210</v>
      </c>
      <c r="X964" s="403" t="s">
        <v>210</v>
      </c>
      <c r="Y964" s="403" t="s">
        <v>210</v>
      </c>
      <c r="Z964" s="404" t="s">
        <v>210</v>
      </c>
      <c r="AA964" s="404" t="s">
        <v>210</v>
      </c>
      <c r="AB964" s="403" t="s">
        <v>210</v>
      </c>
      <c r="AC964" s="403" t="s">
        <v>210</v>
      </c>
      <c r="AD964" s="403" t="s">
        <v>210</v>
      </c>
      <c r="AE964" s="403" t="s">
        <v>210</v>
      </c>
      <c r="AF964" s="403" t="s">
        <v>210</v>
      </c>
      <c r="AG964" s="403" t="s">
        <v>210</v>
      </c>
      <c r="AH964" s="403" t="s">
        <v>210</v>
      </c>
      <c r="AI964" s="403" t="s">
        <v>210</v>
      </c>
    </row>
    <row r="965" spans="1:35" x14ac:dyDescent="0.2">
      <c r="A965" s="434" t="str">
        <f>IF(B965&lt;&gt;"",HYPERLINK(CONCATENATE("http://reports.ofsted.gov.uk/inspection-reports/find-inspection-report/provider/ELS/",B965),"Ofsted Webpage"),"")</f>
        <v>Ofsted Webpage</v>
      </c>
      <c r="B965" s="403">
        <v>133849</v>
      </c>
      <c r="C965" s="403">
        <v>124875</v>
      </c>
      <c r="D965" s="403">
        <v>10007773</v>
      </c>
      <c r="E965" s="403" t="s">
        <v>4970</v>
      </c>
      <c r="F965" s="403" t="s">
        <v>120</v>
      </c>
      <c r="G965" s="403" t="s">
        <v>18</v>
      </c>
      <c r="H965" s="403" t="s">
        <v>644</v>
      </c>
      <c r="I965" s="403" t="s">
        <v>190</v>
      </c>
      <c r="J965" s="403" t="s">
        <v>190</v>
      </c>
      <c r="K965" s="404" t="s">
        <v>210</v>
      </c>
      <c r="L965" s="403" t="s">
        <v>210</v>
      </c>
      <c r="M965" s="403" t="s">
        <v>210</v>
      </c>
      <c r="N965" s="403" t="s">
        <v>210</v>
      </c>
      <c r="O965" s="403" t="s">
        <v>210</v>
      </c>
      <c r="P965" s="404" t="s">
        <v>210</v>
      </c>
      <c r="Q965" s="404" t="s">
        <v>210</v>
      </c>
      <c r="R965" s="404" t="s">
        <v>210</v>
      </c>
      <c r="S965" s="403" t="s">
        <v>210</v>
      </c>
      <c r="T965" s="403" t="s">
        <v>210</v>
      </c>
      <c r="U965" s="403" t="s">
        <v>210</v>
      </c>
      <c r="V965" s="403" t="s">
        <v>210</v>
      </c>
      <c r="W965" s="403" t="s">
        <v>210</v>
      </c>
      <c r="X965" s="403" t="s">
        <v>210</v>
      </c>
      <c r="Y965" s="403" t="s">
        <v>210</v>
      </c>
      <c r="Z965" s="404" t="s">
        <v>210</v>
      </c>
      <c r="AA965" s="404" t="s">
        <v>210</v>
      </c>
      <c r="AB965" s="403" t="s">
        <v>210</v>
      </c>
      <c r="AC965" s="403" t="s">
        <v>210</v>
      </c>
      <c r="AD965" s="403" t="s">
        <v>210</v>
      </c>
      <c r="AE965" s="403" t="s">
        <v>210</v>
      </c>
      <c r="AF965" s="403" t="s">
        <v>210</v>
      </c>
      <c r="AG965" s="403" t="s">
        <v>210</v>
      </c>
      <c r="AH965" s="403" t="s">
        <v>210</v>
      </c>
      <c r="AI965" s="403" t="s">
        <v>210</v>
      </c>
    </row>
    <row r="966" spans="1:35" x14ac:dyDescent="0.2">
      <c r="A966" s="434" t="str">
        <f>IF(B966&lt;&gt;"",HYPERLINK(CONCATENATE("http://reports.ofsted.gov.uk/inspection-reports/find-inspection-report/provider/ELS/",B966),"Ofsted Webpage"),"")</f>
        <v>Ofsted Webpage</v>
      </c>
      <c r="B966" s="403">
        <v>133850</v>
      </c>
      <c r="C966" s="403">
        <v>107487</v>
      </c>
      <c r="D966" s="403">
        <v>10004351</v>
      </c>
      <c r="E966" s="403" t="s">
        <v>4963</v>
      </c>
      <c r="F966" s="403" t="s">
        <v>120</v>
      </c>
      <c r="G966" s="403" t="s">
        <v>18</v>
      </c>
      <c r="H966" s="403" t="s">
        <v>419</v>
      </c>
      <c r="I966" s="403" t="s">
        <v>122</v>
      </c>
      <c r="J966" s="403" t="s">
        <v>122</v>
      </c>
      <c r="K966" s="404" t="s">
        <v>210</v>
      </c>
      <c r="L966" s="403" t="s">
        <v>210</v>
      </c>
      <c r="M966" s="403" t="s">
        <v>210</v>
      </c>
      <c r="N966" s="403" t="s">
        <v>210</v>
      </c>
      <c r="O966" s="403" t="s">
        <v>210</v>
      </c>
      <c r="P966" s="404" t="s">
        <v>210</v>
      </c>
      <c r="Q966" s="404" t="s">
        <v>210</v>
      </c>
      <c r="R966" s="404" t="s">
        <v>210</v>
      </c>
      <c r="S966" s="403" t="s">
        <v>210</v>
      </c>
      <c r="T966" s="403" t="s">
        <v>210</v>
      </c>
      <c r="U966" s="403" t="s">
        <v>210</v>
      </c>
      <c r="V966" s="403" t="s">
        <v>210</v>
      </c>
      <c r="W966" s="403" t="s">
        <v>210</v>
      </c>
      <c r="X966" s="403" t="s">
        <v>210</v>
      </c>
      <c r="Y966" s="403" t="s">
        <v>210</v>
      </c>
      <c r="Z966" s="404" t="s">
        <v>210</v>
      </c>
      <c r="AA966" s="404" t="s">
        <v>210</v>
      </c>
      <c r="AB966" s="403" t="s">
        <v>210</v>
      </c>
      <c r="AC966" s="403" t="s">
        <v>210</v>
      </c>
      <c r="AD966" s="403" t="s">
        <v>210</v>
      </c>
      <c r="AE966" s="403" t="s">
        <v>210</v>
      </c>
      <c r="AF966" s="403" t="s">
        <v>210</v>
      </c>
      <c r="AG966" s="403" t="s">
        <v>210</v>
      </c>
      <c r="AH966" s="403" t="s">
        <v>210</v>
      </c>
      <c r="AI966" s="403" t="s">
        <v>210</v>
      </c>
    </row>
    <row r="967" spans="1:35" x14ac:dyDescent="0.2">
      <c r="A967" s="434" t="str">
        <f>IF(B967&lt;&gt;"",HYPERLINK(CONCATENATE("http://reports.ofsted.gov.uk/inspection-reports/find-inspection-report/provider/ELS/",B967),"Ofsted Webpage"),"")</f>
        <v>Ofsted Webpage</v>
      </c>
      <c r="B967" s="403">
        <v>133854</v>
      </c>
      <c r="C967" s="403">
        <v>107501</v>
      </c>
      <c r="D967" s="403">
        <v>10001282</v>
      </c>
      <c r="E967" s="403" t="s">
        <v>4987</v>
      </c>
      <c r="F967" s="403" t="s">
        <v>120</v>
      </c>
      <c r="G967" s="403" t="s">
        <v>18</v>
      </c>
      <c r="H967" s="403" t="s">
        <v>473</v>
      </c>
      <c r="I967" s="403" t="s">
        <v>94</v>
      </c>
      <c r="J967" s="403" t="s">
        <v>95</v>
      </c>
      <c r="K967" s="404" t="s">
        <v>210</v>
      </c>
      <c r="L967" s="403" t="s">
        <v>210</v>
      </c>
      <c r="M967" s="403" t="s">
        <v>210</v>
      </c>
      <c r="N967" s="403" t="s">
        <v>210</v>
      </c>
      <c r="O967" s="403" t="s">
        <v>210</v>
      </c>
      <c r="P967" s="404" t="s">
        <v>210</v>
      </c>
      <c r="Q967" s="404" t="s">
        <v>210</v>
      </c>
      <c r="R967" s="404" t="s">
        <v>210</v>
      </c>
      <c r="S967" s="403" t="s">
        <v>210</v>
      </c>
      <c r="T967" s="403" t="s">
        <v>210</v>
      </c>
      <c r="U967" s="403" t="s">
        <v>210</v>
      </c>
      <c r="V967" s="403" t="s">
        <v>210</v>
      </c>
      <c r="W967" s="403" t="s">
        <v>210</v>
      </c>
      <c r="X967" s="403" t="s">
        <v>210</v>
      </c>
      <c r="Y967" s="403" t="s">
        <v>210</v>
      </c>
      <c r="Z967" s="404" t="s">
        <v>210</v>
      </c>
      <c r="AA967" s="404" t="s">
        <v>210</v>
      </c>
      <c r="AB967" s="403" t="s">
        <v>210</v>
      </c>
      <c r="AC967" s="403" t="s">
        <v>210</v>
      </c>
      <c r="AD967" s="403" t="s">
        <v>210</v>
      </c>
      <c r="AE967" s="403" t="s">
        <v>210</v>
      </c>
      <c r="AF967" s="403" t="s">
        <v>210</v>
      </c>
      <c r="AG967" s="403" t="s">
        <v>210</v>
      </c>
      <c r="AH967" s="403" t="s">
        <v>210</v>
      </c>
      <c r="AI967" s="403" t="s">
        <v>210</v>
      </c>
    </row>
    <row r="968" spans="1:35" x14ac:dyDescent="0.2">
      <c r="A968" s="434" t="str">
        <f>IF(B968&lt;&gt;"",HYPERLINK(CONCATENATE("http://reports.ofsted.gov.uk/inspection-reports/find-inspection-report/provider/ELS/",B968),"Ofsted Webpage"),"")</f>
        <v>Ofsted Webpage</v>
      </c>
      <c r="B968" s="403">
        <v>133855</v>
      </c>
      <c r="C968" s="403">
        <v>108274</v>
      </c>
      <c r="D968" s="403">
        <v>10004797</v>
      </c>
      <c r="E968" s="403" t="s">
        <v>3127</v>
      </c>
      <c r="F968" s="403" t="s">
        <v>120</v>
      </c>
      <c r="G968" s="403" t="s">
        <v>18</v>
      </c>
      <c r="H968" s="403" t="s">
        <v>217</v>
      </c>
      <c r="I968" s="403" t="s">
        <v>161</v>
      </c>
      <c r="J968" s="403" t="s">
        <v>161</v>
      </c>
      <c r="K968" s="404">
        <v>43124</v>
      </c>
      <c r="L968" s="403">
        <v>1</v>
      </c>
      <c r="M968" s="403" t="s">
        <v>3128</v>
      </c>
      <c r="N968" s="403" t="s">
        <v>3129</v>
      </c>
      <c r="O968" s="403" t="s">
        <v>109</v>
      </c>
      <c r="P968" s="404">
        <v>41716</v>
      </c>
      <c r="Q968" s="404">
        <v>41719</v>
      </c>
      <c r="R968" s="404">
        <v>41754</v>
      </c>
      <c r="S968" s="403">
        <v>2</v>
      </c>
      <c r="T968" s="403">
        <v>2</v>
      </c>
      <c r="U968" s="403">
        <v>2</v>
      </c>
      <c r="V968" s="403" t="s">
        <v>99</v>
      </c>
      <c r="W968" s="403">
        <v>2</v>
      </c>
      <c r="X968" s="403" t="s">
        <v>99</v>
      </c>
      <c r="Y968" s="403" t="s">
        <v>3984</v>
      </c>
      <c r="Z968" s="404">
        <v>41233</v>
      </c>
      <c r="AA968" s="404">
        <v>41236</v>
      </c>
      <c r="AB968" s="403" t="s">
        <v>618</v>
      </c>
      <c r="AC968" s="403" t="s">
        <v>4900</v>
      </c>
      <c r="AD968" s="403">
        <v>3</v>
      </c>
      <c r="AE968" s="403">
        <v>3</v>
      </c>
      <c r="AF968" s="403">
        <v>3</v>
      </c>
      <c r="AG968" s="403" t="s">
        <v>99</v>
      </c>
      <c r="AH968" s="403">
        <v>3</v>
      </c>
      <c r="AI968" s="403" t="s">
        <v>127</v>
      </c>
    </row>
    <row r="969" spans="1:35" x14ac:dyDescent="0.2">
      <c r="A969" s="434" t="str">
        <f>IF(B969&lt;&gt;"",HYPERLINK(CONCATENATE("http://reports.ofsted.gov.uk/inspection-reports/find-inspection-report/provider/ELS/",B969),"Ofsted Webpage"),"")</f>
        <v>Ofsted Webpage</v>
      </c>
      <c r="B969" s="403">
        <v>133864</v>
      </c>
      <c r="C969" s="403">
        <v>108254</v>
      </c>
      <c r="D969" s="403">
        <v>10004930</v>
      </c>
      <c r="E969" s="403" t="s">
        <v>3131</v>
      </c>
      <c r="F969" s="403" t="s">
        <v>120</v>
      </c>
      <c r="G969" s="403" t="s">
        <v>18</v>
      </c>
      <c r="H969" s="403" t="s">
        <v>364</v>
      </c>
      <c r="I969" s="403" t="s">
        <v>190</v>
      </c>
      <c r="J969" s="403" t="s">
        <v>190</v>
      </c>
      <c r="K969" s="404">
        <v>43125</v>
      </c>
      <c r="L969" s="403">
        <v>1</v>
      </c>
      <c r="M969" s="403" t="s">
        <v>3132</v>
      </c>
      <c r="N969" s="403" t="s">
        <v>618</v>
      </c>
      <c r="O969" s="403" t="s">
        <v>109</v>
      </c>
      <c r="P969" s="404">
        <v>41604</v>
      </c>
      <c r="Q969" s="404">
        <v>41607</v>
      </c>
      <c r="R969" s="404">
        <v>41647</v>
      </c>
      <c r="S969" s="403">
        <v>2</v>
      </c>
      <c r="T969" s="403">
        <v>2</v>
      </c>
      <c r="U969" s="403">
        <v>2</v>
      </c>
      <c r="V969" s="403" t="s">
        <v>99</v>
      </c>
      <c r="W969" s="403">
        <v>1</v>
      </c>
      <c r="X969" s="403" t="s">
        <v>99</v>
      </c>
      <c r="Y969" s="403" t="s">
        <v>210</v>
      </c>
      <c r="Z969" s="404" t="s">
        <v>210</v>
      </c>
      <c r="AA969" s="404" t="s">
        <v>210</v>
      </c>
      <c r="AB969" s="403" t="s">
        <v>210</v>
      </c>
      <c r="AC969" s="403" t="s">
        <v>210</v>
      </c>
      <c r="AD969" s="403" t="s">
        <v>210</v>
      </c>
      <c r="AE969" s="403" t="s">
        <v>210</v>
      </c>
      <c r="AF969" s="403" t="s">
        <v>210</v>
      </c>
      <c r="AG969" s="403" t="s">
        <v>210</v>
      </c>
      <c r="AH969" s="403" t="s">
        <v>210</v>
      </c>
      <c r="AI969" s="403" t="s">
        <v>103</v>
      </c>
    </row>
    <row r="970" spans="1:35" x14ac:dyDescent="0.2">
      <c r="A970" s="434" t="str">
        <f>IF(B970&lt;&gt;"",HYPERLINK(CONCATENATE("http://reports.ofsted.gov.uk/inspection-reports/find-inspection-report/provider/ELS/",B970),"Ofsted Webpage"),"")</f>
        <v>Ofsted Webpage</v>
      </c>
      <c r="B970" s="403">
        <v>133865</v>
      </c>
      <c r="C970" s="403">
        <v>117761</v>
      </c>
      <c r="D970" s="403">
        <v>10007801</v>
      </c>
      <c r="E970" s="403" t="s">
        <v>4988</v>
      </c>
      <c r="F970" s="403" t="s">
        <v>120</v>
      </c>
      <c r="G970" s="403" t="s">
        <v>18</v>
      </c>
      <c r="H970" s="403" t="s">
        <v>780</v>
      </c>
      <c r="I970" s="403" t="s">
        <v>166</v>
      </c>
      <c r="J970" s="403" t="s">
        <v>166</v>
      </c>
      <c r="K970" s="404" t="s">
        <v>210</v>
      </c>
      <c r="L970" s="403" t="s">
        <v>210</v>
      </c>
      <c r="M970" s="403" t="s">
        <v>210</v>
      </c>
      <c r="N970" s="403" t="s">
        <v>210</v>
      </c>
      <c r="O970" s="403" t="s">
        <v>210</v>
      </c>
      <c r="P970" s="404" t="s">
        <v>210</v>
      </c>
      <c r="Q970" s="404" t="s">
        <v>210</v>
      </c>
      <c r="R970" s="404" t="s">
        <v>210</v>
      </c>
      <c r="S970" s="403" t="s">
        <v>210</v>
      </c>
      <c r="T970" s="403" t="s">
        <v>210</v>
      </c>
      <c r="U970" s="403" t="s">
        <v>210</v>
      </c>
      <c r="V970" s="403" t="s">
        <v>210</v>
      </c>
      <c r="W970" s="403" t="s">
        <v>210</v>
      </c>
      <c r="X970" s="403" t="s">
        <v>210</v>
      </c>
      <c r="Y970" s="403" t="s">
        <v>210</v>
      </c>
      <c r="Z970" s="404" t="s">
        <v>210</v>
      </c>
      <c r="AA970" s="404" t="s">
        <v>210</v>
      </c>
      <c r="AB970" s="403" t="s">
        <v>210</v>
      </c>
      <c r="AC970" s="403" t="s">
        <v>210</v>
      </c>
      <c r="AD970" s="403" t="s">
        <v>210</v>
      </c>
      <c r="AE970" s="403" t="s">
        <v>210</v>
      </c>
      <c r="AF970" s="403" t="s">
        <v>210</v>
      </c>
      <c r="AG970" s="403" t="s">
        <v>210</v>
      </c>
      <c r="AH970" s="403" t="s">
        <v>210</v>
      </c>
      <c r="AI970" s="403" t="s">
        <v>210</v>
      </c>
    </row>
    <row r="971" spans="1:35" x14ac:dyDescent="0.2">
      <c r="A971" s="434" t="str">
        <f>IF(B971&lt;&gt;"",HYPERLINK(CONCATENATE("http://reports.ofsted.gov.uk/inspection-reports/find-inspection-report/provider/ELS/",B971),"Ofsted Webpage"),"")</f>
        <v>Ofsted Webpage</v>
      </c>
      <c r="B971" s="403">
        <v>133867</v>
      </c>
      <c r="C971" s="403">
        <v>108275</v>
      </c>
      <c r="D971" s="403">
        <v>10007155</v>
      </c>
      <c r="E971" s="403" t="s">
        <v>4989</v>
      </c>
      <c r="F971" s="403" t="s">
        <v>120</v>
      </c>
      <c r="G971" s="403" t="s">
        <v>18</v>
      </c>
      <c r="H971" s="403" t="s">
        <v>1036</v>
      </c>
      <c r="I971" s="403" t="s">
        <v>190</v>
      </c>
      <c r="J971" s="403" t="s">
        <v>190</v>
      </c>
      <c r="K971" s="404" t="s">
        <v>210</v>
      </c>
      <c r="L971" s="403" t="s">
        <v>210</v>
      </c>
      <c r="M971" s="403" t="s">
        <v>210</v>
      </c>
      <c r="N971" s="403" t="s">
        <v>210</v>
      </c>
      <c r="O971" s="403" t="s">
        <v>210</v>
      </c>
      <c r="P971" s="404" t="s">
        <v>210</v>
      </c>
      <c r="Q971" s="404" t="s">
        <v>210</v>
      </c>
      <c r="R971" s="404" t="s">
        <v>210</v>
      </c>
      <c r="S971" s="403" t="s">
        <v>210</v>
      </c>
      <c r="T971" s="403" t="s">
        <v>210</v>
      </c>
      <c r="U971" s="403" t="s">
        <v>210</v>
      </c>
      <c r="V971" s="403" t="s">
        <v>210</v>
      </c>
      <c r="W971" s="403" t="s">
        <v>210</v>
      </c>
      <c r="X971" s="403" t="s">
        <v>210</v>
      </c>
      <c r="Y971" s="403" t="s">
        <v>210</v>
      </c>
      <c r="Z971" s="404" t="s">
        <v>210</v>
      </c>
      <c r="AA971" s="404" t="s">
        <v>210</v>
      </c>
      <c r="AB971" s="403" t="s">
        <v>210</v>
      </c>
      <c r="AC971" s="403" t="s">
        <v>210</v>
      </c>
      <c r="AD971" s="403" t="s">
        <v>210</v>
      </c>
      <c r="AE971" s="403" t="s">
        <v>210</v>
      </c>
      <c r="AF971" s="403" t="s">
        <v>210</v>
      </c>
      <c r="AG971" s="403" t="s">
        <v>210</v>
      </c>
      <c r="AH971" s="403" t="s">
        <v>210</v>
      </c>
      <c r="AI971" s="403" t="s">
        <v>210</v>
      </c>
    </row>
    <row r="972" spans="1:35" x14ac:dyDescent="0.2">
      <c r="A972" s="434" t="str">
        <f>IF(B972&lt;&gt;"",HYPERLINK(CONCATENATE("http://reports.ofsted.gov.uk/inspection-reports/find-inspection-report/provider/ELS/",B972),"Ofsted Webpage"),"")</f>
        <v>Ofsted Webpage</v>
      </c>
      <c r="B972" s="403">
        <v>133868</v>
      </c>
      <c r="C972" s="403">
        <v>125057</v>
      </c>
      <c r="D972" s="403">
        <v>10007137</v>
      </c>
      <c r="E972" s="403" t="s">
        <v>4975</v>
      </c>
      <c r="F972" s="403" t="s">
        <v>120</v>
      </c>
      <c r="G972" s="403" t="s">
        <v>18</v>
      </c>
      <c r="H972" s="403" t="s">
        <v>274</v>
      </c>
      <c r="I972" s="403" t="s">
        <v>190</v>
      </c>
      <c r="J972" s="403" t="s">
        <v>190</v>
      </c>
      <c r="K972" s="404" t="s">
        <v>210</v>
      </c>
      <c r="L972" s="403" t="s">
        <v>210</v>
      </c>
      <c r="M972" s="403" t="s">
        <v>210</v>
      </c>
      <c r="N972" s="403" t="s">
        <v>210</v>
      </c>
      <c r="O972" s="403" t="s">
        <v>210</v>
      </c>
      <c r="P972" s="404" t="s">
        <v>210</v>
      </c>
      <c r="Q972" s="404" t="s">
        <v>210</v>
      </c>
      <c r="R972" s="404" t="s">
        <v>210</v>
      </c>
      <c r="S972" s="403" t="s">
        <v>210</v>
      </c>
      <c r="T972" s="403" t="s">
        <v>210</v>
      </c>
      <c r="U972" s="403" t="s">
        <v>210</v>
      </c>
      <c r="V972" s="403" t="s">
        <v>210</v>
      </c>
      <c r="W972" s="403" t="s">
        <v>210</v>
      </c>
      <c r="X972" s="403" t="s">
        <v>210</v>
      </c>
      <c r="Y972" s="403" t="s">
        <v>210</v>
      </c>
      <c r="Z972" s="404" t="s">
        <v>210</v>
      </c>
      <c r="AA972" s="404" t="s">
        <v>210</v>
      </c>
      <c r="AB972" s="403" t="s">
        <v>210</v>
      </c>
      <c r="AC972" s="403" t="s">
        <v>210</v>
      </c>
      <c r="AD972" s="403" t="s">
        <v>210</v>
      </c>
      <c r="AE972" s="403" t="s">
        <v>210</v>
      </c>
      <c r="AF972" s="403" t="s">
        <v>210</v>
      </c>
      <c r="AG972" s="403" t="s">
        <v>210</v>
      </c>
      <c r="AH972" s="403" t="s">
        <v>210</v>
      </c>
      <c r="AI972" s="403" t="s">
        <v>210</v>
      </c>
    </row>
    <row r="973" spans="1:35" x14ac:dyDescent="0.2">
      <c r="A973" s="434" t="str">
        <f>IF(B973&lt;&gt;"",HYPERLINK(CONCATENATE("http://reports.ofsted.gov.uk/inspection-reports/find-inspection-report/provider/ELS/",B973),"Ofsted Webpage"),"")</f>
        <v>Ofsted Webpage</v>
      </c>
      <c r="B973" s="403">
        <v>133869</v>
      </c>
      <c r="C973" s="403">
        <v>106468</v>
      </c>
      <c r="D973" s="403">
        <v>10007141</v>
      </c>
      <c r="E973" s="403" t="s">
        <v>4973</v>
      </c>
      <c r="F973" s="403" t="s">
        <v>120</v>
      </c>
      <c r="G973" s="403" t="s">
        <v>18</v>
      </c>
      <c r="H973" s="403" t="s">
        <v>422</v>
      </c>
      <c r="I973" s="403" t="s">
        <v>140</v>
      </c>
      <c r="J973" s="403" t="s">
        <v>140</v>
      </c>
      <c r="K973" s="404" t="s">
        <v>210</v>
      </c>
      <c r="L973" s="403" t="s">
        <v>210</v>
      </c>
      <c r="M973" s="403" t="s">
        <v>210</v>
      </c>
      <c r="N973" s="403" t="s">
        <v>210</v>
      </c>
      <c r="O973" s="403" t="s">
        <v>210</v>
      </c>
      <c r="P973" s="404" t="s">
        <v>210</v>
      </c>
      <c r="Q973" s="404" t="s">
        <v>210</v>
      </c>
      <c r="R973" s="404" t="s">
        <v>210</v>
      </c>
      <c r="S973" s="403" t="s">
        <v>210</v>
      </c>
      <c r="T973" s="403" t="s">
        <v>210</v>
      </c>
      <c r="U973" s="403" t="s">
        <v>210</v>
      </c>
      <c r="V973" s="403" t="s">
        <v>210</v>
      </c>
      <c r="W973" s="403" t="s">
        <v>210</v>
      </c>
      <c r="X973" s="403" t="s">
        <v>210</v>
      </c>
      <c r="Y973" s="403" t="s">
        <v>210</v>
      </c>
      <c r="Z973" s="404" t="s">
        <v>210</v>
      </c>
      <c r="AA973" s="404" t="s">
        <v>210</v>
      </c>
      <c r="AB973" s="403" t="s">
        <v>210</v>
      </c>
      <c r="AC973" s="403" t="s">
        <v>210</v>
      </c>
      <c r="AD973" s="403" t="s">
        <v>210</v>
      </c>
      <c r="AE973" s="403" t="s">
        <v>210</v>
      </c>
      <c r="AF973" s="403" t="s">
        <v>210</v>
      </c>
      <c r="AG973" s="403" t="s">
        <v>210</v>
      </c>
      <c r="AH973" s="403" t="s">
        <v>210</v>
      </c>
      <c r="AI973" s="403" t="s">
        <v>210</v>
      </c>
    </row>
    <row r="974" spans="1:35" x14ac:dyDescent="0.2">
      <c r="A974" s="434" t="str">
        <f>IF(B974&lt;&gt;"",HYPERLINK(CONCATENATE("http://reports.ofsted.gov.uk/inspection-reports/find-inspection-report/provider/ELS/",B974),"Ofsted Webpage"),"")</f>
        <v>Ofsted Webpage</v>
      </c>
      <c r="B974" s="403">
        <v>133871</v>
      </c>
      <c r="C974" s="403">
        <v>112134</v>
      </c>
      <c r="D974" s="403">
        <v>10005790</v>
      </c>
      <c r="E974" s="403" t="s">
        <v>4966</v>
      </c>
      <c r="F974" s="403" t="s">
        <v>120</v>
      </c>
      <c r="G974" s="403" t="s">
        <v>18</v>
      </c>
      <c r="H974" s="403" t="s">
        <v>198</v>
      </c>
      <c r="I974" s="403" t="s">
        <v>199</v>
      </c>
      <c r="J974" s="403" t="s">
        <v>95</v>
      </c>
      <c r="K974" s="404" t="s">
        <v>210</v>
      </c>
      <c r="L974" s="403" t="s">
        <v>210</v>
      </c>
      <c r="M974" s="403" t="s">
        <v>210</v>
      </c>
      <c r="N974" s="403" t="s">
        <v>210</v>
      </c>
      <c r="O974" s="403" t="s">
        <v>210</v>
      </c>
      <c r="P974" s="404" t="s">
        <v>210</v>
      </c>
      <c r="Q974" s="404" t="s">
        <v>210</v>
      </c>
      <c r="R974" s="404" t="s">
        <v>210</v>
      </c>
      <c r="S974" s="403" t="s">
        <v>210</v>
      </c>
      <c r="T974" s="403" t="s">
        <v>210</v>
      </c>
      <c r="U974" s="403" t="s">
        <v>210</v>
      </c>
      <c r="V974" s="403" t="s">
        <v>210</v>
      </c>
      <c r="W974" s="403" t="s">
        <v>210</v>
      </c>
      <c r="X974" s="403" t="s">
        <v>210</v>
      </c>
      <c r="Y974" s="403" t="s">
        <v>210</v>
      </c>
      <c r="Z974" s="404" t="s">
        <v>210</v>
      </c>
      <c r="AA974" s="404" t="s">
        <v>210</v>
      </c>
      <c r="AB974" s="403" t="s">
        <v>210</v>
      </c>
      <c r="AC974" s="403" t="s">
        <v>210</v>
      </c>
      <c r="AD974" s="403" t="s">
        <v>210</v>
      </c>
      <c r="AE974" s="403" t="s">
        <v>210</v>
      </c>
      <c r="AF974" s="403" t="s">
        <v>210</v>
      </c>
      <c r="AG974" s="403" t="s">
        <v>210</v>
      </c>
      <c r="AH974" s="403" t="s">
        <v>210</v>
      </c>
      <c r="AI974" s="403" t="s">
        <v>210</v>
      </c>
    </row>
    <row r="975" spans="1:35" x14ac:dyDescent="0.2">
      <c r="A975" s="434" t="str">
        <f>IF(B975&lt;&gt;"",HYPERLINK(CONCATENATE("http://reports.ofsted.gov.uk/inspection-reports/find-inspection-report/provider/ELS/",B975),"Ofsted Webpage"),"")</f>
        <v>Ofsted Webpage</v>
      </c>
      <c r="B975" s="403">
        <v>133872</v>
      </c>
      <c r="C975" s="403">
        <v>112626</v>
      </c>
      <c r="D975" s="403">
        <v>10007157</v>
      </c>
      <c r="E975" s="403" t="s">
        <v>4699</v>
      </c>
      <c r="F975" s="403" t="s">
        <v>120</v>
      </c>
      <c r="G975" s="403" t="s">
        <v>18</v>
      </c>
      <c r="H975" s="403" t="s">
        <v>198</v>
      </c>
      <c r="I975" s="403" t="s">
        <v>199</v>
      </c>
      <c r="J975" s="403" t="s">
        <v>95</v>
      </c>
      <c r="K975" s="404" t="s">
        <v>210</v>
      </c>
      <c r="L975" s="403" t="s">
        <v>210</v>
      </c>
      <c r="M975" s="403">
        <v>10004814</v>
      </c>
      <c r="N975" s="403" t="s">
        <v>618</v>
      </c>
      <c r="O975" s="403" t="s">
        <v>109</v>
      </c>
      <c r="P975" s="404">
        <v>42871</v>
      </c>
      <c r="Q975" s="404">
        <v>42874</v>
      </c>
      <c r="R975" s="404">
        <v>42915</v>
      </c>
      <c r="S975" s="403">
        <v>3</v>
      </c>
      <c r="T975" s="403">
        <v>3</v>
      </c>
      <c r="U975" s="403">
        <v>3</v>
      </c>
      <c r="V975" s="403">
        <v>2</v>
      </c>
      <c r="W975" s="403">
        <v>3</v>
      </c>
      <c r="X975" s="403" t="s">
        <v>100</v>
      </c>
      <c r="Y975" s="403" t="s">
        <v>210</v>
      </c>
      <c r="Z975" s="404" t="s">
        <v>210</v>
      </c>
      <c r="AA975" s="404" t="s">
        <v>210</v>
      </c>
      <c r="AB975" s="403" t="s">
        <v>210</v>
      </c>
      <c r="AC975" s="403" t="s">
        <v>210</v>
      </c>
      <c r="AD975" s="403" t="s">
        <v>210</v>
      </c>
      <c r="AE975" s="403" t="s">
        <v>210</v>
      </c>
      <c r="AF975" s="403" t="s">
        <v>210</v>
      </c>
      <c r="AG975" s="403" t="s">
        <v>210</v>
      </c>
      <c r="AH975" s="403" t="s">
        <v>210</v>
      </c>
      <c r="AI975" s="403" t="s">
        <v>103</v>
      </c>
    </row>
    <row r="976" spans="1:35" x14ac:dyDescent="0.2">
      <c r="A976" s="434" t="str">
        <f>IF(B976&lt;&gt;"",HYPERLINK(CONCATENATE("http://reports.ofsted.gov.uk/inspection-reports/find-inspection-report/provider/ELS/",B976),"Ofsted Webpage"),"")</f>
        <v>Ofsted Webpage</v>
      </c>
      <c r="B976" s="403">
        <v>133873</v>
      </c>
      <c r="C976" s="403">
        <v>108261</v>
      </c>
      <c r="D976" s="403">
        <v>10004078</v>
      </c>
      <c r="E976" s="403" t="s">
        <v>4962</v>
      </c>
      <c r="F976" s="403" t="s">
        <v>120</v>
      </c>
      <c r="G976" s="403" t="s">
        <v>18</v>
      </c>
      <c r="H976" s="403" t="s">
        <v>805</v>
      </c>
      <c r="I976" s="403" t="s">
        <v>122</v>
      </c>
      <c r="J976" s="403" t="s">
        <v>122</v>
      </c>
      <c r="K976" s="404" t="s">
        <v>210</v>
      </c>
      <c r="L976" s="403" t="s">
        <v>210</v>
      </c>
      <c r="M976" s="403" t="s">
        <v>210</v>
      </c>
      <c r="N976" s="403" t="s">
        <v>210</v>
      </c>
      <c r="O976" s="403" t="s">
        <v>210</v>
      </c>
      <c r="P976" s="404" t="s">
        <v>210</v>
      </c>
      <c r="Q976" s="404" t="s">
        <v>210</v>
      </c>
      <c r="R976" s="404" t="s">
        <v>210</v>
      </c>
      <c r="S976" s="403" t="s">
        <v>210</v>
      </c>
      <c r="T976" s="403" t="s">
        <v>210</v>
      </c>
      <c r="U976" s="403" t="s">
        <v>210</v>
      </c>
      <c r="V976" s="403" t="s">
        <v>210</v>
      </c>
      <c r="W976" s="403" t="s">
        <v>210</v>
      </c>
      <c r="X976" s="403" t="s">
        <v>210</v>
      </c>
      <c r="Y976" s="403" t="s">
        <v>210</v>
      </c>
      <c r="Z976" s="404" t="s">
        <v>210</v>
      </c>
      <c r="AA976" s="404" t="s">
        <v>210</v>
      </c>
      <c r="AB976" s="403" t="s">
        <v>210</v>
      </c>
      <c r="AC976" s="403" t="s">
        <v>210</v>
      </c>
      <c r="AD976" s="403" t="s">
        <v>210</v>
      </c>
      <c r="AE976" s="403" t="s">
        <v>210</v>
      </c>
      <c r="AF976" s="403" t="s">
        <v>210</v>
      </c>
      <c r="AG976" s="403" t="s">
        <v>210</v>
      </c>
      <c r="AH976" s="403" t="s">
        <v>210</v>
      </c>
      <c r="AI976" s="403" t="s">
        <v>210</v>
      </c>
    </row>
    <row r="977" spans="1:35" x14ac:dyDescent="0.2">
      <c r="A977" s="434" t="str">
        <f>IF(B977&lt;&gt;"",HYPERLINK(CONCATENATE("http://reports.ofsted.gov.uk/inspection-reports/find-inspection-report/provider/ELS/",B977),"Ofsted Webpage"),"")</f>
        <v>Ofsted Webpage</v>
      </c>
      <c r="B977" s="403">
        <v>133876</v>
      </c>
      <c r="C977" s="403">
        <v>116366</v>
      </c>
      <c r="D977" s="403">
        <v>10007146</v>
      </c>
      <c r="E977" s="403" t="s">
        <v>4983</v>
      </c>
      <c r="F977" s="403" t="s">
        <v>120</v>
      </c>
      <c r="G977" s="403" t="s">
        <v>18</v>
      </c>
      <c r="H977" s="403" t="s">
        <v>717</v>
      </c>
      <c r="I977" s="403" t="s">
        <v>122</v>
      </c>
      <c r="J977" s="403" t="s">
        <v>122</v>
      </c>
      <c r="K977" s="404" t="s">
        <v>210</v>
      </c>
      <c r="L977" s="403" t="s">
        <v>210</v>
      </c>
      <c r="M977" s="403" t="s">
        <v>210</v>
      </c>
      <c r="N977" s="403" t="s">
        <v>210</v>
      </c>
      <c r="O977" s="403" t="s">
        <v>210</v>
      </c>
      <c r="P977" s="404" t="s">
        <v>210</v>
      </c>
      <c r="Q977" s="404" t="s">
        <v>210</v>
      </c>
      <c r="R977" s="404" t="s">
        <v>210</v>
      </c>
      <c r="S977" s="403" t="s">
        <v>210</v>
      </c>
      <c r="T977" s="403" t="s">
        <v>210</v>
      </c>
      <c r="U977" s="403" t="s">
        <v>210</v>
      </c>
      <c r="V977" s="403" t="s">
        <v>210</v>
      </c>
      <c r="W977" s="403" t="s">
        <v>210</v>
      </c>
      <c r="X977" s="403" t="s">
        <v>210</v>
      </c>
      <c r="Y977" s="403" t="s">
        <v>210</v>
      </c>
      <c r="Z977" s="404" t="s">
        <v>210</v>
      </c>
      <c r="AA977" s="404" t="s">
        <v>210</v>
      </c>
      <c r="AB977" s="403" t="s">
        <v>210</v>
      </c>
      <c r="AC977" s="403" t="s">
        <v>210</v>
      </c>
      <c r="AD977" s="403" t="s">
        <v>210</v>
      </c>
      <c r="AE977" s="403" t="s">
        <v>210</v>
      </c>
      <c r="AF977" s="403" t="s">
        <v>210</v>
      </c>
      <c r="AG977" s="403" t="s">
        <v>210</v>
      </c>
      <c r="AH977" s="403" t="s">
        <v>210</v>
      </c>
      <c r="AI977" s="403" t="s">
        <v>210</v>
      </c>
    </row>
    <row r="978" spans="1:35" x14ac:dyDescent="0.2">
      <c r="A978" s="434" t="str">
        <f>IF(B978&lt;&gt;"",HYPERLINK(CONCATENATE("http://reports.ofsted.gov.uk/inspection-reports/find-inspection-report/provider/ELS/",B978),"Ofsted Webpage"),"")</f>
        <v>Ofsted Webpage</v>
      </c>
      <c r="B978" s="403">
        <v>133878</v>
      </c>
      <c r="C978" s="403">
        <v>108981</v>
      </c>
      <c r="D978" s="403">
        <v>10006022</v>
      </c>
      <c r="E978" s="403" t="s">
        <v>4132</v>
      </c>
      <c r="F978" s="403" t="s">
        <v>120</v>
      </c>
      <c r="G978" s="403" t="s">
        <v>18</v>
      </c>
      <c r="H978" s="403" t="s">
        <v>251</v>
      </c>
      <c r="I978" s="403" t="s">
        <v>190</v>
      </c>
      <c r="J978" s="403" t="s">
        <v>190</v>
      </c>
      <c r="K978" s="404" t="s">
        <v>210</v>
      </c>
      <c r="L978" s="403" t="s">
        <v>210</v>
      </c>
      <c r="M978" s="403" t="s">
        <v>4133</v>
      </c>
      <c r="N978" s="403" t="s">
        <v>4131</v>
      </c>
      <c r="O978" s="403" t="s">
        <v>109</v>
      </c>
      <c r="P978" s="404">
        <v>40882</v>
      </c>
      <c r="Q978" s="404">
        <v>40886</v>
      </c>
      <c r="R978" s="404">
        <v>40926</v>
      </c>
      <c r="S978" s="403">
        <v>1</v>
      </c>
      <c r="T978" s="403">
        <v>2</v>
      </c>
      <c r="U978" s="403">
        <v>2</v>
      </c>
      <c r="V978" s="403" t="s">
        <v>99</v>
      </c>
      <c r="W978" s="403">
        <v>1</v>
      </c>
      <c r="X978" s="403" t="s">
        <v>99</v>
      </c>
      <c r="Y978" s="403" t="s">
        <v>210</v>
      </c>
      <c r="Z978" s="404" t="s">
        <v>210</v>
      </c>
      <c r="AA978" s="404" t="s">
        <v>210</v>
      </c>
      <c r="AB978" s="403" t="s">
        <v>210</v>
      </c>
      <c r="AC978" s="403" t="s">
        <v>210</v>
      </c>
      <c r="AD978" s="403" t="s">
        <v>210</v>
      </c>
      <c r="AE978" s="403" t="s">
        <v>210</v>
      </c>
      <c r="AF978" s="403" t="s">
        <v>210</v>
      </c>
      <c r="AG978" s="403" t="s">
        <v>210</v>
      </c>
      <c r="AH978" s="403" t="s">
        <v>210</v>
      </c>
      <c r="AI978" s="403" t="s">
        <v>103</v>
      </c>
    </row>
    <row r="979" spans="1:35" x14ac:dyDescent="0.2">
      <c r="A979" s="434" t="str">
        <f>IF(B979&lt;&gt;"",HYPERLINK(CONCATENATE("http://reports.ofsted.gov.uk/inspection-reports/find-inspection-report/provider/ELS/",B979),"Ofsted Webpage"),"")</f>
        <v>Ofsted Webpage</v>
      </c>
      <c r="B979" s="403">
        <v>133880</v>
      </c>
      <c r="C979" s="403">
        <v>108225</v>
      </c>
      <c r="D979" s="403">
        <v>10003614</v>
      </c>
      <c r="E979" s="403" t="s">
        <v>4992</v>
      </c>
      <c r="F979" s="403" t="s">
        <v>120</v>
      </c>
      <c r="G979" s="403" t="s">
        <v>18</v>
      </c>
      <c r="H979" s="403" t="s">
        <v>234</v>
      </c>
      <c r="I979" s="403" t="s">
        <v>190</v>
      </c>
      <c r="J979" s="403" t="s">
        <v>190</v>
      </c>
      <c r="K979" s="404" t="s">
        <v>210</v>
      </c>
      <c r="L979" s="403" t="s">
        <v>210</v>
      </c>
      <c r="M979" s="403" t="s">
        <v>210</v>
      </c>
      <c r="N979" s="403" t="s">
        <v>210</v>
      </c>
      <c r="O979" s="403" t="s">
        <v>210</v>
      </c>
      <c r="P979" s="404" t="s">
        <v>210</v>
      </c>
      <c r="Q979" s="404" t="s">
        <v>210</v>
      </c>
      <c r="R979" s="404" t="s">
        <v>210</v>
      </c>
      <c r="S979" s="403" t="s">
        <v>210</v>
      </c>
      <c r="T979" s="403" t="s">
        <v>210</v>
      </c>
      <c r="U979" s="403" t="s">
        <v>210</v>
      </c>
      <c r="V979" s="403" t="s">
        <v>210</v>
      </c>
      <c r="W979" s="403" t="s">
        <v>210</v>
      </c>
      <c r="X979" s="403" t="s">
        <v>210</v>
      </c>
      <c r="Y979" s="403" t="s">
        <v>210</v>
      </c>
      <c r="Z979" s="404" t="s">
        <v>210</v>
      </c>
      <c r="AA979" s="404" t="s">
        <v>210</v>
      </c>
      <c r="AB979" s="403" t="s">
        <v>210</v>
      </c>
      <c r="AC979" s="403" t="s">
        <v>210</v>
      </c>
      <c r="AD979" s="403" t="s">
        <v>210</v>
      </c>
      <c r="AE979" s="403" t="s">
        <v>210</v>
      </c>
      <c r="AF979" s="403" t="s">
        <v>210</v>
      </c>
      <c r="AG979" s="403" t="s">
        <v>210</v>
      </c>
      <c r="AH979" s="403" t="s">
        <v>210</v>
      </c>
      <c r="AI979" s="403" t="s">
        <v>210</v>
      </c>
    </row>
    <row r="980" spans="1:35" x14ac:dyDescent="0.2">
      <c r="A980" s="434" t="str">
        <f>IF(B980&lt;&gt;"",HYPERLINK(CONCATENATE("http://reports.ofsted.gov.uk/inspection-reports/find-inspection-report/provider/ELS/",B980),"Ofsted Webpage"),"")</f>
        <v>Ofsted Webpage</v>
      </c>
      <c r="B980" s="403">
        <v>133881</v>
      </c>
      <c r="C980" s="403">
        <v>108263</v>
      </c>
      <c r="D980" s="403">
        <v>10007159</v>
      </c>
      <c r="E980" s="403" t="s">
        <v>3134</v>
      </c>
      <c r="F980" s="403" t="s">
        <v>120</v>
      </c>
      <c r="G980" s="403" t="s">
        <v>18</v>
      </c>
      <c r="H980" s="403" t="s">
        <v>503</v>
      </c>
      <c r="I980" s="403" t="s">
        <v>94</v>
      </c>
      <c r="J980" s="403" t="s">
        <v>95</v>
      </c>
      <c r="K980" s="404" t="s">
        <v>210</v>
      </c>
      <c r="L980" s="403" t="s">
        <v>210</v>
      </c>
      <c r="M980" s="403" t="s">
        <v>3135</v>
      </c>
      <c r="N980" s="403" t="s">
        <v>618</v>
      </c>
      <c r="O980" s="403" t="s">
        <v>109</v>
      </c>
      <c r="P980" s="404">
        <v>41702</v>
      </c>
      <c r="Q980" s="404">
        <v>41705</v>
      </c>
      <c r="R980" s="404">
        <v>41738</v>
      </c>
      <c r="S980" s="403">
        <v>1</v>
      </c>
      <c r="T980" s="403">
        <v>1</v>
      </c>
      <c r="U980" s="403">
        <v>1</v>
      </c>
      <c r="V980" s="403" t="s">
        <v>99</v>
      </c>
      <c r="W980" s="403">
        <v>1</v>
      </c>
      <c r="X980" s="403" t="s">
        <v>99</v>
      </c>
      <c r="Y980" s="403" t="s">
        <v>210</v>
      </c>
      <c r="Z980" s="404" t="s">
        <v>210</v>
      </c>
      <c r="AA980" s="404" t="s">
        <v>210</v>
      </c>
      <c r="AB980" s="403" t="s">
        <v>210</v>
      </c>
      <c r="AC980" s="403" t="s">
        <v>210</v>
      </c>
      <c r="AD980" s="403" t="s">
        <v>210</v>
      </c>
      <c r="AE980" s="403" t="s">
        <v>210</v>
      </c>
      <c r="AF980" s="403" t="s">
        <v>210</v>
      </c>
      <c r="AG980" s="403" t="s">
        <v>210</v>
      </c>
      <c r="AH980" s="403" t="s">
        <v>210</v>
      </c>
      <c r="AI980" s="403" t="s">
        <v>103</v>
      </c>
    </row>
    <row r="981" spans="1:35" x14ac:dyDescent="0.2">
      <c r="A981" s="434" t="str">
        <f>IF(B981&lt;&gt;"",HYPERLINK(CONCATENATE("http://reports.ofsted.gov.uk/inspection-reports/find-inspection-report/provider/ELS/",B981),"Ofsted Webpage"),"")</f>
        <v>Ofsted Webpage</v>
      </c>
      <c r="B981" s="403">
        <v>133882</v>
      </c>
      <c r="C981" s="403">
        <v>108259</v>
      </c>
      <c r="D981" s="403">
        <v>10006299</v>
      </c>
      <c r="E981" s="403" t="s">
        <v>4967</v>
      </c>
      <c r="F981" s="403" t="s">
        <v>120</v>
      </c>
      <c r="G981" s="403" t="s">
        <v>18</v>
      </c>
      <c r="H981" s="403" t="s">
        <v>171</v>
      </c>
      <c r="I981" s="403" t="s">
        <v>172</v>
      </c>
      <c r="J981" s="403" t="s">
        <v>172</v>
      </c>
      <c r="K981" s="404" t="s">
        <v>210</v>
      </c>
      <c r="L981" s="403" t="s">
        <v>210</v>
      </c>
      <c r="M981" s="403" t="s">
        <v>210</v>
      </c>
      <c r="N981" s="403" t="s">
        <v>210</v>
      </c>
      <c r="O981" s="403" t="s">
        <v>210</v>
      </c>
      <c r="P981" s="404" t="s">
        <v>210</v>
      </c>
      <c r="Q981" s="404" t="s">
        <v>210</v>
      </c>
      <c r="R981" s="404" t="s">
        <v>210</v>
      </c>
      <c r="S981" s="403" t="s">
        <v>210</v>
      </c>
      <c r="T981" s="403" t="s">
        <v>210</v>
      </c>
      <c r="U981" s="403" t="s">
        <v>210</v>
      </c>
      <c r="V981" s="403" t="s">
        <v>210</v>
      </c>
      <c r="W981" s="403" t="s">
        <v>210</v>
      </c>
      <c r="X981" s="403" t="s">
        <v>210</v>
      </c>
      <c r="Y981" s="403" t="s">
        <v>210</v>
      </c>
      <c r="Z981" s="404" t="s">
        <v>210</v>
      </c>
      <c r="AA981" s="404" t="s">
        <v>210</v>
      </c>
      <c r="AB981" s="403" t="s">
        <v>210</v>
      </c>
      <c r="AC981" s="403" t="s">
        <v>210</v>
      </c>
      <c r="AD981" s="403" t="s">
        <v>210</v>
      </c>
      <c r="AE981" s="403" t="s">
        <v>210</v>
      </c>
      <c r="AF981" s="403" t="s">
        <v>210</v>
      </c>
      <c r="AG981" s="403" t="s">
        <v>210</v>
      </c>
      <c r="AH981" s="403" t="s">
        <v>210</v>
      </c>
      <c r="AI981" s="403" t="s">
        <v>210</v>
      </c>
    </row>
    <row r="982" spans="1:35" x14ac:dyDescent="0.2">
      <c r="A982" s="434" t="str">
        <f>IF(B982&lt;&gt;"",HYPERLINK(CONCATENATE("http://reports.ofsted.gov.uk/inspection-reports/find-inspection-report/provider/ELS/",B982),"Ofsted Webpage"),"")</f>
        <v>Ofsted Webpage</v>
      </c>
      <c r="B982" s="403">
        <v>133894</v>
      </c>
      <c r="C982" s="403">
        <v>115803</v>
      </c>
      <c r="D982" s="403">
        <v>10007161</v>
      </c>
      <c r="E982" s="403" t="s">
        <v>4968</v>
      </c>
      <c r="F982" s="403" t="s">
        <v>120</v>
      </c>
      <c r="G982" s="403" t="s">
        <v>18</v>
      </c>
      <c r="H982" s="403" t="s">
        <v>599</v>
      </c>
      <c r="I982" s="403" t="s">
        <v>94</v>
      </c>
      <c r="J982" s="403" t="s">
        <v>95</v>
      </c>
      <c r="K982" s="404" t="s">
        <v>210</v>
      </c>
      <c r="L982" s="403" t="s">
        <v>210</v>
      </c>
      <c r="M982" s="403" t="s">
        <v>210</v>
      </c>
      <c r="N982" s="403" t="s">
        <v>210</v>
      </c>
      <c r="O982" s="403" t="s">
        <v>210</v>
      </c>
      <c r="P982" s="404" t="s">
        <v>210</v>
      </c>
      <c r="Q982" s="404" t="s">
        <v>210</v>
      </c>
      <c r="R982" s="404" t="s">
        <v>210</v>
      </c>
      <c r="S982" s="403" t="s">
        <v>210</v>
      </c>
      <c r="T982" s="403" t="s">
        <v>210</v>
      </c>
      <c r="U982" s="403" t="s">
        <v>210</v>
      </c>
      <c r="V982" s="403" t="s">
        <v>210</v>
      </c>
      <c r="W982" s="403" t="s">
        <v>210</v>
      </c>
      <c r="X982" s="403" t="s">
        <v>210</v>
      </c>
      <c r="Y982" s="403" t="s">
        <v>210</v>
      </c>
      <c r="Z982" s="404" t="s">
        <v>210</v>
      </c>
      <c r="AA982" s="404" t="s">
        <v>210</v>
      </c>
      <c r="AB982" s="403" t="s">
        <v>210</v>
      </c>
      <c r="AC982" s="403" t="s">
        <v>210</v>
      </c>
      <c r="AD982" s="403" t="s">
        <v>210</v>
      </c>
      <c r="AE982" s="403" t="s">
        <v>210</v>
      </c>
      <c r="AF982" s="403" t="s">
        <v>210</v>
      </c>
      <c r="AG982" s="403" t="s">
        <v>210</v>
      </c>
      <c r="AH982" s="403" t="s">
        <v>210</v>
      </c>
      <c r="AI982" s="403" t="s">
        <v>210</v>
      </c>
    </row>
    <row r="983" spans="1:35" x14ac:dyDescent="0.2">
      <c r="A983" s="434" t="str">
        <f>IF(B983&lt;&gt;"",HYPERLINK(CONCATENATE("http://reports.ofsted.gov.uk/inspection-reports/find-inspection-report/provider/ELS/",B983),"Ofsted Webpage"),"")</f>
        <v>Ofsted Webpage</v>
      </c>
      <c r="B983" s="403">
        <v>133900</v>
      </c>
      <c r="C983" s="403">
        <v>108268</v>
      </c>
      <c r="D983" s="403">
        <v>10007162</v>
      </c>
      <c r="E983" s="403" t="s">
        <v>119</v>
      </c>
      <c r="F983" s="403" t="s">
        <v>120</v>
      </c>
      <c r="G983" s="403" t="s">
        <v>18</v>
      </c>
      <c r="H983" s="403" t="s">
        <v>121</v>
      </c>
      <c r="I983" s="403" t="s">
        <v>122</v>
      </c>
      <c r="J983" s="403" t="s">
        <v>122</v>
      </c>
      <c r="K983" s="404" t="s">
        <v>210</v>
      </c>
      <c r="L983" s="403" t="s">
        <v>210</v>
      </c>
      <c r="M983" s="403">
        <v>10022558</v>
      </c>
      <c r="N983" s="403" t="s">
        <v>618</v>
      </c>
      <c r="O983" s="403" t="s">
        <v>124</v>
      </c>
      <c r="P983" s="404">
        <v>42767</v>
      </c>
      <c r="Q983" s="404">
        <v>42794</v>
      </c>
      <c r="R983" s="404">
        <v>42823</v>
      </c>
      <c r="S983" s="403">
        <v>1</v>
      </c>
      <c r="T983" s="403">
        <v>1</v>
      </c>
      <c r="U983" s="403">
        <v>1</v>
      </c>
      <c r="V983" s="403">
        <v>1</v>
      </c>
      <c r="W983" s="403">
        <v>1</v>
      </c>
      <c r="X983" s="403" t="s">
        <v>100</v>
      </c>
      <c r="Y983" s="403" t="s">
        <v>125</v>
      </c>
      <c r="Z983" s="404">
        <v>40931</v>
      </c>
      <c r="AA983" s="404">
        <v>40935</v>
      </c>
      <c r="AB983" s="403" t="s">
        <v>126</v>
      </c>
      <c r="AC983" s="403" t="s">
        <v>4900</v>
      </c>
      <c r="AD983" s="403">
        <v>2</v>
      </c>
      <c r="AE983" s="403">
        <v>2</v>
      </c>
      <c r="AF983" s="403">
        <v>2</v>
      </c>
      <c r="AG983" s="403" t="s">
        <v>99</v>
      </c>
      <c r="AH983" s="403">
        <v>2</v>
      </c>
      <c r="AI983" s="403" t="s">
        <v>127</v>
      </c>
    </row>
    <row r="984" spans="1:35" x14ac:dyDescent="0.2">
      <c r="A984" s="434" t="str">
        <f>IF(B984&lt;&gt;"",HYPERLINK(CONCATENATE("http://reports.ofsted.gov.uk/inspection-reports/find-inspection-report/provider/ELS/",B984),"Ofsted Webpage"),"")</f>
        <v>Ofsted Webpage</v>
      </c>
      <c r="B984" s="403">
        <v>133901</v>
      </c>
      <c r="C984" s="403">
        <v>108331</v>
      </c>
      <c r="D984" s="403">
        <v>10006566</v>
      </c>
      <c r="E984" s="403" t="s">
        <v>3137</v>
      </c>
      <c r="F984" s="403" t="s">
        <v>120</v>
      </c>
      <c r="G984" s="403" t="s">
        <v>18</v>
      </c>
      <c r="H984" s="403" t="s">
        <v>744</v>
      </c>
      <c r="I984" s="403" t="s">
        <v>122</v>
      </c>
      <c r="J984" s="403" t="s">
        <v>122</v>
      </c>
      <c r="K984" s="404" t="s">
        <v>210</v>
      </c>
      <c r="L984" s="403" t="s">
        <v>210</v>
      </c>
      <c r="M984" s="403" t="s">
        <v>3138</v>
      </c>
      <c r="N984" s="403" t="s">
        <v>618</v>
      </c>
      <c r="O984" s="403" t="s">
        <v>109</v>
      </c>
      <c r="P984" s="404">
        <v>41618</v>
      </c>
      <c r="Q984" s="404">
        <v>41621</v>
      </c>
      <c r="R984" s="404">
        <v>41659</v>
      </c>
      <c r="S984" s="403">
        <v>1</v>
      </c>
      <c r="T984" s="403">
        <v>1</v>
      </c>
      <c r="U984" s="403">
        <v>1</v>
      </c>
      <c r="V984" s="403" t="s">
        <v>99</v>
      </c>
      <c r="W984" s="403">
        <v>1</v>
      </c>
      <c r="X984" s="403" t="s">
        <v>99</v>
      </c>
      <c r="Y984" s="403" t="s">
        <v>4700</v>
      </c>
      <c r="Z984" s="404">
        <v>40210</v>
      </c>
      <c r="AA984" s="404">
        <v>40214</v>
      </c>
      <c r="AB984" s="403" t="s">
        <v>4701</v>
      </c>
      <c r="AC984" s="403" t="s">
        <v>4900</v>
      </c>
      <c r="AD984" s="403">
        <v>3</v>
      </c>
      <c r="AE984" s="403">
        <v>3</v>
      </c>
      <c r="AF984" s="403">
        <v>3</v>
      </c>
      <c r="AG984" s="403" t="s">
        <v>99</v>
      </c>
      <c r="AH984" s="403">
        <v>3</v>
      </c>
      <c r="AI984" s="403" t="s">
        <v>127</v>
      </c>
    </row>
    <row r="985" spans="1:35" x14ac:dyDescent="0.2">
      <c r="A985" s="434" t="str">
        <f>IF(B985&lt;&gt;"",HYPERLINK(CONCATENATE("http://reports.ofsted.gov.uk/inspection-reports/find-inspection-report/provider/ELS/",B985),"Ofsted Webpage"),"")</f>
        <v>Ofsted Webpage</v>
      </c>
      <c r="B985" s="403">
        <v>133911</v>
      </c>
      <c r="C985" s="403">
        <v>108244</v>
      </c>
      <c r="D985" s="403">
        <v>10007139</v>
      </c>
      <c r="E985" s="403" t="s">
        <v>4994</v>
      </c>
      <c r="F985" s="403" t="s">
        <v>120</v>
      </c>
      <c r="G985" s="403" t="s">
        <v>18</v>
      </c>
      <c r="H985" s="403" t="s">
        <v>409</v>
      </c>
      <c r="I985" s="403" t="s">
        <v>172</v>
      </c>
      <c r="J985" s="403" t="s">
        <v>172</v>
      </c>
      <c r="K985" s="404" t="s">
        <v>210</v>
      </c>
      <c r="L985" s="403" t="s">
        <v>210</v>
      </c>
      <c r="M985" s="403" t="s">
        <v>210</v>
      </c>
      <c r="N985" s="403" t="s">
        <v>210</v>
      </c>
      <c r="O985" s="403" t="s">
        <v>210</v>
      </c>
      <c r="P985" s="404" t="s">
        <v>210</v>
      </c>
      <c r="Q985" s="404" t="s">
        <v>210</v>
      </c>
      <c r="R985" s="404" t="s">
        <v>210</v>
      </c>
      <c r="S985" s="403" t="s">
        <v>210</v>
      </c>
      <c r="T985" s="403" t="s">
        <v>210</v>
      </c>
      <c r="U985" s="403" t="s">
        <v>210</v>
      </c>
      <c r="V985" s="403" t="s">
        <v>210</v>
      </c>
      <c r="W985" s="403" t="s">
        <v>210</v>
      </c>
      <c r="X985" s="403" t="s">
        <v>210</v>
      </c>
      <c r="Y985" s="403" t="s">
        <v>210</v>
      </c>
      <c r="Z985" s="404" t="s">
        <v>210</v>
      </c>
      <c r="AA985" s="404" t="s">
        <v>210</v>
      </c>
      <c r="AB985" s="403" t="s">
        <v>210</v>
      </c>
      <c r="AC985" s="403" t="s">
        <v>210</v>
      </c>
      <c r="AD985" s="403" t="s">
        <v>210</v>
      </c>
      <c r="AE985" s="403" t="s">
        <v>210</v>
      </c>
      <c r="AF985" s="403" t="s">
        <v>210</v>
      </c>
      <c r="AG985" s="403" t="s">
        <v>210</v>
      </c>
      <c r="AH985" s="403" t="s">
        <v>210</v>
      </c>
      <c r="AI985" s="403" t="s">
        <v>210</v>
      </c>
    </row>
    <row r="986" spans="1:35" x14ac:dyDescent="0.2">
      <c r="A986" s="434" t="str">
        <f>IF(B986&lt;&gt;"",HYPERLINK(CONCATENATE("http://reports.ofsted.gov.uk/inspection-reports/find-inspection-report/provider/ELS/",B986),"Ofsted Webpage"),"")</f>
        <v>Ofsted Webpage</v>
      </c>
      <c r="B986" s="403">
        <v>133912</v>
      </c>
      <c r="C986" s="403">
        <v>116432</v>
      </c>
      <c r="D986" s="403">
        <v>10007166</v>
      </c>
      <c r="E986" s="403" t="s">
        <v>4993</v>
      </c>
      <c r="F986" s="403" t="s">
        <v>120</v>
      </c>
      <c r="G986" s="403" t="s">
        <v>18</v>
      </c>
      <c r="H986" s="403" t="s">
        <v>1838</v>
      </c>
      <c r="I986" s="403" t="s">
        <v>172</v>
      </c>
      <c r="J986" s="403" t="s">
        <v>172</v>
      </c>
      <c r="K986" s="404" t="s">
        <v>210</v>
      </c>
      <c r="L986" s="403" t="s">
        <v>210</v>
      </c>
      <c r="M986" s="403" t="s">
        <v>210</v>
      </c>
      <c r="N986" s="403" t="s">
        <v>210</v>
      </c>
      <c r="O986" s="403" t="s">
        <v>210</v>
      </c>
      <c r="P986" s="404" t="s">
        <v>210</v>
      </c>
      <c r="Q986" s="404" t="s">
        <v>210</v>
      </c>
      <c r="R986" s="404" t="s">
        <v>210</v>
      </c>
      <c r="S986" s="403" t="s">
        <v>210</v>
      </c>
      <c r="T986" s="403" t="s">
        <v>210</v>
      </c>
      <c r="U986" s="403" t="s">
        <v>210</v>
      </c>
      <c r="V986" s="403" t="s">
        <v>210</v>
      </c>
      <c r="W986" s="403" t="s">
        <v>210</v>
      </c>
      <c r="X986" s="403" t="s">
        <v>210</v>
      </c>
      <c r="Y986" s="403" t="s">
        <v>210</v>
      </c>
      <c r="Z986" s="404" t="s">
        <v>210</v>
      </c>
      <c r="AA986" s="404" t="s">
        <v>210</v>
      </c>
      <c r="AB986" s="403" t="s">
        <v>210</v>
      </c>
      <c r="AC986" s="403" t="s">
        <v>210</v>
      </c>
      <c r="AD986" s="403" t="s">
        <v>210</v>
      </c>
      <c r="AE986" s="403" t="s">
        <v>210</v>
      </c>
      <c r="AF986" s="403" t="s">
        <v>210</v>
      </c>
      <c r="AG986" s="403" t="s">
        <v>210</v>
      </c>
      <c r="AH986" s="403" t="s">
        <v>210</v>
      </c>
      <c r="AI986" s="403" t="s">
        <v>210</v>
      </c>
    </row>
    <row r="987" spans="1:35" x14ac:dyDescent="0.2">
      <c r="A987" s="434" t="str">
        <f>IF(B987&lt;&gt;"",HYPERLINK(CONCATENATE("http://reports.ofsted.gov.uk/inspection-reports/find-inspection-report/provider/ELS/",B987),"Ofsted Webpage"),"")</f>
        <v>Ofsted Webpage</v>
      </c>
      <c r="B987" s="403">
        <v>134143</v>
      </c>
      <c r="C987" s="403">
        <v>114838</v>
      </c>
      <c r="D987" s="403">
        <v>10000872</v>
      </c>
      <c r="E987" s="403" t="s">
        <v>3142</v>
      </c>
      <c r="F987" s="403" t="s">
        <v>134</v>
      </c>
      <c r="G987" s="403" t="s">
        <v>13</v>
      </c>
      <c r="H987" s="403" t="s">
        <v>285</v>
      </c>
      <c r="I987" s="403" t="s">
        <v>140</v>
      </c>
      <c r="J987" s="403" t="s">
        <v>140</v>
      </c>
      <c r="K987" s="404">
        <v>42796</v>
      </c>
      <c r="L987" s="403">
        <v>1</v>
      </c>
      <c r="M987" s="403" t="s">
        <v>3143</v>
      </c>
      <c r="N987" s="403" t="s">
        <v>136</v>
      </c>
      <c r="O987" s="403" t="s">
        <v>109</v>
      </c>
      <c r="P987" s="404">
        <v>41535</v>
      </c>
      <c r="Q987" s="404">
        <v>41537</v>
      </c>
      <c r="R987" s="404">
        <v>41569</v>
      </c>
      <c r="S987" s="403">
        <v>2</v>
      </c>
      <c r="T987" s="403">
        <v>2</v>
      </c>
      <c r="U987" s="403">
        <v>2</v>
      </c>
      <c r="V987" s="403" t="s">
        <v>99</v>
      </c>
      <c r="W987" s="403">
        <v>2</v>
      </c>
      <c r="X987" s="403" t="s">
        <v>99</v>
      </c>
      <c r="Y987" s="403" t="s">
        <v>4702</v>
      </c>
      <c r="Z987" s="404">
        <v>39461</v>
      </c>
      <c r="AA987" s="404">
        <v>39464</v>
      </c>
      <c r="AB987" s="403" t="s">
        <v>505</v>
      </c>
      <c r="AC987" s="403" t="s">
        <v>4900</v>
      </c>
      <c r="AD987" s="403">
        <v>2</v>
      </c>
      <c r="AE987" s="403">
        <v>2</v>
      </c>
      <c r="AF987" s="403">
        <v>2</v>
      </c>
      <c r="AG987" s="403" t="s">
        <v>99</v>
      </c>
      <c r="AH987" s="403">
        <v>2</v>
      </c>
      <c r="AI987" s="403" t="s">
        <v>111</v>
      </c>
    </row>
    <row r="988" spans="1:35" x14ac:dyDescent="0.2">
      <c r="A988" s="434" t="str">
        <f>IF(B988&lt;&gt;"",HYPERLINK(CONCATENATE("http://reports.ofsted.gov.uk/inspection-reports/find-inspection-report/provider/ELS/",B988),"Ofsted Webpage"),"")</f>
        <v>Ofsted Webpage</v>
      </c>
      <c r="B988" s="403">
        <v>134153</v>
      </c>
      <c r="C988" s="403">
        <v>116105</v>
      </c>
      <c r="D988" s="403">
        <v>10004927</v>
      </c>
      <c r="E988" s="403" t="s">
        <v>3145</v>
      </c>
      <c r="F988" s="403" t="s">
        <v>113</v>
      </c>
      <c r="G988" s="403" t="s">
        <v>12</v>
      </c>
      <c r="H988" s="403" t="s">
        <v>364</v>
      </c>
      <c r="I988" s="403" t="s">
        <v>190</v>
      </c>
      <c r="J988" s="403" t="s">
        <v>190</v>
      </c>
      <c r="K988" s="404" t="s">
        <v>210</v>
      </c>
      <c r="L988" s="403" t="s">
        <v>210</v>
      </c>
      <c r="M988" s="403">
        <v>10037384</v>
      </c>
      <c r="N988" s="403" t="s">
        <v>115</v>
      </c>
      <c r="O988" s="403" t="s">
        <v>109</v>
      </c>
      <c r="P988" s="404">
        <v>43081</v>
      </c>
      <c r="Q988" s="404">
        <v>43084</v>
      </c>
      <c r="R988" s="404">
        <v>43122</v>
      </c>
      <c r="S988" s="403">
        <v>2</v>
      </c>
      <c r="T988" s="403">
        <v>2</v>
      </c>
      <c r="U988" s="403">
        <v>2</v>
      </c>
      <c r="V988" s="403">
        <v>2</v>
      </c>
      <c r="W988" s="403">
        <v>2</v>
      </c>
      <c r="X988" s="403" t="s">
        <v>100</v>
      </c>
      <c r="Y988" s="403" t="s">
        <v>3146</v>
      </c>
      <c r="Z988" s="404">
        <v>41617</v>
      </c>
      <c r="AA988" s="404">
        <v>41621</v>
      </c>
      <c r="AB988" s="403" t="s">
        <v>115</v>
      </c>
      <c r="AC988" s="403" t="s">
        <v>4900</v>
      </c>
      <c r="AD988" s="403">
        <v>2</v>
      </c>
      <c r="AE988" s="403">
        <v>2</v>
      </c>
      <c r="AF988" s="403">
        <v>2</v>
      </c>
      <c r="AG988" s="403" t="s">
        <v>99</v>
      </c>
      <c r="AH988" s="403">
        <v>3</v>
      </c>
      <c r="AI988" s="403" t="s">
        <v>111</v>
      </c>
    </row>
    <row r="989" spans="1:35" x14ac:dyDescent="0.2">
      <c r="A989" s="434" t="str">
        <f>IF(B989&lt;&gt;"",HYPERLINK(CONCATENATE("http://reports.ofsted.gov.uk/inspection-reports/find-inspection-report/provider/ELS/",B989),"Ofsted Webpage"),"")</f>
        <v>Ofsted Webpage</v>
      </c>
      <c r="B989" s="403">
        <v>135398</v>
      </c>
      <c r="C989" s="403">
        <v>115626</v>
      </c>
      <c r="D989" s="403">
        <v>10007842</v>
      </c>
      <c r="E989" s="403" t="s">
        <v>4976</v>
      </c>
      <c r="F989" s="403" t="s">
        <v>120</v>
      </c>
      <c r="G989" s="403" t="s">
        <v>18</v>
      </c>
      <c r="H989" s="403" t="s">
        <v>532</v>
      </c>
      <c r="I989" s="403" t="s">
        <v>140</v>
      </c>
      <c r="J989" s="403" t="s">
        <v>140</v>
      </c>
      <c r="K989" s="404" t="s">
        <v>210</v>
      </c>
      <c r="L989" s="403" t="s">
        <v>210</v>
      </c>
      <c r="M989" s="403" t="s">
        <v>4977</v>
      </c>
      <c r="N989" s="403" t="s">
        <v>4701</v>
      </c>
      <c r="O989" s="403" t="s">
        <v>109</v>
      </c>
      <c r="P989" s="404">
        <v>40287</v>
      </c>
      <c r="Q989" s="404">
        <v>40291</v>
      </c>
      <c r="R989" s="404">
        <v>40339</v>
      </c>
      <c r="S989" s="403">
        <v>3</v>
      </c>
      <c r="T989" s="403">
        <v>3</v>
      </c>
      <c r="U989" s="403">
        <v>3</v>
      </c>
      <c r="V989" s="403" t="s">
        <v>99</v>
      </c>
      <c r="W989" s="403">
        <v>3</v>
      </c>
      <c r="X989" s="403" t="s">
        <v>99</v>
      </c>
      <c r="Y989" s="403" t="s">
        <v>4978</v>
      </c>
      <c r="Z989" s="404">
        <v>39846</v>
      </c>
      <c r="AA989" s="404">
        <v>39850</v>
      </c>
      <c r="AB989" s="403" t="s">
        <v>4129</v>
      </c>
      <c r="AC989" s="403" t="s">
        <v>4900</v>
      </c>
      <c r="AD989" s="403">
        <v>4</v>
      </c>
      <c r="AE989" s="403">
        <v>4</v>
      </c>
      <c r="AF989" s="403">
        <v>4</v>
      </c>
      <c r="AG989" s="403" t="s">
        <v>99</v>
      </c>
      <c r="AH989" s="403">
        <v>4</v>
      </c>
      <c r="AI989" s="403" t="s">
        <v>127</v>
      </c>
    </row>
    <row r="990" spans="1:35" x14ac:dyDescent="0.2">
      <c r="A990" s="434" t="str">
        <f>IF(B990&lt;&gt;"",HYPERLINK(CONCATENATE("http://reports.ofsted.gov.uk/inspection-reports/find-inspection-report/provider/ELS/",B990),"Ofsted Webpage"),"")</f>
        <v>Ofsted Webpage</v>
      </c>
      <c r="B990" s="403">
        <v>135524</v>
      </c>
      <c r="C990" s="403">
        <v>118446</v>
      </c>
      <c r="D990" s="403">
        <v>10023139</v>
      </c>
      <c r="E990" s="403" t="s">
        <v>4916</v>
      </c>
      <c r="F990" s="403" t="s">
        <v>113</v>
      </c>
      <c r="G990" s="403" t="s">
        <v>12</v>
      </c>
      <c r="H990" s="403" t="s">
        <v>285</v>
      </c>
      <c r="I990" s="403" t="s">
        <v>140</v>
      </c>
      <c r="J990" s="403" t="s">
        <v>140</v>
      </c>
      <c r="K990" s="404" t="s">
        <v>210</v>
      </c>
      <c r="L990" s="403" t="s">
        <v>210</v>
      </c>
      <c r="M990" s="403">
        <v>10022615</v>
      </c>
      <c r="N990" s="403" t="s">
        <v>115</v>
      </c>
      <c r="O990" s="403" t="s">
        <v>109</v>
      </c>
      <c r="P990" s="404">
        <v>42801</v>
      </c>
      <c r="Q990" s="404">
        <v>42804</v>
      </c>
      <c r="R990" s="404">
        <v>42846</v>
      </c>
      <c r="S990" s="403">
        <v>3</v>
      </c>
      <c r="T990" s="403">
        <v>3</v>
      </c>
      <c r="U990" s="403">
        <v>3</v>
      </c>
      <c r="V990" s="403">
        <v>3</v>
      </c>
      <c r="W990" s="403">
        <v>3</v>
      </c>
      <c r="X990" s="403" t="s">
        <v>100</v>
      </c>
      <c r="Y990" s="403" t="s">
        <v>3151</v>
      </c>
      <c r="Z990" s="404">
        <v>41771</v>
      </c>
      <c r="AA990" s="404">
        <v>41775</v>
      </c>
      <c r="AB990" s="403" t="s">
        <v>115</v>
      </c>
      <c r="AC990" s="403" t="s">
        <v>4900</v>
      </c>
      <c r="AD990" s="403">
        <v>2</v>
      </c>
      <c r="AE990" s="403">
        <v>2</v>
      </c>
      <c r="AF990" s="403">
        <v>2</v>
      </c>
      <c r="AG990" s="403" t="s">
        <v>99</v>
      </c>
      <c r="AH990" s="403">
        <v>2</v>
      </c>
      <c r="AI990" s="403" t="s">
        <v>148</v>
      </c>
    </row>
    <row r="991" spans="1:35" x14ac:dyDescent="0.2">
      <c r="A991" s="434" t="str">
        <f>IF(B991&lt;&gt;"",HYPERLINK(CONCATENATE("http://reports.ofsted.gov.uk/inspection-reports/find-inspection-report/provider/ELS/",B991),"Ofsted Webpage"),"")</f>
        <v>Ofsted Webpage</v>
      </c>
      <c r="B991" s="403">
        <v>135658</v>
      </c>
      <c r="C991" s="403">
        <v>118791</v>
      </c>
      <c r="D991" s="403">
        <v>10023526</v>
      </c>
      <c r="E991" s="403" t="s">
        <v>438</v>
      </c>
      <c r="F991" s="403" t="s">
        <v>113</v>
      </c>
      <c r="G991" s="403" t="s">
        <v>12</v>
      </c>
      <c r="H991" s="403" t="s">
        <v>171</v>
      </c>
      <c r="I991" s="403" t="s">
        <v>172</v>
      </c>
      <c r="J991" s="403" t="s">
        <v>172</v>
      </c>
      <c r="K991" s="404" t="s">
        <v>210</v>
      </c>
      <c r="L991" s="403" t="s">
        <v>210</v>
      </c>
      <c r="M991" s="403">
        <v>10020086</v>
      </c>
      <c r="N991" s="403" t="s">
        <v>115</v>
      </c>
      <c r="O991" s="403" t="s">
        <v>109</v>
      </c>
      <c r="P991" s="404">
        <v>42696</v>
      </c>
      <c r="Q991" s="404">
        <v>42699</v>
      </c>
      <c r="R991" s="404">
        <v>42744</v>
      </c>
      <c r="S991" s="403">
        <v>3</v>
      </c>
      <c r="T991" s="403">
        <v>3</v>
      </c>
      <c r="U991" s="403">
        <v>3</v>
      </c>
      <c r="V991" s="403">
        <v>3</v>
      </c>
      <c r="W991" s="403">
        <v>3</v>
      </c>
      <c r="X991" s="403" t="s">
        <v>100</v>
      </c>
      <c r="Y991" s="403" t="s">
        <v>439</v>
      </c>
      <c r="Z991" s="404">
        <v>41379</v>
      </c>
      <c r="AA991" s="404">
        <v>41383</v>
      </c>
      <c r="AB991" s="403" t="s">
        <v>115</v>
      </c>
      <c r="AC991" s="403" t="s">
        <v>4900</v>
      </c>
      <c r="AD991" s="403">
        <v>2</v>
      </c>
      <c r="AE991" s="403">
        <v>2</v>
      </c>
      <c r="AF991" s="403">
        <v>2</v>
      </c>
      <c r="AG991" s="403" t="s">
        <v>99</v>
      </c>
      <c r="AH991" s="403">
        <v>3</v>
      </c>
      <c r="AI991" s="403" t="s">
        <v>148</v>
      </c>
    </row>
    <row r="992" spans="1:35" x14ac:dyDescent="0.2">
      <c r="A992" s="434" t="str">
        <f>IF(B992&lt;&gt;"",HYPERLINK(CONCATENATE("http://reports.ofsted.gov.uk/inspection-reports/find-inspection-report/provider/ELS/",B992),"Ofsted Webpage"),"")</f>
        <v>Ofsted Webpage</v>
      </c>
      <c r="B992" s="403">
        <v>135771</v>
      </c>
      <c r="C992" s="403">
        <v>118778</v>
      </c>
      <c r="D992" s="403">
        <v>10024962</v>
      </c>
      <c r="E992" s="403" t="s">
        <v>1546</v>
      </c>
      <c r="F992" s="403" t="s">
        <v>113</v>
      </c>
      <c r="G992" s="403" t="s">
        <v>12</v>
      </c>
      <c r="H992" s="403" t="s">
        <v>222</v>
      </c>
      <c r="I992" s="403" t="s">
        <v>199</v>
      </c>
      <c r="J992" s="403" t="s">
        <v>95</v>
      </c>
      <c r="K992" s="404" t="s">
        <v>210</v>
      </c>
      <c r="L992" s="403" t="s">
        <v>210</v>
      </c>
      <c r="M992" s="403">
        <v>10041157</v>
      </c>
      <c r="N992" s="403" t="s">
        <v>155</v>
      </c>
      <c r="O992" s="403" t="s">
        <v>109</v>
      </c>
      <c r="P992" s="404">
        <v>43137</v>
      </c>
      <c r="Q992" s="404">
        <v>43140</v>
      </c>
      <c r="R992" s="404">
        <v>43175</v>
      </c>
      <c r="S992" s="403">
        <v>2</v>
      </c>
      <c r="T992" s="403">
        <v>2</v>
      </c>
      <c r="U992" s="403">
        <v>2</v>
      </c>
      <c r="V992" s="403">
        <v>1</v>
      </c>
      <c r="W992" s="403">
        <v>2</v>
      </c>
      <c r="X992" s="403" t="s">
        <v>100</v>
      </c>
      <c r="Y992" s="403">
        <v>10011459</v>
      </c>
      <c r="Z992" s="404">
        <v>42409</v>
      </c>
      <c r="AA992" s="404">
        <v>42412</v>
      </c>
      <c r="AB992" s="403" t="s">
        <v>115</v>
      </c>
      <c r="AC992" s="403" t="s">
        <v>4900</v>
      </c>
      <c r="AD992" s="403">
        <v>3</v>
      </c>
      <c r="AE992" s="403">
        <v>3</v>
      </c>
      <c r="AF992" s="403">
        <v>3</v>
      </c>
      <c r="AG992" s="403">
        <v>3</v>
      </c>
      <c r="AH992" s="403">
        <v>3</v>
      </c>
      <c r="AI992" s="403" t="s">
        <v>127</v>
      </c>
    </row>
    <row r="993" spans="1:35" x14ac:dyDescent="0.2">
      <c r="A993" s="434" t="str">
        <f>IF(B993&lt;&gt;"",HYPERLINK(CONCATENATE("http://reports.ofsted.gov.uk/inspection-reports/find-inspection-report/provider/ELS/",B993),"Ofsted Webpage"),"")</f>
        <v>Ofsted Webpage</v>
      </c>
      <c r="B993" s="403">
        <v>136255</v>
      </c>
      <c r="C993" s="403">
        <v>119690</v>
      </c>
      <c r="D993" s="403">
        <v>10029916</v>
      </c>
      <c r="E993" s="403" t="s">
        <v>2222</v>
      </c>
      <c r="F993" s="403" t="s">
        <v>105</v>
      </c>
      <c r="G993" s="403" t="s">
        <v>12</v>
      </c>
      <c r="H993" s="403" t="s">
        <v>854</v>
      </c>
      <c r="I993" s="403" t="s">
        <v>107</v>
      </c>
      <c r="J993" s="403" t="s">
        <v>107</v>
      </c>
      <c r="K993" s="404" t="s">
        <v>210</v>
      </c>
      <c r="L993" s="403" t="s">
        <v>210</v>
      </c>
      <c r="M993" s="403" t="s">
        <v>2223</v>
      </c>
      <c r="N993" s="403" t="s">
        <v>268</v>
      </c>
      <c r="O993" s="403" t="s">
        <v>109</v>
      </c>
      <c r="P993" s="404">
        <v>42122</v>
      </c>
      <c r="Q993" s="404">
        <v>42125</v>
      </c>
      <c r="R993" s="404">
        <v>42158</v>
      </c>
      <c r="S993" s="403">
        <v>2</v>
      </c>
      <c r="T993" s="403">
        <v>2</v>
      </c>
      <c r="U993" s="403">
        <v>2</v>
      </c>
      <c r="V993" s="403" t="s">
        <v>99</v>
      </c>
      <c r="W993" s="403">
        <v>2</v>
      </c>
      <c r="X993" s="403" t="s">
        <v>99</v>
      </c>
      <c r="Y993" s="403" t="s">
        <v>3153</v>
      </c>
      <c r="Z993" s="404">
        <v>41667</v>
      </c>
      <c r="AA993" s="404">
        <v>41670</v>
      </c>
      <c r="AB993" s="403" t="s">
        <v>108</v>
      </c>
      <c r="AC993" s="403" t="s">
        <v>4900</v>
      </c>
      <c r="AD993" s="403">
        <v>3</v>
      </c>
      <c r="AE993" s="403">
        <v>3</v>
      </c>
      <c r="AF993" s="403">
        <v>3</v>
      </c>
      <c r="AG993" s="403" t="s">
        <v>99</v>
      </c>
      <c r="AH993" s="403">
        <v>3</v>
      </c>
      <c r="AI993" s="403" t="s">
        <v>127</v>
      </c>
    </row>
    <row r="994" spans="1:35" x14ac:dyDescent="0.2">
      <c r="A994" s="434" t="str">
        <f>IF(B994&lt;&gt;"",HYPERLINK(CONCATENATE("http://reports.ofsted.gov.uk/inspection-reports/find-inspection-report/provider/ELS/",B994),"Ofsted Webpage"),"")</f>
        <v>Ofsted Webpage</v>
      </c>
      <c r="B994" s="403">
        <v>138262</v>
      </c>
      <c r="C994" s="403">
        <v>122804</v>
      </c>
      <c r="D994" s="403">
        <v>10037669</v>
      </c>
      <c r="E994" s="403" t="s">
        <v>4703</v>
      </c>
      <c r="F994" s="403" t="s">
        <v>192</v>
      </c>
      <c r="G994" s="403" t="s">
        <v>16</v>
      </c>
      <c r="H994" s="403" t="s">
        <v>144</v>
      </c>
      <c r="I994" s="403" t="s">
        <v>122</v>
      </c>
      <c r="J994" s="403" t="s">
        <v>122</v>
      </c>
      <c r="K994" s="404" t="s">
        <v>210</v>
      </c>
      <c r="L994" s="403" t="s">
        <v>210</v>
      </c>
      <c r="M994" s="403" t="s">
        <v>3156</v>
      </c>
      <c r="N994" s="403" t="s">
        <v>196</v>
      </c>
      <c r="O994" s="403" t="s">
        <v>109</v>
      </c>
      <c r="P994" s="404">
        <v>41765</v>
      </c>
      <c r="Q994" s="404">
        <v>41768</v>
      </c>
      <c r="R994" s="404">
        <v>41806</v>
      </c>
      <c r="S994" s="403">
        <v>1</v>
      </c>
      <c r="T994" s="403">
        <v>1</v>
      </c>
      <c r="U994" s="403">
        <v>1</v>
      </c>
      <c r="V994" s="403" t="s">
        <v>99</v>
      </c>
      <c r="W994" s="403">
        <v>1</v>
      </c>
      <c r="X994" s="403" t="s">
        <v>99</v>
      </c>
      <c r="Y994" s="403" t="s">
        <v>210</v>
      </c>
      <c r="Z994" s="404" t="s">
        <v>210</v>
      </c>
      <c r="AA994" s="404" t="s">
        <v>210</v>
      </c>
      <c r="AB994" s="403" t="s">
        <v>210</v>
      </c>
      <c r="AC994" s="403" t="s">
        <v>210</v>
      </c>
      <c r="AD994" s="403" t="s">
        <v>210</v>
      </c>
      <c r="AE994" s="403" t="s">
        <v>210</v>
      </c>
      <c r="AF994" s="403" t="s">
        <v>210</v>
      </c>
      <c r="AG994" s="403" t="s">
        <v>210</v>
      </c>
      <c r="AH994" s="403" t="s">
        <v>210</v>
      </c>
      <c r="AI994" s="403" t="s">
        <v>103</v>
      </c>
    </row>
    <row r="995" spans="1:35" x14ac:dyDescent="0.2">
      <c r="A995" s="434" t="str">
        <f>IF(B995&lt;&gt;"",HYPERLINK(CONCATENATE("http://reports.ofsted.gov.uk/inspection-reports/find-inspection-report/provider/ELS/",B995),"Ofsted Webpage"),"")</f>
        <v>Ofsted Webpage</v>
      </c>
      <c r="B995" s="403">
        <v>138403</v>
      </c>
      <c r="C995" s="403">
        <v>121994</v>
      </c>
      <c r="D995" s="403">
        <v>10037983</v>
      </c>
      <c r="E995" s="403" t="s">
        <v>3158</v>
      </c>
      <c r="F995" s="403" t="s">
        <v>192</v>
      </c>
      <c r="G995" s="403" t="s">
        <v>16</v>
      </c>
      <c r="H995" s="403" t="s">
        <v>481</v>
      </c>
      <c r="I995" s="403" t="s">
        <v>122</v>
      </c>
      <c r="J995" s="403" t="s">
        <v>122</v>
      </c>
      <c r="K995" s="404" t="s">
        <v>210</v>
      </c>
      <c r="L995" s="403" t="s">
        <v>210</v>
      </c>
      <c r="M995" s="403">
        <v>10022552</v>
      </c>
      <c r="N995" s="403" t="s">
        <v>196</v>
      </c>
      <c r="O995" s="403" t="s">
        <v>124</v>
      </c>
      <c r="P995" s="404">
        <v>43012</v>
      </c>
      <c r="Q995" s="404">
        <v>43019</v>
      </c>
      <c r="R995" s="404">
        <v>43061</v>
      </c>
      <c r="S995" s="403">
        <v>1</v>
      </c>
      <c r="T995" s="403">
        <v>1</v>
      </c>
      <c r="U995" s="403">
        <v>1</v>
      </c>
      <c r="V995" s="403">
        <v>1</v>
      </c>
      <c r="W995" s="403">
        <v>1</v>
      </c>
      <c r="X995" s="403" t="s">
        <v>100</v>
      </c>
      <c r="Y995" s="403" t="s">
        <v>3159</v>
      </c>
      <c r="Z995" s="404">
        <v>41716</v>
      </c>
      <c r="AA995" s="404">
        <v>41719</v>
      </c>
      <c r="AB995" s="403" t="s">
        <v>196</v>
      </c>
      <c r="AC995" s="403" t="s">
        <v>4900</v>
      </c>
      <c r="AD995" s="403">
        <v>2</v>
      </c>
      <c r="AE995" s="403">
        <v>2</v>
      </c>
      <c r="AF995" s="403">
        <v>2</v>
      </c>
      <c r="AG995" s="403" t="s">
        <v>99</v>
      </c>
      <c r="AH995" s="403">
        <v>2</v>
      </c>
      <c r="AI995" s="403" t="s">
        <v>127</v>
      </c>
    </row>
    <row r="996" spans="1:35" x14ac:dyDescent="0.2">
      <c r="A996" s="434" t="str">
        <f>IF(B996&lt;&gt;"",HYPERLINK(CONCATENATE("http://reports.ofsted.gov.uk/inspection-reports/find-inspection-report/provider/ELS/",B996),"Ofsted Webpage"),"")</f>
        <v>Ofsted Webpage</v>
      </c>
      <c r="B996" s="403">
        <v>138670</v>
      </c>
      <c r="C996" s="403">
        <v>122524</v>
      </c>
      <c r="D996" s="403">
        <v>10037344</v>
      </c>
      <c r="E996" s="403" t="s">
        <v>3161</v>
      </c>
      <c r="F996" s="403" t="s">
        <v>293</v>
      </c>
      <c r="G996" s="403" t="s">
        <v>12</v>
      </c>
      <c r="H996" s="403" t="s">
        <v>114</v>
      </c>
      <c r="I996" s="403" t="s">
        <v>107</v>
      </c>
      <c r="J996" s="403" t="s">
        <v>107</v>
      </c>
      <c r="K996" s="404" t="s">
        <v>210</v>
      </c>
      <c r="L996" s="403" t="s">
        <v>210</v>
      </c>
      <c r="M996" s="403">
        <v>10022607</v>
      </c>
      <c r="N996" s="403" t="s">
        <v>115</v>
      </c>
      <c r="O996" s="403" t="s">
        <v>109</v>
      </c>
      <c r="P996" s="404">
        <v>42870</v>
      </c>
      <c r="Q996" s="404">
        <v>42873</v>
      </c>
      <c r="R996" s="404">
        <v>42936</v>
      </c>
      <c r="S996" s="403">
        <v>4</v>
      </c>
      <c r="T996" s="403">
        <v>3</v>
      </c>
      <c r="U996" s="403">
        <v>4</v>
      </c>
      <c r="V996" s="403">
        <v>4</v>
      </c>
      <c r="W996" s="403">
        <v>4</v>
      </c>
      <c r="X996" s="403" t="s">
        <v>100</v>
      </c>
      <c r="Y996" s="403" t="s">
        <v>3162</v>
      </c>
      <c r="Z996" s="404">
        <v>41603</v>
      </c>
      <c r="AA996" s="404">
        <v>41607</v>
      </c>
      <c r="AB996" s="403" t="s">
        <v>115</v>
      </c>
      <c r="AC996" s="403" t="s">
        <v>4900</v>
      </c>
      <c r="AD996" s="403">
        <v>2</v>
      </c>
      <c r="AE996" s="403">
        <v>2</v>
      </c>
      <c r="AF996" s="403">
        <v>2</v>
      </c>
      <c r="AG996" s="403" t="s">
        <v>99</v>
      </c>
      <c r="AH996" s="403">
        <v>2</v>
      </c>
      <c r="AI996" s="403" t="s">
        <v>148</v>
      </c>
    </row>
    <row r="997" spans="1:35" x14ac:dyDescent="0.2">
      <c r="A997" s="434" t="str">
        <f>IF(B997&lt;&gt;"",HYPERLINK(CONCATENATE("http://reports.ofsted.gov.uk/inspection-reports/find-inspection-report/provider/ELS/",B997),"Ofsted Webpage"),"")</f>
        <v>Ofsted Webpage</v>
      </c>
      <c r="B997" s="403">
        <v>138966</v>
      </c>
      <c r="C997" s="403">
        <v>122727</v>
      </c>
      <c r="D997" s="403">
        <v>10039420</v>
      </c>
      <c r="E997" s="403" t="s">
        <v>4904</v>
      </c>
      <c r="F997" s="403" t="s">
        <v>682</v>
      </c>
      <c r="G997" s="403" t="s">
        <v>16</v>
      </c>
      <c r="H997" s="403" t="s">
        <v>717</v>
      </c>
      <c r="I997" s="403" t="s">
        <v>122</v>
      </c>
      <c r="J997" s="403" t="s">
        <v>122</v>
      </c>
      <c r="K997" s="404" t="s">
        <v>210</v>
      </c>
      <c r="L997" s="403" t="s">
        <v>210</v>
      </c>
      <c r="M997" s="403">
        <v>10037410</v>
      </c>
      <c r="N997" s="403" t="s">
        <v>194</v>
      </c>
      <c r="O997" s="403" t="s">
        <v>109</v>
      </c>
      <c r="P997" s="404">
        <v>42996</v>
      </c>
      <c r="Q997" s="404">
        <v>42999</v>
      </c>
      <c r="R997" s="404">
        <v>43031</v>
      </c>
      <c r="S997" s="403">
        <v>3</v>
      </c>
      <c r="T997" s="403">
        <v>3</v>
      </c>
      <c r="U997" s="403">
        <v>3</v>
      </c>
      <c r="V997" s="403">
        <v>3</v>
      </c>
      <c r="W997" s="403">
        <v>3</v>
      </c>
      <c r="X997" s="403" t="s">
        <v>100</v>
      </c>
      <c r="Y997" s="403">
        <v>10004818</v>
      </c>
      <c r="Z997" s="404">
        <v>42297</v>
      </c>
      <c r="AA997" s="404">
        <v>42299</v>
      </c>
      <c r="AB997" s="403" t="s">
        <v>194</v>
      </c>
      <c r="AC997" s="403" t="s">
        <v>4900</v>
      </c>
      <c r="AD997" s="403">
        <v>3</v>
      </c>
      <c r="AE997" s="403">
        <v>3</v>
      </c>
      <c r="AF997" s="403">
        <v>3</v>
      </c>
      <c r="AG997" s="403">
        <v>3</v>
      </c>
      <c r="AH997" s="403">
        <v>3</v>
      </c>
      <c r="AI997" s="403" t="s">
        <v>111</v>
      </c>
    </row>
    <row r="998" spans="1:35" x14ac:dyDescent="0.2">
      <c r="A998" s="434" t="str">
        <f>IF(B998&lt;&gt;"",HYPERLINK(CONCATENATE("http://reports.ofsted.gov.uk/inspection-reports/find-inspection-report/provider/ELS/",B998),"Ofsted Webpage"),"")</f>
        <v>Ofsted Webpage</v>
      </c>
      <c r="B998" s="403">
        <v>139218</v>
      </c>
      <c r="C998" s="403">
        <v>118858</v>
      </c>
      <c r="D998" s="403">
        <v>10024772</v>
      </c>
      <c r="E998" s="403" t="s">
        <v>3992</v>
      </c>
      <c r="F998" s="403" t="s">
        <v>134</v>
      </c>
      <c r="G998" s="403" t="s">
        <v>13</v>
      </c>
      <c r="H998" s="403" t="s">
        <v>320</v>
      </c>
      <c r="I998" s="403" t="s">
        <v>140</v>
      </c>
      <c r="J998" s="403" t="s">
        <v>140</v>
      </c>
      <c r="K998" s="404" t="s">
        <v>210</v>
      </c>
      <c r="L998" s="403" t="s">
        <v>210</v>
      </c>
      <c r="M998" s="403">
        <v>10030787</v>
      </c>
      <c r="N998" s="403" t="s">
        <v>136</v>
      </c>
      <c r="O998" s="403" t="s">
        <v>109</v>
      </c>
      <c r="P998" s="404">
        <v>43026</v>
      </c>
      <c r="Q998" s="404">
        <v>43028</v>
      </c>
      <c r="R998" s="404">
        <v>43062</v>
      </c>
      <c r="S998" s="403">
        <v>2</v>
      </c>
      <c r="T998" s="403">
        <v>2</v>
      </c>
      <c r="U998" s="403">
        <v>2</v>
      </c>
      <c r="V998" s="403">
        <v>1</v>
      </c>
      <c r="W998" s="403">
        <v>2</v>
      </c>
      <c r="X998" s="403" t="s">
        <v>100</v>
      </c>
      <c r="Y998" s="403" t="s">
        <v>3993</v>
      </c>
      <c r="Z998" s="404">
        <v>41458</v>
      </c>
      <c r="AA998" s="404">
        <v>41460</v>
      </c>
      <c r="AB998" s="403" t="s">
        <v>136</v>
      </c>
      <c r="AC998" s="403" t="s">
        <v>4900</v>
      </c>
      <c r="AD998" s="403">
        <v>1</v>
      </c>
      <c r="AE998" s="403">
        <v>1</v>
      </c>
      <c r="AF998" s="403">
        <v>1</v>
      </c>
      <c r="AG998" s="403" t="s">
        <v>99</v>
      </c>
      <c r="AH998" s="403">
        <v>1</v>
      </c>
      <c r="AI998" s="403" t="s">
        <v>148</v>
      </c>
    </row>
    <row r="999" spans="1:35" x14ac:dyDescent="0.2">
      <c r="A999" s="434" t="str">
        <f>IF(B999&lt;&gt;"",HYPERLINK(CONCATENATE("http://reports.ofsted.gov.uk/inspection-reports/find-inspection-report/provider/ELS/",B999),"Ofsted Webpage"),"")</f>
        <v>Ofsted Webpage</v>
      </c>
      <c r="B999" s="403">
        <v>139238</v>
      </c>
      <c r="C999" s="403">
        <v>121223</v>
      </c>
      <c r="D999" s="403">
        <v>10036143</v>
      </c>
      <c r="E999" s="403" t="s">
        <v>2225</v>
      </c>
      <c r="F999" s="403" t="s">
        <v>113</v>
      </c>
      <c r="G999" s="403" t="s">
        <v>12</v>
      </c>
      <c r="H999" s="403" t="s">
        <v>741</v>
      </c>
      <c r="I999" s="403" t="s">
        <v>166</v>
      </c>
      <c r="J999" s="403" t="s">
        <v>166</v>
      </c>
      <c r="K999" s="404">
        <v>43026</v>
      </c>
      <c r="L999" s="403">
        <v>1</v>
      </c>
      <c r="M999" s="403" t="s">
        <v>2226</v>
      </c>
      <c r="N999" s="403" t="s">
        <v>115</v>
      </c>
      <c r="O999" s="403" t="s">
        <v>109</v>
      </c>
      <c r="P999" s="404">
        <v>41960</v>
      </c>
      <c r="Q999" s="404">
        <v>41964</v>
      </c>
      <c r="R999" s="404">
        <v>41996</v>
      </c>
      <c r="S999" s="403">
        <v>2</v>
      </c>
      <c r="T999" s="403">
        <v>1</v>
      </c>
      <c r="U999" s="403">
        <v>2</v>
      </c>
      <c r="V999" s="403" t="s">
        <v>99</v>
      </c>
      <c r="W999" s="403">
        <v>2</v>
      </c>
      <c r="X999" s="403" t="s">
        <v>99</v>
      </c>
      <c r="Y999" s="403" t="s">
        <v>210</v>
      </c>
      <c r="Z999" s="404" t="s">
        <v>210</v>
      </c>
      <c r="AA999" s="404" t="s">
        <v>210</v>
      </c>
      <c r="AB999" s="403" t="s">
        <v>210</v>
      </c>
      <c r="AC999" s="403" t="s">
        <v>210</v>
      </c>
      <c r="AD999" s="403" t="s">
        <v>210</v>
      </c>
      <c r="AE999" s="403" t="s">
        <v>210</v>
      </c>
      <c r="AF999" s="403" t="s">
        <v>210</v>
      </c>
      <c r="AG999" s="403" t="s">
        <v>210</v>
      </c>
      <c r="AH999" s="403" t="s">
        <v>210</v>
      </c>
      <c r="AI999" s="403" t="s">
        <v>103</v>
      </c>
    </row>
    <row r="1000" spans="1:35" x14ac:dyDescent="0.2">
      <c r="A1000" s="434" t="str">
        <f>IF(B1000&lt;&gt;"",HYPERLINK(CONCATENATE("http://reports.ofsted.gov.uk/inspection-reports/find-inspection-report/provider/ELS/",B1000),"Ofsted Webpage"),"")</f>
        <v>Ofsted Webpage</v>
      </c>
      <c r="B1000" s="403">
        <v>139243</v>
      </c>
      <c r="C1000" s="403">
        <v>123034</v>
      </c>
      <c r="D1000" s="403">
        <v>10024163</v>
      </c>
      <c r="E1000" s="403" t="s">
        <v>587</v>
      </c>
      <c r="F1000" s="403" t="s">
        <v>134</v>
      </c>
      <c r="G1000" s="403" t="s">
        <v>13</v>
      </c>
      <c r="H1000" s="403" t="s">
        <v>517</v>
      </c>
      <c r="I1000" s="403" t="s">
        <v>122</v>
      </c>
      <c r="J1000" s="403" t="s">
        <v>122</v>
      </c>
      <c r="K1000" s="404" t="s">
        <v>210</v>
      </c>
      <c r="L1000" s="403" t="s">
        <v>210</v>
      </c>
      <c r="M1000" s="403">
        <v>10004819</v>
      </c>
      <c r="N1000" s="403" t="s">
        <v>588</v>
      </c>
      <c r="O1000" s="403" t="s">
        <v>109</v>
      </c>
      <c r="P1000" s="404">
        <v>42654</v>
      </c>
      <c r="Q1000" s="404">
        <v>42656</v>
      </c>
      <c r="R1000" s="404">
        <v>42690</v>
      </c>
      <c r="S1000" s="403">
        <v>2</v>
      </c>
      <c r="T1000" s="403">
        <v>2</v>
      </c>
      <c r="U1000" s="403">
        <v>2</v>
      </c>
      <c r="V1000" s="403">
        <v>2</v>
      </c>
      <c r="W1000" s="403">
        <v>2</v>
      </c>
      <c r="X1000" s="403" t="s">
        <v>100</v>
      </c>
      <c r="Y1000" s="403" t="s">
        <v>589</v>
      </c>
      <c r="Z1000" s="404">
        <v>41955</v>
      </c>
      <c r="AA1000" s="404">
        <v>41957</v>
      </c>
      <c r="AB1000" s="403" t="s">
        <v>136</v>
      </c>
      <c r="AC1000" s="403" t="s">
        <v>4900</v>
      </c>
      <c r="AD1000" s="403">
        <v>3</v>
      </c>
      <c r="AE1000" s="403">
        <v>3</v>
      </c>
      <c r="AF1000" s="403">
        <v>3</v>
      </c>
      <c r="AG1000" s="403" t="s">
        <v>99</v>
      </c>
      <c r="AH1000" s="403">
        <v>3</v>
      </c>
      <c r="AI1000" s="403" t="s">
        <v>127</v>
      </c>
    </row>
    <row r="1001" spans="1:35" x14ac:dyDescent="0.2">
      <c r="A1001" s="434" t="str">
        <f>IF(B1001&lt;&gt;"",HYPERLINK(CONCATENATE("http://reports.ofsted.gov.uk/inspection-reports/find-inspection-report/provider/ELS/",B1001),"Ofsted Webpage"),"")</f>
        <v>Ofsted Webpage</v>
      </c>
      <c r="B1001" s="403">
        <v>139249</v>
      </c>
      <c r="C1001" s="403">
        <v>124210</v>
      </c>
      <c r="D1001" s="403">
        <v>10038981</v>
      </c>
      <c r="E1001" s="403" t="s">
        <v>2232</v>
      </c>
      <c r="F1001" s="403" t="s">
        <v>134</v>
      </c>
      <c r="G1001" s="403" t="s">
        <v>13</v>
      </c>
      <c r="H1001" s="403" t="s">
        <v>597</v>
      </c>
      <c r="I1001" s="403" t="s">
        <v>166</v>
      </c>
      <c r="J1001" s="403" t="s">
        <v>166</v>
      </c>
      <c r="K1001" s="404">
        <v>43139</v>
      </c>
      <c r="L1001" s="403">
        <v>1</v>
      </c>
      <c r="M1001" s="403" t="s">
        <v>2233</v>
      </c>
      <c r="N1001" s="403" t="s">
        <v>136</v>
      </c>
      <c r="O1001" s="403" t="s">
        <v>109</v>
      </c>
      <c r="P1001" s="404">
        <v>41975</v>
      </c>
      <c r="Q1001" s="404">
        <v>41976</v>
      </c>
      <c r="R1001" s="404">
        <v>42016</v>
      </c>
      <c r="S1001" s="403">
        <v>2</v>
      </c>
      <c r="T1001" s="403">
        <v>2</v>
      </c>
      <c r="U1001" s="403">
        <v>2</v>
      </c>
      <c r="V1001" s="403" t="s">
        <v>99</v>
      </c>
      <c r="W1001" s="403">
        <v>2</v>
      </c>
      <c r="X1001" s="403" t="s">
        <v>99</v>
      </c>
      <c r="Y1001" s="403" t="s">
        <v>210</v>
      </c>
      <c r="Z1001" s="404" t="s">
        <v>210</v>
      </c>
      <c r="AA1001" s="404" t="s">
        <v>210</v>
      </c>
      <c r="AB1001" s="403" t="s">
        <v>210</v>
      </c>
      <c r="AC1001" s="403" t="s">
        <v>210</v>
      </c>
      <c r="AD1001" s="403" t="s">
        <v>210</v>
      </c>
      <c r="AE1001" s="403" t="s">
        <v>210</v>
      </c>
      <c r="AF1001" s="403" t="s">
        <v>210</v>
      </c>
      <c r="AG1001" s="403" t="s">
        <v>210</v>
      </c>
      <c r="AH1001" s="403" t="s">
        <v>210</v>
      </c>
      <c r="AI1001" s="403" t="s">
        <v>103</v>
      </c>
    </row>
    <row r="1002" spans="1:35" x14ac:dyDescent="0.2">
      <c r="A1002" s="434" t="str">
        <f>IF(B1002&lt;&gt;"",HYPERLINK(CONCATENATE("http://reports.ofsted.gov.uk/inspection-reports/find-inspection-report/provider/ELS/",B1002),"Ofsted Webpage"),"")</f>
        <v>Ofsted Webpage</v>
      </c>
      <c r="B1002" s="403">
        <v>139250</v>
      </c>
      <c r="C1002" s="403">
        <v>124201</v>
      </c>
      <c r="D1002" s="403">
        <v>10040374</v>
      </c>
      <c r="E1002" s="403" t="s">
        <v>361</v>
      </c>
      <c r="F1002" s="403" t="s">
        <v>134</v>
      </c>
      <c r="G1002" s="403" t="s">
        <v>13</v>
      </c>
      <c r="H1002" s="403" t="s">
        <v>362</v>
      </c>
      <c r="I1002" s="403" t="s">
        <v>166</v>
      </c>
      <c r="J1002" s="403" t="s">
        <v>166</v>
      </c>
      <c r="K1002" s="404" t="s">
        <v>210</v>
      </c>
      <c r="L1002" s="403" t="s">
        <v>210</v>
      </c>
      <c r="M1002" s="403">
        <v>10021853</v>
      </c>
      <c r="N1002" s="403" t="s">
        <v>136</v>
      </c>
      <c r="O1002" s="403" t="s">
        <v>109</v>
      </c>
      <c r="P1002" s="404">
        <v>42710</v>
      </c>
      <c r="Q1002" s="404">
        <v>42712</v>
      </c>
      <c r="R1002" s="404">
        <v>42760</v>
      </c>
      <c r="S1002" s="403">
        <v>2</v>
      </c>
      <c r="T1002" s="403">
        <v>2</v>
      </c>
      <c r="U1002" s="403">
        <v>2</v>
      </c>
      <c r="V1002" s="403">
        <v>2</v>
      </c>
      <c r="W1002" s="403">
        <v>1</v>
      </c>
      <c r="X1002" s="403" t="s">
        <v>100</v>
      </c>
      <c r="Y1002" s="403" t="s">
        <v>210</v>
      </c>
      <c r="Z1002" s="404" t="s">
        <v>210</v>
      </c>
      <c r="AA1002" s="404" t="s">
        <v>210</v>
      </c>
      <c r="AB1002" s="403" t="s">
        <v>210</v>
      </c>
      <c r="AC1002" s="403" t="s">
        <v>210</v>
      </c>
      <c r="AD1002" s="403" t="s">
        <v>210</v>
      </c>
      <c r="AE1002" s="403" t="s">
        <v>210</v>
      </c>
      <c r="AF1002" s="403" t="s">
        <v>210</v>
      </c>
      <c r="AG1002" s="403" t="s">
        <v>210</v>
      </c>
      <c r="AH1002" s="403" t="s">
        <v>210</v>
      </c>
      <c r="AI1002" s="403" t="s">
        <v>103</v>
      </c>
    </row>
    <row r="1003" spans="1:35" x14ac:dyDescent="0.2">
      <c r="A1003" s="434" t="str">
        <f>IF(B1003&lt;&gt;"",HYPERLINK(CONCATENATE("http://reports.ofsted.gov.uk/inspection-reports/find-inspection-report/provider/ELS/",B1003),"Ofsted Webpage"),"")</f>
        <v>Ofsted Webpage</v>
      </c>
      <c r="B1003" s="403">
        <v>139251</v>
      </c>
      <c r="C1003" s="403">
        <v>122208</v>
      </c>
      <c r="D1003" s="403">
        <v>10040375</v>
      </c>
      <c r="E1003" s="403" t="s">
        <v>1550</v>
      </c>
      <c r="F1003" s="403" t="s">
        <v>134</v>
      </c>
      <c r="G1003" s="403" t="s">
        <v>13</v>
      </c>
      <c r="H1003" s="403" t="s">
        <v>1087</v>
      </c>
      <c r="I1003" s="403" t="s">
        <v>140</v>
      </c>
      <c r="J1003" s="403" t="s">
        <v>140</v>
      </c>
      <c r="K1003" s="404" t="s">
        <v>210</v>
      </c>
      <c r="L1003" s="403" t="s">
        <v>210</v>
      </c>
      <c r="M1003" s="403">
        <v>10038320</v>
      </c>
      <c r="N1003" s="403" t="s">
        <v>588</v>
      </c>
      <c r="O1003" s="403" t="s">
        <v>109</v>
      </c>
      <c r="P1003" s="404">
        <v>43052</v>
      </c>
      <c r="Q1003" s="404">
        <v>43054</v>
      </c>
      <c r="R1003" s="404">
        <v>43089</v>
      </c>
      <c r="S1003" s="403">
        <v>3</v>
      </c>
      <c r="T1003" s="403">
        <v>3</v>
      </c>
      <c r="U1003" s="403">
        <v>3</v>
      </c>
      <c r="V1003" s="403">
        <v>3</v>
      </c>
      <c r="W1003" s="403">
        <v>3</v>
      </c>
      <c r="X1003" s="403" t="s">
        <v>100</v>
      </c>
      <c r="Y1003" s="403">
        <v>10004820</v>
      </c>
      <c r="Z1003" s="404">
        <v>42388</v>
      </c>
      <c r="AA1003" s="404">
        <v>42390</v>
      </c>
      <c r="AB1003" s="403" t="s">
        <v>136</v>
      </c>
      <c r="AC1003" s="403" t="s">
        <v>4900</v>
      </c>
      <c r="AD1003" s="403">
        <v>3</v>
      </c>
      <c r="AE1003" s="403">
        <v>3</v>
      </c>
      <c r="AF1003" s="403">
        <v>3</v>
      </c>
      <c r="AG1003" s="403">
        <v>3</v>
      </c>
      <c r="AH1003" s="403">
        <v>3</v>
      </c>
      <c r="AI1003" s="403" t="s">
        <v>111</v>
      </c>
    </row>
    <row r="1004" spans="1:35" x14ac:dyDescent="0.2">
      <c r="A1004" s="434" t="str">
        <f>IF(B1004&lt;&gt;"",HYPERLINK(CONCATENATE("http://reports.ofsted.gov.uk/inspection-reports/find-inspection-report/provider/ELS/",B1004),"Ofsted Webpage"),"")</f>
        <v>Ofsted Webpage</v>
      </c>
      <c r="B1004" s="403">
        <v>139363</v>
      </c>
      <c r="C1004" s="403">
        <v>123244</v>
      </c>
      <c r="D1004" s="403">
        <v>10040630</v>
      </c>
      <c r="E1004" s="403" t="s">
        <v>4704</v>
      </c>
      <c r="F1004" s="403" t="s">
        <v>682</v>
      </c>
      <c r="G1004" s="403" t="s">
        <v>16</v>
      </c>
      <c r="H1004" s="403" t="s">
        <v>517</v>
      </c>
      <c r="I1004" s="403" t="s">
        <v>122</v>
      </c>
      <c r="J1004" s="403" t="s">
        <v>122</v>
      </c>
      <c r="K1004" s="404" t="s">
        <v>210</v>
      </c>
      <c r="L1004" s="403" t="s">
        <v>210</v>
      </c>
      <c r="M1004" s="403">
        <v>10004822</v>
      </c>
      <c r="N1004" s="403" t="s">
        <v>194</v>
      </c>
      <c r="O1004" s="403" t="s">
        <v>109</v>
      </c>
      <c r="P1004" s="404">
        <v>42290</v>
      </c>
      <c r="Q1004" s="404">
        <v>42292</v>
      </c>
      <c r="R1004" s="404">
        <v>42324</v>
      </c>
      <c r="S1004" s="403">
        <v>2</v>
      </c>
      <c r="T1004" s="403">
        <v>2</v>
      </c>
      <c r="U1004" s="403">
        <v>2</v>
      </c>
      <c r="V1004" s="403">
        <v>2</v>
      </c>
      <c r="W1004" s="403">
        <v>2</v>
      </c>
      <c r="X1004" s="403" t="s">
        <v>100</v>
      </c>
      <c r="Y1004" s="403" t="s">
        <v>3167</v>
      </c>
      <c r="Z1004" s="404">
        <v>41723</v>
      </c>
      <c r="AA1004" s="404">
        <v>41726</v>
      </c>
      <c r="AB1004" s="403" t="s">
        <v>196</v>
      </c>
      <c r="AC1004" s="403" t="s">
        <v>4900</v>
      </c>
      <c r="AD1004" s="403">
        <v>3</v>
      </c>
      <c r="AE1004" s="403">
        <v>3</v>
      </c>
      <c r="AF1004" s="403">
        <v>3</v>
      </c>
      <c r="AG1004" s="403" t="s">
        <v>99</v>
      </c>
      <c r="AH1004" s="403">
        <v>3</v>
      </c>
      <c r="AI1004" s="403" t="s">
        <v>127</v>
      </c>
    </row>
    <row r="1005" spans="1:35" x14ac:dyDescent="0.2">
      <c r="A1005" s="434" t="str">
        <f>IF(B1005&lt;&gt;"",HYPERLINK(CONCATENATE("http://reports.ofsted.gov.uk/inspection-reports/find-inspection-report/provider/ELS/",B1005),"Ofsted Webpage"),"")</f>
        <v>Ofsted Webpage</v>
      </c>
      <c r="B1005" s="403">
        <v>139433</v>
      </c>
      <c r="C1005" s="403">
        <v>123356</v>
      </c>
      <c r="D1005" s="403">
        <v>10041654</v>
      </c>
      <c r="E1005" s="403" t="s">
        <v>1554</v>
      </c>
      <c r="F1005" s="403" t="s">
        <v>192</v>
      </c>
      <c r="G1005" s="403" t="s">
        <v>16</v>
      </c>
      <c r="H1005" s="403" t="s">
        <v>832</v>
      </c>
      <c r="I1005" s="403" t="s">
        <v>199</v>
      </c>
      <c r="J1005" s="403" t="s">
        <v>95</v>
      </c>
      <c r="K1005" s="404" t="s">
        <v>210</v>
      </c>
      <c r="L1005" s="403" t="s">
        <v>210</v>
      </c>
      <c r="M1005" s="403">
        <v>10008477</v>
      </c>
      <c r="N1005" s="403" t="s">
        <v>512</v>
      </c>
      <c r="O1005" s="403" t="s">
        <v>109</v>
      </c>
      <c r="P1005" s="404">
        <v>42507</v>
      </c>
      <c r="Q1005" s="404">
        <v>42509</v>
      </c>
      <c r="R1005" s="404">
        <v>42537</v>
      </c>
      <c r="S1005" s="403">
        <v>3</v>
      </c>
      <c r="T1005" s="403">
        <v>3</v>
      </c>
      <c r="U1005" s="403">
        <v>3</v>
      </c>
      <c r="V1005" s="403">
        <v>3</v>
      </c>
      <c r="W1005" s="403">
        <v>3</v>
      </c>
      <c r="X1005" s="403" t="s">
        <v>100</v>
      </c>
      <c r="Y1005" s="403" t="s">
        <v>2236</v>
      </c>
      <c r="Z1005" s="404">
        <v>42017</v>
      </c>
      <c r="AA1005" s="404">
        <v>42020</v>
      </c>
      <c r="AB1005" s="403" t="s">
        <v>196</v>
      </c>
      <c r="AC1005" s="403" t="s">
        <v>4900</v>
      </c>
      <c r="AD1005" s="403">
        <v>4</v>
      </c>
      <c r="AE1005" s="403">
        <v>4</v>
      </c>
      <c r="AF1005" s="403">
        <v>4</v>
      </c>
      <c r="AG1005" s="403" t="s">
        <v>99</v>
      </c>
      <c r="AH1005" s="403">
        <v>4</v>
      </c>
      <c r="AI1005" s="403" t="s">
        <v>127</v>
      </c>
    </row>
    <row r="1006" spans="1:35" x14ac:dyDescent="0.2">
      <c r="A1006" s="434" t="str">
        <f>IF(B1006&lt;&gt;"",HYPERLINK(CONCATENATE("http://reports.ofsted.gov.uk/inspection-reports/find-inspection-report/provider/ELS/",B1006),"Ofsted Webpage"),"")</f>
        <v>Ofsted Webpage</v>
      </c>
      <c r="B1006" s="403">
        <v>139730</v>
      </c>
      <c r="C1006" s="403">
        <v>123351</v>
      </c>
      <c r="D1006" s="403">
        <v>10042041</v>
      </c>
      <c r="E1006" s="403" t="s">
        <v>354</v>
      </c>
      <c r="F1006" s="403" t="s">
        <v>192</v>
      </c>
      <c r="G1006" s="403" t="s">
        <v>16</v>
      </c>
      <c r="H1006" s="403" t="s">
        <v>285</v>
      </c>
      <c r="I1006" s="403" t="s">
        <v>140</v>
      </c>
      <c r="J1006" s="403" t="s">
        <v>140</v>
      </c>
      <c r="K1006" s="404" t="s">
        <v>210</v>
      </c>
      <c r="L1006" s="403" t="s">
        <v>210</v>
      </c>
      <c r="M1006" s="403">
        <v>10044794</v>
      </c>
      <c r="N1006" s="403" t="s">
        <v>194</v>
      </c>
      <c r="O1006" s="403" t="s">
        <v>109</v>
      </c>
      <c r="P1006" s="404">
        <v>43115</v>
      </c>
      <c r="Q1006" s="404">
        <v>43117</v>
      </c>
      <c r="R1006" s="404">
        <v>43159</v>
      </c>
      <c r="S1006" s="403">
        <v>2</v>
      </c>
      <c r="T1006" s="403">
        <v>2</v>
      </c>
      <c r="U1006" s="403">
        <v>2</v>
      </c>
      <c r="V1006" s="403">
        <v>2</v>
      </c>
      <c r="W1006" s="403">
        <v>2</v>
      </c>
      <c r="X1006" s="403" t="s">
        <v>100</v>
      </c>
      <c r="Y1006" s="403">
        <v>10020133</v>
      </c>
      <c r="Z1006" s="404">
        <v>42695</v>
      </c>
      <c r="AA1006" s="404">
        <v>42697</v>
      </c>
      <c r="AB1006" s="403" t="s">
        <v>194</v>
      </c>
      <c r="AC1006" s="403" t="s">
        <v>4900</v>
      </c>
      <c r="AD1006" s="403">
        <v>3</v>
      </c>
      <c r="AE1006" s="403">
        <v>3</v>
      </c>
      <c r="AF1006" s="403">
        <v>3</v>
      </c>
      <c r="AG1006" s="403">
        <v>3</v>
      </c>
      <c r="AH1006" s="403">
        <v>3</v>
      </c>
      <c r="AI1006" s="403" t="s">
        <v>127</v>
      </c>
    </row>
    <row r="1007" spans="1:35" x14ac:dyDescent="0.2">
      <c r="A1007" s="434" t="str">
        <f>IF(B1007&lt;&gt;"",HYPERLINK(CONCATENATE("http://reports.ofsted.gov.uk/inspection-reports/find-inspection-report/provider/ELS/",B1007),"Ofsted Webpage"),"")</f>
        <v>Ofsted Webpage</v>
      </c>
      <c r="B1007" s="403">
        <v>139793</v>
      </c>
      <c r="C1007" s="403">
        <v>123347</v>
      </c>
      <c r="D1007" s="403">
        <v>10042051</v>
      </c>
      <c r="E1007" s="403" t="s">
        <v>511</v>
      </c>
      <c r="F1007" s="403" t="s">
        <v>192</v>
      </c>
      <c r="G1007" s="403" t="s">
        <v>16</v>
      </c>
      <c r="H1007" s="403" t="s">
        <v>150</v>
      </c>
      <c r="I1007" s="403" t="s">
        <v>122</v>
      </c>
      <c r="J1007" s="403" t="s">
        <v>122</v>
      </c>
      <c r="K1007" s="404" t="s">
        <v>210</v>
      </c>
      <c r="L1007" s="403" t="s">
        <v>210</v>
      </c>
      <c r="M1007" s="403">
        <v>10030829</v>
      </c>
      <c r="N1007" s="403" t="s">
        <v>512</v>
      </c>
      <c r="O1007" s="403" t="s">
        <v>109</v>
      </c>
      <c r="P1007" s="404">
        <v>42865</v>
      </c>
      <c r="Q1007" s="404">
        <v>42867</v>
      </c>
      <c r="R1007" s="404">
        <v>42912</v>
      </c>
      <c r="S1007" s="403">
        <v>3</v>
      </c>
      <c r="T1007" s="403">
        <v>3</v>
      </c>
      <c r="U1007" s="403">
        <v>3</v>
      </c>
      <c r="V1007" s="403">
        <v>2</v>
      </c>
      <c r="W1007" s="403">
        <v>3</v>
      </c>
      <c r="X1007" s="403" t="s">
        <v>100</v>
      </c>
      <c r="Y1007" s="403">
        <v>10004825</v>
      </c>
      <c r="Z1007" s="404">
        <v>42430</v>
      </c>
      <c r="AA1007" s="404">
        <v>42432</v>
      </c>
      <c r="AB1007" s="403" t="s">
        <v>512</v>
      </c>
      <c r="AC1007" s="403" t="s">
        <v>4900</v>
      </c>
      <c r="AD1007" s="403">
        <v>4</v>
      </c>
      <c r="AE1007" s="403">
        <v>4</v>
      </c>
      <c r="AF1007" s="403">
        <v>4</v>
      </c>
      <c r="AG1007" s="403">
        <v>4</v>
      </c>
      <c r="AH1007" s="403">
        <v>4</v>
      </c>
      <c r="AI1007" s="403" t="s">
        <v>127</v>
      </c>
    </row>
    <row r="1008" spans="1:35" x14ac:dyDescent="0.2">
      <c r="A1008" s="434" t="str">
        <f>IF(B1008&lt;&gt;"",HYPERLINK(CONCATENATE("http://reports.ofsted.gov.uk/inspection-reports/find-inspection-report/provider/ELS/",B1008),"Ofsted Webpage"),"")</f>
        <v>Ofsted Webpage</v>
      </c>
      <c r="B1008" s="403">
        <v>139798</v>
      </c>
      <c r="C1008" s="403">
        <v>123318</v>
      </c>
      <c r="D1008" s="403">
        <v>10042040</v>
      </c>
      <c r="E1008" s="403" t="s">
        <v>191</v>
      </c>
      <c r="F1008" s="403" t="s">
        <v>192</v>
      </c>
      <c r="G1008" s="403" t="s">
        <v>16</v>
      </c>
      <c r="H1008" s="403" t="s">
        <v>193</v>
      </c>
      <c r="I1008" s="403" t="s">
        <v>107</v>
      </c>
      <c r="J1008" s="403" t="s">
        <v>107</v>
      </c>
      <c r="K1008" s="404" t="s">
        <v>210</v>
      </c>
      <c r="L1008" s="403" t="s">
        <v>210</v>
      </c>
      <c r="M1008" s="403">
        <v>10022600</v>
      </c>
      <c r="N1008" s="403" t="s">
        <v>194</v>
      </c>
      <c r="O1008" s="403" t="s">
        <v>109</v>
      </c>
      <c r="P1008" s="404">
        <v>42759</v>
      </c>
      <c r="Q1008" s="404">
        <v>42761</v>
      </c>
      <c r="R1008" s="404">
        <v>42810</v>
      </c>
      <c r="S1008" s="403">
        <v>2</v>
      </c>
      <c r="T1008" s="403">
        <v>2</v>
      </c>
      <c r="U1008" s="403">
        <v>2</v>
      </c>
      <c r="V1008" s="403">
        <v>1</v>
      </c>
      <c r="W1008" s="403">
        <v>2</v>
      </c>
      <c r="X1008" s="403" t="s">
        <v>100</v>
      </c>
      <c r="Y1008" s="403" t="s">
        <v>195</v>
      </c>
      <c r="Z1008" s="404">
        <v>42073</v>
      </c>
      <c r="AA1008" s="404">
        <v>42076</v>
      </c>
      <c r="AB1008" s="403" t="s">
        <v>196</v>
      </c>
      <c r="AC1008" s="403" t="s">
        <v>4900</v>
      </c>
      <c r="AD1008" s="403">
        <v>3</v>
      </c>
      <c r="AE1008" s="403">
        <v>3</v>
      </c>
      <c r="AF1008" s="403">
        <v>3</v>
      </c>
      <c r="AG1008" s="403" t="s">
        <v>99</v>
      </c>
      <c r="AH1008" s="403">
        <v>3</v>
      </c>
      <c r="AI1008" s="403" t="s">
        <v>127</v>
      </c>
    </row>
    <row r="1009" spans="1:35" x14ac:dyDescent="0.2">
      <c r="A1009" s="434" t="str">
        <f>IF(B1009&lt;&gt;"",HYPERLINK(CONCATENATE("http://reports.ofsted.gov.uk/inspection-reports/find-inspection-report/provider/ELS/",B1009),"Ofsted Webpage"),"")</f>
        <v>Ofsted Webpage</v>
      </c>
      <c r="B1009" s="403">
        <v>139896</v>
      </c>
      <c r="C1009" s="403">
        <v>123337</v>
      </c>
      <c r="D1009" s="403">
        <v>10042335</v>
      </c>
      <c r="E1009" s="403" t="s">
        <v>2242</v>
      </c>
      <c r="F1009" s="403" t="s">
        <v>192</v>
      </c>
      <c r="G1009" s="403" t="s">
        <v>16</v>
      </c>
      <c r="H1009" s="403" t="s">
        <v>114</v>
      </c>
      <c r="I1009" s="403" t="s">
        <v>107</v>
      </c>
      <c r="J1009" s="403" t="s">
        <v>107</v>
      </c>
      <c r="K1009" s="404" t="s">
        <v>210</v>
      </c>
      <c r="L1009" s="403" t="s">
        <v>210</v>
      </c>
      <c r="M1009" s="403" t="s">
        <v>2243</v>
      </c>
      <c r="N1009" s="403" t="s">
        <v>196</v>
      </c>
      <c r="O1009" s="403" t="s">
        <v>109</v>
      </c>
      <c r="P1009" s="404">
        <v>42066</v>
      </c>
      <c r="Q1009" s="404">
        <v>42069</v>
      </c>
      <c r="R1009" s="404">
        <v>42094</v>
      </c>
      <c r="S1009" s="403">
        <v>2</v>
      </c>
      <c r="T1009" s="403">
        <v>2</v>
      </c>
      <c r="U1009" s="403">
        <v>2</v>
      </c>
      <c r="V1009" s="403" t="s">
        <v>99</v>
      </c>
      <c r="W1009" s="403">
        <v>2</v>
      </c>
      <c r="X1009" s="403" t="s">
        <v>99</v>
      </c>
      <c r="Y1009" s="403" t="s">
        <v>210</v>
      </c>
      <c r="Z1009" s="404" t="s">
        <v>210</v>
      </c>
      <c r="AA1009" s="404" t="s">
        <v>210</v>
      </c>
      <c r="AB1009" s="403" t="s">
        <v>210</v>
      </c>
      <c r="AC1009" s="403" t="s">
        <v>210</v>
      </c>
      <c r="AD1009" s="403" t="s">
        <v>210</v>
      </c>
      <c r="AE1009" s="403" t="s">
        <v>210</v>
      </c>
      <c r="AF1009" s="403" t="s">
        <v>210</v>
      </c>
      <c r="AG1009" s="403" t="s">
        <v>210</v>
      </c>
      <c r="AH1009" s="403" t="s">
        <v>210</v>
      </c>
      <c r="AI1009" s="403" t="s">
        <v>103</v>
      </c>
    </row>
    <row r="1010" spans="1:35" x14ac:dyDescent="0.2">
      <c r="A1010" s="434" t="str">
        <f>IF(B1010&lt;&gt;"",HYPERLINK(CONCATENATE("http://reports.ofsted.gov.uk/inspection-reports/find-inspection-report/provider/ELS/",B1010),"Ofsted Webpage"),"")</f>
        <v>Ofsted Webpage</v>
      </c>
      <c r="B1010" s="403">
        <v>140564</v>
      </c>
      <c r="C1010" s="403">
        <v>130522</v>
      </c>
      <c r="D1010" s="403">
        <v>10046829</v>
      </c>
      <c r="E1010" s="403" t="s">
        <v>4705</v>
      </c>
      <c r="F1010" s="403" t="s">
        <v>192</v>
      </c>
      <c r="G1010" s="403" t="s">
        <v>16</v>
      </c>
      <c r="H1010" s="403" t="s">
        <v>493</v>
      </c>
      <c r="I1010" s="403" t="s">
        <v>122</v>
      </c>
      <c r="J1010" s="403" t="s">
        <v>122</v>
      </c>
      <c r="K1010" s="404" t="s">
        <v>210</v>
      </c>
      <c r="L1010" s="403" t="s">
        <v>210</v>
      </c>
      <c r="M1010" s="403">
        <v>10022551</v>
      </c>
      <c r="N1010" s="403" t="s">
        <v>196</v>
      </c>
      <c r="O1010" s="403" t="s">
        <v>109</v>
      </c>
      <c r="P1010" s="404">
        <v>42850</v>
      </c>
      <c r="Q1010" s="404">
        <v>42852</v>
      </c>
      <c r="R1010" s="404">
        <v>42891</v>
      </c>
      <c r="S1010" s="403">
        <v>1</v>
      </c>
      <c r="T1010" s="403">
        <v>1</v>
      </c>
      <c r="U1010" s="403">
        <v>1</v>
      </c>
      <c r="V1010" s="403">
        <v>1</v>
      </c>
      <c r="W1010" s="403">
        <v>1</v>
      </c>
      <c r="X1010" s="403" t="s">
        <v>100</v>
      </c>
      <c r="Y1010" s="403" t="s">
        <v>210</v>
      </c>
      <c r="Z1010" s="404" t="s">
        <v>210</v>
      </c>
      <c r="AA1010" s="404" t="s">
        <v>210</v>
      </c>
      <c r="AB1010" s="403" t="s">
        <v>210</v>
      </c>
      <c r="AC1010" s="403" t="s">
        <v>210</v>
      </c>
      <c r="AD1010" s="403" t="s">
        <v>210</v>
      </c>
      <c r="AE1010" s="403" t="s">
        <v>210</v>
      </c>
      <c r="AF1010" s="403" t="s">
        <v>210</v>
      </c>
      <c r="AG1010" s="403" t="s">
        <v>210</v>
      </c>
      <c r="AH1010" s="403" t="s">
        <v>210</v>
      </c>
      <c r="AI1010" s="403" t="s">
        <v>103</v>
      </c>
    </row>
    <row r="1011" spans="1:35" x14ac:dyDescent="0.2">
      <c r="A1011" s="434" t="str">
        <f>IF(B1011&lt;&gt;"",HYPERLINK(CONCATENATE("http://reports.ofsted.gov.uk/inspection-reports/find-inspection-report/provider/ELS/",B1011),"Ofsted Webpage"),"")</f>
        <v>Ofsted Webpage</v>
      </c>
      <c r="B1011" s="403">
        <v>140621</v>
      </c>
      <c r="C1011" s="403">
        <v>130539</v>
      </c>
      <c r="D1011" s="403">
        <v>10046731</v>
      </c>
      <c r="E1011" s="403" t="s">
        <v>208</v>
      </c>
      <c r="F1011" s="403" t="s">
        <v>192</v>
      </c>
      <c r="G1011" s="403" t="s">
        <v>16</v>
      </c>
      <c r="H1011" s="403" t="s">
        <v>209</v>
      </c>
      <c r="I1011" s="403" t="s">
        <v>166</v>
      </c>
      <c r="J1011" s="403" t="s">
        <v>166</v>
      </c>
      <c r="K1011" s="404" t="s">
        <v>210</v>
      </c>
      <c r="L1011" s="403" t="s">
        <v>210</v>
      </c>
      <c r="M1011" s="403">
        <v>10022512</v>
      </c>
      <c r="N1011" s="403" t="s">
        <v>196</v>
      </c>
      <c r="O1011" s="403" t="s">
        <v>109</v>
      </c>
      <c r="P1011" s="404">
        <v>42774</v>
      </c>
      <c r="Q1011" s="404">
        <v>42776</v>
      </c>
      <c r="R1011" s="404">
        <v>42809</v>
      </c>
      <c r="S1011" s="403">
        <v>2</v>
      </c>
      <c r="T1011" s="403">
        <v>2</v>
      </c>
      <c r="U1011" s="403">
        <v>2</v>
      </c>
      <c r="V1011" s="403">
        <v>2</v>
      </c>
      <c r="W1011" s="403">
        <v>2</v>
      </c>
      <c r="X1011" s="403" t="s">
        <v>100</v>
      </c>
      <c r="Y1011" s="403" t="s">
        <v>210</v>
      </c>
      <c r="Z1011" s="404" t="s">
        <v>210</v>
      </c>
      <c r="AA1011" s="404" t="s">
        <v>210</v>
      </c>
      <c r="AB1011" s="403" t="s">
        <v>210</v>
      </c>
      <c r="AC1011" s="403" t="s">
        <v>210</v>
      </c>
      <c r="AD1011" s="403" t="s">
        <v>210</v>
      </c>
      <c r="AE1011" s="403" t="s">
        <v>210</v>
      </c>
      <c r="AF1011" s="403" t="s">
        <v>210</v>
      </c>
      <c r="AG1011" s="403" t="s">
        <v>210</v>
      </c>
      <c r="AH1011" s="403" t="s">
        <v>210</v>
      </c>
      <c r="AI1011" s="403" t="s">
        <v>103</v>
      </c>
    </row>
    <row r="1012" spans="1:35" x14ac:dyDescent="0.2">
      <c r="A1012" s="434" t="str">
        <f>IF(B1012&lt;&gt;"",HYPERLINK(CONCATENATE("http://reports.ofsted.gov.uk/inspection-reports/find-inspection-report/provider/ELS/",B1012),"Ofsted Webpage"),"")</f>
        <v>Ofsted Webpage</v>
      </c>
      <c r="B1012" s="403">
        <v>140939</v>
      </c>
      <c r="C1012" s="403">
        <v>130510</v>
      </c>
      <c r="D1012" s="403">
        <v>10047216</v>
      </c>
      <c r="E1012" s="403" t="s">
        <v>609</v>
      </c>
      <c r="F1012" s="403" t="s">
        <v>192</v>
      </c>
      <c r="G1012" s="403" t="s">
        <v>16</v>
      </c>
      <c r="H1012" s="403" t="s">
        <v>607</v>
      </c>
      <c r="I1012" s="403" t="s">
        <v>122</v>
      </c>
      <c r="J1012" s="403" t="s">
        <v>122</v>
      </c>
      <c r="K1012" s="404" t="s">
        <v>210</v>
      </c>
      <c r="L1012" s="403" t="s">
        <v>210</v>
      </c>
      <c r="M1012" s="403">
        <v>10020154</v>
      </c>
      <c r="N1012" s="403" t="s">
        <v>196</v>
      </c>
      <c r="O1012" s="403" t="s">
        <v>109</v>
      </c>
      <c r="P1012" s="404">
        <v>42647</v>
      </c>
      <c r="Q1012" s="404">
        <v>42649</v>
      </c>
      <c r="R1012" s="404">
        <v>42681</v>
      </c>
      <c r="S1012" s="403">
        <v>1</v>
      </c>
      <c r="T1012" s="403">
        <v>1</v>
      </c>
      <c r="U1012" s="403">
        <v>1</v>
      </c>
      <c r="V1012" s="403">
        <v>1</v>
      </c>
      <c r="W1012" s="403">
        <v>1</v>
      </c>
      <c r="X1012" s="403" t="s">
        <v>100</v>
      </c>
      <c r="Y1012" s="403" t="s">
        <v>210</v>
      </c>
      <c r="Z1012" s="404" t="s">
        <v>210</v>
      </c>
      <c r="AA1012" s="404" t="s">
        <v>210</v>
      </c>
      <c r="AB1012" s="403" t="s">
        <v>210</v>
      </c>
      <c r="AC1012" s="403" t="s">
        <v>210</v>
      </c>
      <c r="AD1012" s="403" t="s">
        <v>210</v>
      </c>
      <c r="AE1012" s="403" t="s">
        <v>210</v>
      </c>
      <c r="AF1012" s="403" t="s">
        <v>210</v>
      </c>
      <c r="AG1012" s="403" t="s">
        <v>210</v>
      </c>
      <c r="AH1012" s="403" t="s">
        <v>210</v>
      </c>
      <c r="AI1012" s="403" t="s">
        <v>103</v>
      </c>
    </row>
    <row r="1013" spans="1:35" x14ac:dyDescent="0.2">
      <c r="A1013" s="434" t="str">
        <f>IF(B1013&lt;&gt;"",HYPERLINK(CONCATENATE("http://reports.ofsted.gov.uk/inspection-reports/find-inspection-report/provider/ELS/",B1013),"Ofsted Webpage"),"")</f>
        <v>Ofsted Webpage</v>
      </c>
      <c r="B1013" s="403">
        <v>140940</v>
      </c>
      <c r="C1013" s="403">
        <v>130489</v>
      </c>
      <c r="D1013" s="403">
        <v>10042362</v>
      </c>
      <c r="E1013" s="403" t="s">
        <v>4706</v>
      </c>
      <c r="F1013" s="403" t="s">
        <v>192</v>
      </c>
      <c r="G1013" s="403" t="s">
        <v>16</v>
      </c>
      <c r="H1013" s="403" t="s">
        <v>198</v>
      </c>
      <c r="I1013" s="403" t="s">
        <v>199</v>
      </c>
      <c r="J1013" s="403" t="s">
        <v>95</v>
      </c>
      <c r="K1013" s="404" t="s">
        <v>210</v>
      </c>
      <c r="L1013" s="403" t="s">
        <v>210</v>
      </c>
      <c r="M1013" s="403">
        <v>10022481</v>
      </c>
      <c r="N1013" s="403" t="s">
        <v>196</v>
      </c>
      <c r="O1013" s="403" t="s">
        <v>109</v>
      </c>
      <c r="P1013" s="404">
        <v>42823</v>
      </c>
      <c r="Q1013" s="404">
        <v>42825</v>
      </c>
      <c r="R1013" s="404">
        <v>42865</v>
      </c>
      <c r="S1013" s="403">
        <v>3</v>
      </c>
      <c r="T1013" s="403">
        <v>3</v>
      </c>
      <c r="U1013" s="403">
        <v>3</v>
      </c>
      <c r="V1013" s="403">
        <v>2</v>
      </c>
      <c r="W1013" s="403">
        <v>3</v>
      </c>
      <c r="X1013" s="403" t="s">
        <v>100</v>
      </c>
      <c r="Y1013" s="403" t="s">
        <v>210</v>
      </c>
      <c r="Z1013" s="404" t="s">
        <v>210</v>
      </c>
      <c r="AA1013" s="404" t="s">
        <v>210</v>
      </c>
      <c r="AB1013" s="403" t="s">
        <v>210</v>
      </c>
      <c r="AC1013" s="403" t="s">
        <v>210</v>
      </c>
      <c r="AD1013" s="403" t="s">
        <v>210</v>
      </c>
      <c r="AE1013" s="403" t="s">
        <v>210</v>
      </c>
      <c r="AF1013" s="403" t="s">
        <v>210</v>
      </c>
      <c r="AG1013" s="403" t="s">
        <v>210</v>
      </c>
      <c r="AH1013" s="403" t="s">
        <v>210</v>
      </c>
      <c r="AI1013" s="403" t="s">
        <v>103</v>
      </c>
    </row>
    <row r="1014" spans="1:35" x14ac:dyDescent="0.2">
      <c r="A1014" s="434" t="str">
        <f>IF(B1014&lt;&gt;"",HYPERLINK(CONCATENATE("http://reports.ofsted.gov.uk/inspection-reports/find-inspection-report/provider/ELS/",B1014),"Ofsted Webpage"),"")</f>
        <v>Ofsted Webpage</v>
      </c>
      <c r="B1014" s="403">
        <v>140971</v>
      </c>
      <c r="C1014" s="403">
        <v>130500</v>
      </c>
      <c r="D1014" s="403">
        <v>10045912</v>
      </c>
      <c r="E1014" s="403" t="s">
        <v>269</v>
      </c>
      <c r="F1014" s="403" t="s">
        <v>192</v>
      </c>
      <c r="G1014" s="403" t="s">
        <v>16</v>
      </c>
      <c r="H1014" s="403" t="s">
        <v>270</v>
      </c>
      <c r="I1014" s="403" t="s">
        <v>166</v>
      </c>
      <c r="J1014" s="403" t="s">
        <v>166</v>
      </c>
      <c r="K1014" s="404" t="s">
        <v>210</v>
      </c>
      <c r="L1014" s="403" t="s">
        <v>210</v>
      </c>
      <c r="M1014" s="403">
        <v>10022503</v>
      </c>
      <c r="N1014" s="403" t="s">
        <v>196</v>
      </c>
      <c r="O1014" s="403" t="s">
        <v>109</v>
      </c>
      <c r="P1014" s="404">
        <v>42759</v>
      </c>
      <c r="Q1014" s="404">
        <v>42761</v>
      </c>
      <c r="R1014" s="404">
        <v>42794</v>
      </c>
      <c r="S1014" s="403">
        <v>1</v>
      </c>
      <c r="T1014" s="403">
        <v>1</v>
      </c>
      <c r="U1014" s="403">
        <v>1</v>
      </c>
      <c r="V1014" s="403">
        <v>1</v>
      </c>
      <c r="W1014" s="403">
        <v>1</v>
      </c>
      <c r="X1014" s="403" t="s">
        <v>100</v>
      </c>
      <c r="Y1014" s="403" t="s">
        <v>210</v>
      </c>
      <c r="Z1014" s="404" t="s">
        <v>210</v>
      </c>
      <c r="AA1014" s="404" t="s">
        <v>210</v>
      </c>
      <c r="AB1014" s="403" t="s">
        <v>210</v>
      </c>
      <c r="AC1014" s="403" t="s">
        <v>210</v>
      </c>
      <c r="AD1014" s="403" t="s">
        <v>210</v>
      </c>
      <c r="AE1014" s="403" t="s">
        <v>210</v>
      </c>
      <c r="AF1014" s="403" t="s">
        <v>210</v>
      </c>
      <c r="AG1014" s="403" t="s">
        <v>210</v>
      </c>
      <c r="AH1014" s="403" t="s">
        <v>210</v>
      </c>
      <c r="AI1014" s="403" t="s">
        <v>103</v>
      </c>
    </row>
    <row r="1015" spans="1:35" x14ac:dyDescent="0.2">
      <c r="A1015" s="434" t="str">
        <f>IF(B1015&lt;&gt;"",HYPERLINK(CONCATENATE("http://reports.ofsted.gov.uk/inspection-reports/find-inspection-report/provider/ELS/",B1015),"Ofsted Webpage"),"")</f>
        <v>Ofsted Webpage</v>
      </c>
      <c r="B1015" s="403">
        <v>141030</v>
      </c>
      <c r="C1015" s="403">
        <v>130496</v>
      </c>
      <c r="D1015" s="403">
        <v>10046350</v>
      </c>
      <c r="E1015" s="403" t="s">
        <v>4707</v>
      </c>
      <c r="F1015" s="403" t="s">
        <v>192</v>
      </c>
      <c r="G1015" s="403" t="s">
        <v>16</v>
      </c>
      <c r="H1015" s="403" t="s">
        <v>430</v>
      </c>
      <c r="I1015" s="403" t="s">
        <v>122</v>
      </c>
      <c r="J1015" s="403" t="s">
        <v>122</v>
      </c>
      <c r="K1015" s="404" t="s">
        <v>210</v>
      </c>
      <c r="L1015" s="403" t="s">
        <v>210</v>
      </c>
      <c r="M1015" s="403">
        <v>10022537</v>
      </c>
      <c r="N1015" s="403" t="s">
        <v>196</v>
      </c>
      <c r="O1015" s="403" t="s">
        <v>109</v>
      </c>
      <c r="P1015" s="404">
        <v>42851</v>
      </c>
      <c r="Q1015" s="404">
        <v>42853</v>
      </c>
      <c r="R1015" s="404">
        <v>42878</v>
      </c>
      <c r="S1015" s="403">
        <v>2</v>
      </c>
      <c r="T1015" s="403">
        <v>2</v>
      </c>
      <c r="U1015" s="403">
        <v>2</v>
      </c>
      <c r="V1015" s="403">
        <v>2</v>
      </c>
      <c r="W1015" s="403">
        <v>3</v>
      </c>
      <c r="X1015" s="403" t="s">
        <v>100</v>
      </c>
      <c r="Y1015" s="403" t="s">
        <v>210</v>
      </c>
      <c r="Z1015" s="404" t="s">
        <v>210</v>
      </c>
      <c r="AA1015" s="404" t="s">
        <v>210</v>
      </c>
      <c r="AB1015" s="403" t="s">
        <v>210</v>
      </c>
      <c r="AC1015" s="403" t="s">
        <v>210</v>
      </c>
      <c r="AD1015" s="403" t="s">
        <v>210</v>
      </c>
      <c r="AE1015" s="403" t="s">
        <v>210</v>
      </c>
      <c r="AF1015" s="403" t="s">
        <v>210</v>
      </c>
      <c r="AG1015" s="403" t="s">
        <v>210</v>
      </c>
      <c r="AH1015" s="403" t="s">
        <v>210</v>
      </c>
      <c r="AI1015" s="403" t="s">
        <v>103</v>
      </c>
    </row>
    <row r="1016" spans="1:35" x14ac:dyDescent="0.2">
      <c r="A1016" s="434" t="str">
        <f>IF(B1016&lt;&gt;"",HYPERLINK(CONCATENATE("http://reports.ofsted.gov.uk/inspection-reports/find-inspection-report/provider/ELS/",B1016),"Ofsted Webpage"),"")</f>
        <v>Ofsted Webpage</v>
      </c>
      <c r="B1016" s="403">
        <v>141084</v>
      </c>
      <c r="C1016" s="403">
        <v>131032</v>
      </c>
      <c r="D1016" s="403">
        <v>10046354</v>
      </c>
      <c r="E1016" s="403" t="s">
        <v>327</v>
      </c>
      <c r="F1016" s="403" t="s">
        <v>113</v>
      </c>
      <c r="G1016" s="403" t="s">
        <v>12</v>
      </c>
      <c r="H1016" s="403" t="s">
        <v>178</v>
      </c>
      <c r="I1016" s="403" t="s">
        <v>107</v>
      </c>
      <c r="J1016" s="403" t="s">
        <v>107</v>
      </c>
      <c r="K1016" s="404" t="s">
        <v>210</v>
      </c>
      <c r="L1016" s="403" t="s">
        <v>210</v>
      </c>
      <c r="M1016" s="403">
        <v>10004834</v>
      </c>
      <c r="N1016" s="403" t="s">
        <v>115</v>
      </c>
      <c r="O1016" s="403" t="s">
        <v>109</v>
      </c>
      <c r="P1016" s="404">
        <v>42689</v>
      </c>
      <c r="Q1016" s="404">
        <v>42692</v>
      </c>
      <c r="R1016" s="404">
        <v>42782</v>
      </c>
      <c r="S1016" s="403">
        <v>2</v>
      </c>
      <c r="T1016" s="403">
        <v>2</v>
      </c>
      <c r="U1016" s="403">
        <v>2</v>
      </c>
      <c r="V1016" s="403">
        <v>2</v>
      </c>
      <c r="W1016" s="403">
        <v>2</v>
      </c>
      <c r="X1016" s="403" t="s">
        <v>100</v>
      </c>
      <c r="Y1016" s="403" t="s">
        <v>210</v>
      </c>
      <c r="Z1016" s="404" t="s">
        <v>210</v>
      </c>
      <c r="AA1016" s="404" t="s">
        <v>210</v>
      </c>
      <c r="AB1016" s="403" t="s">
        <v>210</v>
      </c>
      <c r="AC1016" s="403" t="s">
        <v>210</v>
      </c>
      <c r="AD1016" s="403" t="s">
        <v>210</v>
      </c>
      <c r="AE1016" s="403" t="s">
        <v>210</v>
      </c>
      <c r="AF1016" s="403" t="s">
        <v>210</v>
      </c>
      <c r="AG1016" s="403" t="s">
        <v>210</v>
      </c>
      <c r="AH1016" s="403" t="s">
        <v>210</v>
      </c>
      <c r="AI1016" s="403" t="s">
        <v>103</v>
      </c>
    </row>
    <row r="1017" spans="1:35" x14ac:dyDescent="0.2">
      <c r="A1017" s="434" t="str">
        <f>IF(B1017&lt;&gt;"",HYPERLINK(CONCATENATE("http://reports.ofsted.gov.uk/inspection-reports/find-inspection-report/provider/ELS/",B1017),"Ofsted Webpage"),"")</f>
        <v>Ofsted Webpage</v>
      </c>
      <c r="B1017" s="403">
        <v>141095</v>
      </c>
      <c r="C1017" s="403">
        <v>130801</v>
      </c>
      <c r="D1017" s="403">
        <v>10047200</v>
      </c>
      <c r="E1017" s="403" t="s">
        <v>4708</v>
      </c>
      <c r="F1017" s="403" t="s">
        <v>192</v>
      </c>
      <c r="G1017" s="403" t="s">
        <v>16</v>
      </c>
      <c r="H1017" s="403" t="s">
        <v>144</v>
      </c>
      <c r="I1017" s="403" t="s">
        <v>122</v>
      </c>
      <c r="J1017" s="403" t="s">
        <v>122</v>
      </c>
      <c r="K1017" s="404" t="s">
        <v>210</v>
      </c>
      <c r="L1017" s="403" t="s">
        <v>210</v>
      </c>
      <c r="M1017" s="403">
        <v>10030698</v>
      </c>
      <c r="N1017" s="403" t="s">
        <v>196</v>
      </c>
      <c r="O1017" s="403" t="s">
        <v>109</v>
      </c>
      <c r="P1017" s="404">
        <v>42872</v>
      </c>
      <c r="Q1017" s="404">
        <v>42874</v>
      </c>
      <c r="R1017" s="404">
        <v>42908</v>
      </c>
      <c r="S1017" s="403">
        <v>1</v>
      </c>
      <c r="T1017" s="403">
        <v>1</v>
      </c>
      <c r="U1017" s="403">
        <v>1</v>
      </c>
      <c r="V1017" s="403">
        <v>1</v>
      </c>
      <c r="W1017" s="403">
        <v>1</v>
      </c>
      <c r="X1017" s="403" t="s">
        <v>100</v>
      </c>
      <c r="Y1017" s="403" t="s">
        <v>210</v>
      </c>
      <c r="Z1017" s="404" t="s">
        <v>210</v>
      </c>
      <c r="AA1017" s="404" t="s">
        <v>210</v>
      </c>
      <c r="AB1017" s="403" t="s">
        <v>210</v>
      </c>
      <c r="AC1017" s="403" t="s">
        <v>210</v>
      </c>
      <c r="AD1017" s="403" t="s">
        <v>210</v>
      </c>
      <c r="AE1017" s="403" t="s">
        <v>210</v>
      </c>
      <c r="AF1017" s="403" t="s">
        <v>210</v>
      </c>
      <c r="AG1017" s="403" t="s">
        <v>210</v>
      </c>
      <c r="AH1017" s="403" t="s">
        <v>210</v>
      </c>
      <c r="AI1017" s="403" t="s">
        <v>103</v>
      </c>
    </row>
    <row r="1018" spans="1:35" x14ac:dyDescent="0.2">
      <c r="A1018" s="434" t="str">
        <f>IF(B1018&lt;&gt;"",HYPERLINK(CONCATENATE("http://reports.ofsted.gov.uk/inspection-reports/find-inspection-report/provider/ELS/",B1018),"Ofsted Webpage"),"")</f>
        <v>Ofsted Webpage</v>
      </c>
      <c r="B1018" s="403">
        <v>141240</v>
      </c>
      <c r="C1018" s="403">
        <v>133414</v>
      </c>
      <c r="D1018" s="403">
        <v>10048022</v>
      </c>
      <c r="E1018" s="403" t="s">
        <v>1557</v>
      </c>
      <c r="F1018" s="403" t="s">
        <v>134</v>
      </c>
      <c r="G1018" s="403" t="s">
        <v>13</v>
      </c>
      <c r="H1018" s="403" t="s">
        <v>473</v>
      </c>
      <c r="I1018" s="403" t="s">
        <v>94</v>
      </c>
      <c r="J1018" s="403" t="s">
        <v>95</v>
      </c>
      <c r="K1018" s="404">
        <v>42432</v>
      </c>
      <c r="L1018" s="403">
        <v>1</v>
      </c>
      <c r="M1018" s="403" t="s">
        <v>4116</v>
      </c>
      <c r="N1018" s="403" t="s">
        <v>505</v>
      </c>
      <c r="O1018" s="403" t="s">
        <v>109</v>
      </c>
      <c r="P1018" s="404">
        <v>40813</v>
      </c>
      <c r="Q1018" s="404">
        <v>40815</v>
      </c>
      <c r="R1018" s="404">
        <v>40850</v>
      </c>
      <c r="S1018" s="403">
        <v>2</v>
      </c>
      <c r="T1018" s="403">
        <v>2</v>
      </c>
      <c r="U1018" s="403">
        <v>2</v>
      </c>
      <c r="V1018" s="403" t="s">
        <v>99</v>
      </c>
      <c r="W1018" s="403">
        <v>2</v>
      </c>
      <c r="X1018" s="403" t="s">
        <v>99</v>
      </c>
      <c r="Y1018" s="403" t="s">
        <v>4709</v>
      </c>
      <c r="Z1018" s="404">
        <v>39259</v>
      </c>
      <c r="AA1018" s="404">
        <v>39261</v>
      </c>
      <c r="AB1018" s="403" t="s">
        <v>4691</v>
      </c>
      <c r="AC1018" s="403" t="s">
        <v>4900</v>
      </c>
      <c r="AD1018" s="403">
        <v>3</v>
      </c>
      <c r="AE1018" s="403">
        <v>3</v>
      </c>
      <c r="AF1018" s="403">
        <v>2</v>
      </c>
      <c r="AG1018" s="403" t="s">
        <v>99</v>
      </c>
      <c r="AH1018" s="403">
        <v>3</v>
      </c>
      <c r="AI1018" s="403" t="s">
        <v>127</v>
      </c>
    </row>
    <row r="1019" spans="1:35" x14ac:dyDescent="0.2">
      <c r="A1019" s="434" t="str">
        <f>IF(B1019&lt;&gt;"",HYPERLINK(CONCATENATE("http://reports.ofsted.gov.uk/inspection-reports/find-inspection-report/provider/ELS/",B1019),"Ofsted Webpage"),"")</f>
        <v>Ofsted Webpage</v>
      </c>
      <c r="B1019" s="403">
        <v>141241</v>
      </c>
      <c r="C1019" s="403">
        <v>114831</v>
      </c>
      <c r="D1019" s="403">
        <v>10004502</v>
      </c>
      <c r="E1019" s="403" t="s">
        <v>3169</v>
      </c>
      <c r="F1019" s="403" t="s">
        <v>134</v>
      </c>
      <c r="G1019" s="403" t="s">
        <v>13</v>
      </c>
      <c r="H1019" s="403" t="s">
        <v>399</v>
      </c>
      <c r="I1019" s="403" t="s">
        <v>190</v>
      </c>
      <c r="J1019" s="403" t="s">
        <v>190</v>
      </c>
      <c r="K1019" s="404">
        <v>43068</v>
      </c>
      <c r="L1019" s="403">
        <v>1</v>
      </c>
      <c r="M1019" s="403" t="s">
        <v>3170</v>
      </c>
      <c r="N1019" s="403" t="s">
        <v>136</v>
      </c>
      <c r="O1019" s="403" t="s">
        <v>109</v>
      </c>
      <c r="P1019" s="404">
        <v>41660</v>
      </c>
      <c r="Q1019" s="404">
        <v>41663</v>
      </c>
      <c r="R1019" s="404">
        <v>41698</v>
      </c>
      <c r="S1019" s="403">
        <v>2</v>
      </c>
      <c r="T1019" s="403">
        <v>2</v>
      </c>
      <c r="U1019" s="403">
        <v>2</v>
      </c>
      <c r="V1019" s="403" t="s">
        <v>99</v>
      </c>
      <c r="W1019" s="403">
        <v>2</v>
      </c>
      <c r="X1019" s="403" t="s">
        <v>99</v>
      </c>
      <c r="Y1019" s="403" t="s">
        <v>4710</v>
      </c>
      <c r="Z1019" s="404">
        <v>40581</v>
      </c>
      <c r="AA1019" s="404">
        <v>40584</v>
      </c>
      <c r="AB1019" s="403" t="s">
        <v>505</v>
      </c>
      <c r="AC1019" s="403" t="s">
        <v>4900</v>
      </c>
      <c r="AD1019" s="403">
        <v>3</v>
      </c>
      <c r="AE1019" s="403">
        <v>3</v>
      </c>
      <c r="AF1019" s="403">
        <v>3</v>
      </c>
      <c r="AG1019" s="403" t="s">
        <v>99</v>
      </c>
      <c r="AH1019" s="403">
        <v>3</v>
      </c>
      <c r="AI1019" s="403" t="s">
        <v>127</v>
      </c>
    </row>
    <row r="1020" spans="1:35" x14ac:dyDescent="0.2">
      <c r="A1020" s="434" t="str">
        <f>IF(B1020&lt;&gt;"",HYPERLINK(CONCATENATE("http://reports.ofsted.gov.uk/inspection-reports/find-inspection-report/provider/ELS/",B1020),"Ofsted Webpage"),"")</f>
        <v>Ofsted Webpage</v>
      </c>
      <c r="B1020" s="403">
        <v>141243</v>
      </c>
      <c r="C1020" s="403">
        <v>132081</v>
      </c>
      <c r="D1020" s="403">
        <v>10048265</v>
      </c>
      <c r="E1020" s="403" t="s">
        <v>4711</v>
      </c>
      <c r="F1020" s="403" t="s">
        <v>134</v>
      </c>
      <c r="G1020" s="403" t="s">
        <v>13</v>
      </c>
      <c r="H1020" s="403" t="s">
        <v>517</v>
      </c>
      <c r="I1020" s="403" t="s">
        <v>122</v>
      </c>
      <c r="J1020" s="403" t="s">
        <v>122</v>
      </c>
      <c r="K1020" s="404" t="s">
        <v>210</v>
      </c>
      <c r="L1020" s="403" t="s">
        <v>210</v>
      </c>
      <c r="M1020" s="403">
        <v>10030692</v>
      </c>
      <c r="N1020" s="403" t="s">
        <v>588</v>
      </c>
      <c r="O1020" s="403" t="s">
        <v>109</v>
      </c>
      <c r="P1020" s="404">
        <v>42851</v>
      </c>
      <c r="Q1020" s="404">
        <v>42853</v>
      </c>
      <c r="R1020" s="404">
        <v>42881</v>
      </c>
      <c r="S1020" s="403">
        <v>2</v>
      </c>
      <c r="T1020" s="403">
        <v>2</v>
      </c>
      <c r="U1020" s="403">
        <v>2</v>
      </c>
      <c r="V1020" s="403">
        <v>2</v>
      </c>
      <c r="W1020" s="403">
        <v>2</v>
      </c>
      <c r="X1020" s="403" t="s">
        <v>100</v>
      </c>
      <c r="Y1020" s="403">
        <v>10004837</v>
      </c>
      <c r="Z1020" s="404">
        <v>42318</v>
      </c>
      <c r="AA1020" s="404">
        <v>42320</v>
      </c>
      <c r="AB1020" s="403" t="s">
        <v>136</v>
      </c>
      <c r="AC1020" s="403" t="s">
        <v>4900</v>
      </c>
      <c r="AD1020" s="403">
        <v>3</v>
      </c>
      <c r="AE1020" s="403">
        <v>3</v>
      </c>
      <c r="AF1020" s="403">
        <v>3</v>
      </c>
      <c r="AG1020" s="403">
        <v>2</v>
      </c>
      <c r="AH1020" s="403">
        <v>3</v>
      </c>
      <c r="AI1020" s="403" t="s">
        <v>127</v>
      </c>
    </row>
    <row r="1021" spans="1:35" x14ac:dyDescent="0.2">
      <c r="A1021" s="434" t="str">
        <f>IF(B1021&lt;&gt;"",HYPERLINK(CONCATENATE("http://reports.ofsted.gov.uk/inspection-reports/find-inspection-report/provider/ELS/",B1021),"Ofsted Webpage"),"")</f>
        <v>Ofsted Webpage</v>
      </c>
      <c r="B1021" s="403">
        <v>141311</v>
      </c>
      <c r="C1021" s="403">
        <v>134390</v>
      </c>
      <c r="D1021" s="403">
        <v>10024088</v>
      </c>
      <c r="E1021" s="403" t="s">
        <v>4903</v>
      </c>
      <c r="F1021" s="403" t="s">
        <v>134</v>
      </c>
      <c r="G1021" s="403" t="s">
        <v>13</v>
      </c>
      <c r="H1021" s="403" t="s">
        <v>231</v>
      </c>
      <c r="I1021" s="403" t="s">
        <v>122</v>
      </c>
      <c r="J1021" s="403" t="s">
        <v>122</v>
      </c>
      <c r="K1021" s="404" t="s">
        <v>210</v>
      </c>
      <c r="L1021" s="403" t="s">
        <v>210</v>
      </c>
      <c r="M1021" s="403">
        <v>10037432</v>
      </c>
      <c r="N1021" s="403" t="s">
        <v>588</v>
      </c>
      <c r="O1021" s="403" t="s">
        <v>109</v>
      </c>
      <c r="P1021" s="404">
        <v>43053</v>
      </c>
      <c r="Q1021" s="404">
        <v>43055</v>
      </c>
      <c r="R1021" s="404">
        <v>43084</v>
      </c>
      <c r="S1021" s="403">
        <v>2</v>
      </c>
      <c r="T1021" s="403">
        <v>2</v>
      </c>
      <c r="U1021" s="403">
        <v>2</v>
      </c>
      <c r="V1021" s="403">
        <v>2</v>
      </c>
      <c r="W1021" s="403">
        <v>2</v>
      </c>
      <c r="X1021" s="403" t="s">
        <v>100</v>
      </c>
      <c r="Y1021" s="403" t="s">
        <v>210</v>
      </c>
      <c r="Z1021" s="404" t="s">
        <v>210</v>
      </c>
      <c r="AA1021" s="404" t="s">
        <v>210</v>
      </c>
      <c r="AB1021" s="403" t="s">
        <v>210</v>
      </c>
      <c r="AC1021" s="403" t="s">
        <v>210</v>
      </c>
      <c r="AD1021" s="403" t="s">
        <v>210</v>
      </c>
      <c r="AE1021" s="403" t="s">
        <v>210</v>
      </c>
      <c r="AF1021" s="403" t="s">
        <v>210</v>
      </c>
      <c r="AG1021" s="403" t="s">
        <v>210</v>
      </c>
      <c r="AH1021" s="403" t="s">
        <v>210</v>
      </c>
      <c r="AI1021" s="403" t="s">
        <v>103</v>
      </c>
    </row>
    <row r="1022" spans="1:35" x14ac:dyDescent="0.2">
      <c r="A1022" s="434" t="str">
        <f>IF(B1022&lt;&gt;"",HYPERLINK(CONCATENATE("http://reports.ofsted.gov.uk/inspection-reports/find-inspection-report/provider/ELS/",B1022),"Ofsted Webpage"),"")</f>
        <v>Ofsted Webpage</v>
      </c>
      <c r="B1022" s="403">
        <v>141435</v>
      </c>
      <c r="C1022" s="403">
        <v>131292</v>
      </c>
      <c r="D1022" s="403">
        <v>10046840</v>
      </c>
      <c r="E1022" s="403" t="s">
        <v>4901</v>
      </c>
      <c r="F1022" s="403" t="s">
        <v>134</v>
      </c>
      <c r="G1022" s="403" t="s">
        <v>13</v>
      </c>
      <c r="H1022" s="403" t="s">
        <v>186</v>
      </c>
      <c r="I1022" s="403" t="s">
        <v>172</v>
      </c>
      <c r="J1022" s="403" t="s">
        <v>172</v>
      </c>
      <c r="K1022" s="404" t="s">
        <v>210</v>
      </c>
      <c r="L1022" s="403" t="s">
        <v>210</v>
      </c>
      <c r="M1022" s="403" t="s">
        <v>2246</v>
      </c>
      <c r="N1022" s="403" t="s">
        <v>136</v>
      </c>
      <c r="O1022" s="403" t="s">
        <v>109</v>
      </c>
      <c r="P1022" s="404">
        <v>42114</v>
      </c>
      <c r="Q1022" s="404">
        <v>42116</v>
      </c>
      <c r="R1022" s="404">
        <v>42151</v>
      </c>
      <c r="S1022" s="403">
        <v>2</v>
      </c>
      <c r="T1022" s="403">
        <v>2</v>
      </c>
      <c r="U1022" s="403">
        <v>2</v>
      </c>
      <c r="V1022" s="403" t="s">
        <v>99</v>
      </c>
      <c r="W1022" s="403">
        <v>1</v>
      </c>
      <c r="X1022" s="403" t="s">
        <v>99</v>
      </c>
      <c r="Y1022" s="403" t="s">
        <v>210</v>
      </c>
      <c r="Z1022" s="404" t="s">
        <v>210</v>
      </c>
      <c r="AA1022" s="404" t="s">
        <v>210</v>
      </c>
      <c r="AB1022" s="403" t="s">
        <v>210</v>
      </c>
      <c r="AC1022" s="403" t="s">
        <v>210</v>
      </c>
      <c r="AD1022" s="403" t="s">
        <v>210</v>
      </c>
      <c r="AE1022" s="403" t="s">
        <v>210</v>
      </c>
      <c r="AF1022" s="403" t="s">
        <v>210</v>
      </c>
      <c r="AG1022" s="403" t="s">
        <v>210</v>
      </c>
      <c r="AH1022" s="403" t="s">
        <v>210</v>
      </c>
      <c r="AI1022" s="403" t="s">
        <v>103</v>
      </c>
    </row>
    <row r="1023" spans="1:35" x14ac:dyDescent="0.2">
      <c r="A1023" s="434" t="str">
        <f>IF(B1023&lt;&gt;"",HYPERLINK(CONCATENATE("http://reports.ofsted.gov.uk/inspection-reports/find-inspection-report/provider/ELS/",B1023),"Ofsted Webpage"),"")</f>
        <v>Ofsted Webpage</v>
      </c>
      <c r="B1023" s="403">
        <v>141491</v>
      </c>
      <c r="C1023" s="403">
        <v>131642</v>
      </c>
      <c r="D1023" s="403">
        <v>10044606</v>
      </c>
      <c r="E1023" s="403" t="s">
        <v>506</v>
      </c>
      <c r="F1023" s="403" t="s">
        <v>507</v>
      </c>
      <c r="G1023" s="403" t="s">
        <v>16</v>
      </c>
      <c r="H1023" s="403" t="s">
        <v>171</v>
      </c>
      <c r="I1023" s="403" t="s">
        <v>172</v>
      </c>
      <c r="J1023" s="403" t="s">
        <v>172</v>
      </c>
      <c r="K1023" s="404" t="s">
        <v>210</v>
      </c>
      <c r="L1023" s="403" t="s">
        <v>210</v>
      </c>
      <c r="M1023" s="403">
        <v>10020165</v>
      </c>
      <c r="N1023" s="403" t="s">
        <v>194</v>
      </c>
      <c r="O1023" s="403" t="s">
        <v>109</v>
      </c>
      <c r="P1023" s="404">
        <v>42682</v>
      </c>
      <c r="Q1023" s="404">
        <v>42684</v>
      </c>
      <c r="R1023" s="404">
        <v>42720</v>
      </c>
      <c r="S1023" s="403">
        <v>3</v>
      </c>
      <c r="T1023" s="403">
        <v>3</v>
      </c>
      <c r="U1023" s="403">
        <v>3</v>
      </c>
      <c r="V1023" s="403">
        <v>2</v>
      </c>
      <c r="W1023" s="403">
        <v>3</v>
      </c>
      <c r="X1023" s="403" t="s">
        <v>100</v>
      </c>
      <c r="Y1023" s="403" t="s">
        <v>508</v>
      </c>
      <c r="Z1023" s="404">
        <v>42115</v>
      </c>
      <c r="AA1023" s="404">
        <v>42118</v>
      </c>
      <c r="AB1023" s="403" t="s">
        <v>196</v>
      </c>
      <c r="AC1023" s="403" t="s">
        <v>4900</v>
      </c>
      <c r="AD1023" s="403">
        <v>3</v>
      </c>
      <c r="AE1023" s="403">
        <v>3</v>
      </c>
      <c r="AF1023" s="403">
        <v>3</v>
      </c>
      <c r="AG1023" s="403" t="s">
        <v>99</v>
      </c>
      <c r="AH1023" s="403">
        <v>3</v>
      </c>
      <c r="AI1023" s="403" t="s">
        <v>111</v>
      </c>
    </row>
    <row r="1024" spans="1:35" x14ac:dyDescent="0.2">
      <c r="A1024" s="434" t="str">
        <f>IF(B1024&lt;&gt;"",HYPERLINK(CONCATENATE("http://reports.ofsted.gov.uk/inspection-reports/find-inspection-report/provider/ELS/",B1024),"Ofsted Webpage"),"")</f>
        <v>Ofsted Webpage</v>
      </c>
      <c r="B1024" s="403">
        <v>141503</v>
      </c>
      <c r="C1024" s="403">
        <v>126185</v>
      </c>
      <c r="D1024" s="403">
        <v>10021185</v>
      </c>
      <c r="E1024" s="403" t="s">
        <v>2253</v>
      </c>
      <c r="F1024" s="403" t="s">
        <v>134</v>
      </c>
      <c r="G1024" s="403" t="s">
        <v>13</v>
      </c>
      <c r="H1024" s="403" t="s">
        <v>241</v>
      </c>
      <c r="I1024" s="403" t="s">
        <v>94</v>
      </c>
      <c r="J1024" s="403" t="s">
        <v>95</v>
      </c>
      <c r="K1024" s="404" t="s">
        <v>210</v>
      </c>
      <c r="L1024" s="403" t="s">
        <v>210</v>
      </c>
      <c r="M1024" s="403">
        <v>10030726</v>
      </c>
      <c r="N1024" s="403" t="s">
        <v>588</v>
      </c>
      <c r="O1024" s="403" t="s">
        <v>109</v>
      </c>
      <c r="P1024" s="404">
        <v>42899</v>
      </c>
      <c r="Q1024" s="404">
        <v>42901</v>
      </c>
      <c r="R1024" s="404">
        <v>42934</v>
      </c>
      <c r="S1024" s="403">
        <v>3</v>
      </c>
      <c r="T1024" s="403">
        <v>3</v>
      </c>
      <c r="U1024" s="403">
        <v>3</v>
      </c>
      <c r="V1024" s="403">
        <v>3</v>
      </c>
      <c r="W1024" s="403">
        <v>3</v>
      </c>
      <c r="X1024" s="403" t="s">
        <v>100</v>
      </c>
      <c r="Y1024" s="403" t="s">
        <v>2254</v>
      </c>
      <c r="Z1024" s="404">
        <v>42179</v>
      </c>
      <c r="AA1024" s="404">
        <v>42181</v>
      </c>
      <c r="AB1024" s="403" t="s">
        <v>136</v>
      </c>
      <c r="AC1024" s="403" t="s">
        <v>4900</v>
      </c>
      <c r="AD1024" s="403">
        <v>3</v>
      </c>
      <c r="AE1024" s="403">
        <v>3</v>
      </c>
      <c r="AF1024" s="403">
        <v>3</v>
      </c>
      <c r="AG1024" s="403" t="s">
        <v>99</v>
      </c>
      <c r="AH1024" s="403">
        <v>2</v>
      </c>
      <c r="AI1024" s="403" t="s">
        <v>111</v>
      </c>
    </row>
    <row r="1025" spans="1:35" x14ac:dyDescent="0.2">
      <c r="A1025" s="434" t="str">
        <f>IF(B1025&lt;&gt;"",HYPERLINK(CONCATENATE("http://reports.ofsted.gov.uk/inspection-reports/find-inspection-report/provider/ELS/",B1025),"Ofsted Webpage"),"")</f>
        <v>Ofsted Webpage</v>
      </c>
      <c r="B1025" s="403">
        <v>141504</v>
      </c>
      <c r="C1025" s="403">
        <v>131288</v>
      </c>
      <c r="D1025" s="403">
        <v>10046704</v>
      </c>
      <c r="E1025" s="403" t="s">
        <v>4712</v>
      </c>
      <c r="F1025" s="403" t="s">
        <v>134</v>
      </c>
      <c r="G1025" s="403" t="s">
        <v>13</v>
      </c>
      <c r="H1025" s="403" t="s">
        <v>460</v>
      </c>
      <c r="I1025" s="403" t="s">
        <v>166</v>
      </c>
      <c r="J1025" s="403" t="s">
        <v>166</v>
      </c>
      <c r="K1025" s="404" t="s">
        <v>210</v>
      </c>
      <c r="L1025" s="403" t="s">
        <v>210</v>
      </c>
      <c r="M1025" s="403" t="s">
        <v>210</v>
      </c>
      <c r="N1025" s="403" t="s">
        <v>210</v>
      </c>
      <c r="O1025" s="403" t="s">
        <v>210</v>
      </c>
      <c r="P1025" s="404" t="s">
        <v>210</v>
      </c>
      <c r="Q1025" s="404" t="s">
        <v>210</v>
      </c>
      <c r="R1025" s="404" t="s">
        <v>210</v>
      </c>
      <c r="S1025" s="403" t="s">
        <v>210</v>
      </c>
      <c r="T1025" s="403" t="s">
        <v>210</v>
      </c>
      <c r="U1025" s="403" t="s">
        <v>210</v>
      </c>
      <c r="V1025" s="403" t="s">
        <v>210</v>
      </c>
      <c r="W1025" s="403" t="s">
        <v>210</v>
      </c>
      <c r="X1025" s="403" t="s">
        <v>210</v>
      </c>
      <c r="Y1025" s="403" t="s">
        <v>210</v>
      </c>
      <c r="Z1025" s="404" t="s">
        <v>210</v>
      </c>
      <c r="AA1025" s="404" t="s">
        <v>210</v>
      </c>
      <c r="AB1025" s="403" t="s">
        <v>210</v>
      </c>
      <c r="AC1025" s="403" t="s">
        <v>210</v>
      </c>
      <c r="AD1025" s="403" t="s">
        <v>210</v>
      </c>
      <c r="AE1025" s="403" t="s">
        <v>210</v>
      </c>
      <c r="AF1025" s="403" t="s">
        <v>210</v>
      </c>
      <c r="AG1025" s="403" t="s">
        <v>210</v>
      </c>
      <c r="AH1025" s="403" t="s">
        <v>210</v>
      </c>
      <c r="AI1025" s="403" t="s">
        <v>210</v>
      </c>
    </row>
    <row r="1026" spans="1:35" x14ac:dyDescent="0.2">
      <c r="A1026" s="434" t="str">
        <f>IF(B1026&lt;&gt;"",HYPERLINK(CONCATENATE("http://reports.ofsted.gov.uk/inspection-reports/find-inspection-report/provider/ELS/",B1026),"Ofsted Webpage"),"")</f>
        <v>Ofsted Webpage</v>
      </c>
      <c r="B1026" s="403">
        <v>141703</v>
      </c>
      <c r="C1026" s="403">
        <v>131932</v>
      </c>
      <c r="D1026" s="403">
        <v>10032898</v>
      </c>
      <c r="E1026" s="403" t="s">
        <v>612</v>
      </c>
      <c r="F1026" s="403" t="s">
        <v>134</v>
      </c>
      <c r="G1026" s="403" t="s">
        <v>13</v>
      </c>
      <c r="H1026" s="403" t="s">
        <v>186</v>
      </c>
      <c r="I1026" s="403" t="s">
        <v>172</v>
      </c>
      <c r="J1026" s="403" t="s">
        <v>172</v>
      </c>
      <c r="K1026" s="404" t="s">
        <v>210</v>
      </c>
      <c r="L1026" s="403" t="s">
        <v>210</v>
      </c>
      <c r="M1026" s="403">
        <v>10030743</v>
      </c>
      <c r="N1026" s="403" t="s">
        <v>384</v>
      </c>
      <c r="O1026" s="403" t="s">
        <v>109</v>
      </c>
      <c r="P1026" s="404">
        <v>42878</v>
      </c>
      <c r="Q1026" s="404">
        <v>42880</v>
      </c>
      <c r="R1026" s="404">
        <v>42907</v>
      </c>
      <c r="S1026" s="403">
        <v>3</v>
      </c>
      <c r="T1026" s="403">
        <v>3</v>
      </c>
      <c r="U1026" s="403">
        <v>3</v>
      </c>
      <c r="V1026" s="403">
        <v>2</v>
      </c>
      <c r="W1026" s="403">
        <v>3</v>
      </c>
      <c r="X1026" s="403" t="s">
        <v>100</v>
      </c>
      <c r="Y1026" s="403">
        <v>10008479</v>
      </c>
      <c r="Z1026" s="404">
        <v>42443</v>
      </c>
      <c r="AA1026" s="404">
        <v>42445</v>
      </c>
      <c r="AB1026" s="403" t="s">
        <v>136</v>
      </c>
      <c r="AC1026" s="403" t="s">
        <v>4900</v>
      </c>
      <c r="AD1026" s="403">
        <v>4</v>
      </c>
      <c r="AE1026" s="403">
        <v>4</v>
      </c>
      <c r="AF1026" s="403">
        <v>4</v>
      </c>
      <c r="AG1026" s="403">
        <v>4</v>
      </c>
      <c r="AH1026" s="403">
        <v>4</v>
      </c>
      <c r="AI1026" s="403" t="s">
        <v>127</v>
      </c>
    </row>
    <row r="1027" spans="1:35" x14ac:dyDescent="0.2">
      <c r="A1027" s="434" t="str">
        <f>IF(B1027&lt;&gt;"",HYPERLINK(CONCATENATE("http://reports.ofsted.gov.uk/inspection-reports/find-inspection-report/provider/ELS/",B1027),"Ofsted Webpage"),"")</f>
        <v>Ofsted Webpage</v>
      </c>
      <c r="B1027" s="403">
        <v>141738</v>
      </c>
      <c r="C1027" s="403">
        <v>126121</v>
      </c>
      <c r="D1027" s="403">
        <v>10041170</v>
      </c>
      <c r="E1027" s="403" t="s">
        <v>580</v>
      </c>
      <c r="F1027" s="403" t="s">
        <v>134</v>
      </c>
      <c r="G1027" s="403" t="s">
        <v>13</v>
      </c>
      <c r="H1027" s="403" t="s">
        <v>158</v>
      </c>
      <c r="I1027" s="403" t="s">
        <v>140</v>
      </c>
      <c r="J1027" s="403" t="s">
        <v>140</v>
      </c>
      <c r="K1027" s="404" t="s">
        <v>210</v>
      </c>
      <c r="L1027" s="403" t="s">
        <v>210</v>
      </c>
      <c r="M1027" s="403">
        <v>10004840</v>
      </c>
      <c r="N1027" s="403" t="s">
        <v>136</v>
      </c>
      <c r="O1027" s="403" t="s">
        <v>109</v>
      </c>
      <c r="P1027" s="404">
        <v>42661</v>
      </c>
      <c r="Q1027" s="404">
        <v>42663</v>
      </c>
      <c r="R1027" s="404">
        <v>42691</v>
      </c>
      <c r="S1027" s="403">
        <v>3</v>
      </c>
      <c r="T1027" s="403">
        <v>3</v>
      </c>
      <c r="U1027" s="403">
        <v>3</v>
      </c>
      <c r="V1027" s="403">
        <v>3</v>
      </c>
      <c r="W1027" s="403">
        <v>3</v>
      </c>
      <c r="X1027" s="403" t="s">
        <v>100</v>
      </c>
      <c r="Y1027" s="403" t="s">
        <v>210</v>
      </c>
      <c r="Z1027" s="404" t="s">
        <v>210</v>
      </c>
      <c r="AA1027" s="404" t="s">
        <v>210</v>
      </c>
      <c r="AB1027" s="403" t="s">
        <v>210</v>
      </c>
      <c r="AC1027" s="403" t="s">
        <v>210</v>
      </c>
      <c r="AD1027" s="403" t="s">
        <v>210</v>
      </c>
      <c r="AE1027" s="403" t="s">
        <v>210</v>
      </c>
      <c r="AF1027" s="403" t="s">
        <v>210</v>
      </c>
      <c r="AG1027" s="403" t="s">
        <v>210</v>
      </c>
      <c r="AH1027" s="403" t="s">
        <v>210</v>
      </c>
      <c r="AI1027" s="403" t="s">
        <v>103</v>
      </c>
    </row>
    <row r="1028" spans="1:35" x14ac:dyDescent="0.2">
      <c r="A1028" s="434" t="str">
        <f>IF(B1028&lt;&gt;"",HYPERLINK(CONCATENATE("http://reports.ofsted.gov.uk/inspection-reports/find-inspection-report/provider/ELS/",B1028),"Ofsted Webpage"),"")</f>
        <v>Ofsted Webpage</v>
      </c>
      <c r="B1028" s="403">
        <v>141887</v>
      </c>
      <c r="C1028" s="403">
        <v>132225</v>
      </c>
      <c r="D1028" s="403">
        <v>10049051</v>
      </c>
      <c r="E1028" s="403" t="s">
        <v>4713</v>
      </c>
      <c r="F1028" s="403" t="s">
        <v>134</v>
      </c>
      <c r="G1028" s="403" t="s">
        <v>13</v>
      </c>
      <c r="H1028" s="403" t="s">
        <v>1339</v>
      </c>
      <c r="I1028" s="403" t="s">
        <v>140</v>
      </c>
      <c r="J1028" s="403" t="s">
        <v>140</v>
      </c>
      <c r="K1028" s="404" t="s">
        <v>210</v>
      </c>
      <c r="L1028" s="403" t="s">
        <v>210</v>
      </c>
      <c r="M1028" s="403">
        <v>10022626</v>
      </c>
      <c r="N1028" s="403" t="s">
        <v>136</v>
      </c>
      <c r="O1028" s="403" t="s">
        <v>109</v>
      </c>
      <c r="P1028" s="404">
        <v>42899</v>
      </c>
      <c r="Q1028" s="404">
        <v>42901</v>
      </c>
      <c r="R1028" s="404">
        <v>42929</v>
      </c>
      <c r="S1028" s="403">
        <v>3</v>
      </c>
      <c r="T1028" s="403">
        <v>3</v>
      </c>
      <c r="U1028" s="403">
        <v>3</v>
      </c>
      <c r="V1028" s="403">
        <v>2</v>
      </c>
      <c r="W1028" s="403">
        <v>3</v>
      </c>
      <c r="X1028" s="403" t="s">
        <v>100</v>
      </c>
      <c r="Y1028" s="403" t="s">
        <v>210</v>
      </c>
      <c r="Z1028" s="404" t="s">
        <v>210</v>
      </c>
      <c r="AA1028" s="404" t="s">
        <v>210</v>
      </c>
      <c r="AB1028" s="403" t="s">
        <v>210</v>
      </c>
      <c r="AC1028" s="403" t="s">
        <v>210</v>
      </c>
      <c r="AD1028" s="403" t="s">
        <v>210</v>
      </c>
      <c r="AE1028" s="403" t="s">
        <v>210</v>
      </c>
      <c r="AF1028" s="403" t="s">
        <v>210</v>
      </c>
      <c r="AG1028" s="403" t="s">
        <v>210</v>
      </c>
      <c r="AH1028" s="403" t="s">
        <v>210</v>
      </c>
      <c r="AI1028" s="403" t="s">
        <v>103</v>
      </c>
    </row>
    <row r="1029" spans="1:35" x14ac:dyDescent="0.2">
      <c r="A1029" s="434" t="str">
        <f>IF(B1029&lt;&gt;"",HYPERLINK(CONCATENATE("http://reports.ofsted.gov.uk/inspection-reports/find-inspection-report/provider/ELS/",B1029),"Ofsted Webpage"),"")</f>
        <v>Ofsted Webpage</v>
      </c>
      <c r="B1029" s="403">
        <v>141940</v>
      </c>
      <c r="C1029" s="403">
        <v>132641</v>
      </c>
      <c r="D1029" s="403">
        <v>10053859</v>
      </c>
      <c r="E1029" s="403" t="s">
        <v>4714</v>
      </c>
      <c r="F1029" s="403" t="s">
        <v>192</v>
      </c>
      <c r="G1029" s="403" t="s">
        <v>16</v>
      </c>
      <c r="H1029" s="403" t="s">
        <v>222</v>
      </c>
      <c r="I1029" s="403" t="s">
        <v>199</v>
      </c>
      <c r="J1029" s="403" t="s">
        <v>95</v>
      </c>
      <c r="K1029" s="404" t="s">
        <v>210</v>
      </c>
      <c r="L1029" s="403" t="s">
        <v>210</v>
      </c>
      <c r="M1029" s="403" t="s">
        <v>210</v>
      </c>
      <c r="N1029" s="403" t="s">
        <v>210</v>
      </c>
      <c r="O1029" s="403" t="s">
        <v>210</v>
      </c>
      <c r="P1029" s="404" t="s">
        <v>210</v>
      </c>
      <c r="Q1029" s="404" t="s">
        <v>210</v>
      </c>
      <c r="R1029" s="404" t="s">
        <v>210</v>
      </c>
      <c r="S1029" s="403" t="s">
        <v>210</v>
      </c>
      <c r="T1029" s="403" t="s">
        <v>210</v>
      </c>
      <c r="U1029" s="403" t="s">
        <v>210</v>
      </c>
      <c r="V1029" s="403" t="s">
        <v>210</v>
      </c>
      <c r="W1029" s="403" t="s">
        <v>210</v>
      </c>
      <c r="X1029" s="403" t="s">
        <v>210</v>
      </c>
      <c r="Y1029" s="403" t="s">
        <v>210</v>
      </c>
      <c r="Z1029" s="404" t="s">
        <v>210</v>
      </c>
      <c r="AA1029" s="404" t="s">
        <v>210</v>
      </c>
      <c r="AB1029" s="403" t="s">
        <v>210</v>
      </c>
      <c r="AC1029" s="403" t="s">
        <v>210</v>
      </c>
      <c r="AD1029" s="403" t="s">
        <v>210</v>
      </c>
      <c r="AE1029" s="403" t="s">
        <v>210</v>
      </c>
      <c r="AF1029" s="403" t="s">
        <v>210</v>
      </c>
      <c r="AG1029" s="403" t="s">
        <v>210</v>
      </c>
      <c r="AH1029" s="403" t="s">
        <v>210</v>
      </c>
      <c r="AI1029" s="403" t="s">
        <v>210</v>
      </c>
    </row>
    <row r="1030" spans="1:35" x14ac:dyDescent="0.2">
      <c r="A1030" s="434" t="str">
        <f>IF(B1030&lt;&gt;"",HYPERLINK(CONCATENATE("http://reports.ofsted.gov.uk/inspection-reports/find-inspection-report/provider/ELS/",B1030),"Ofsted Webpage"),"")</f>
        <v>Ofsted Webpage</v>
      </c>
      <c r="B1030" s="403">
        <v>141965</v>
      </c>
      <c r="C1030" s="403">
        <v>132646</v>
      </c>
      <c r="D1030" s="403">
        <v>10053513</v>
      </c>
      <c r="E1030" s="403" t="s">
        <v>313</v>
      </c>
      <c r="F1030" s="403" t="s">
        <v>192</v>
      </c>
      <c r="G1030" s="403" t="s">
        <v>16</v>
      </c>
      <c r="H1030" s="403" t="s">
        <v>314</v>
      </c>
      <c r="I1030" s="403" t="s">
        <v>161</v>
      </c>
      <c r="J1030" s="403" t="s">
        <v>161</v>
      </c>
      <c r="K1030" s="404" t="s">
        <v>210</v>
      </c>
      <c r="L1030" s="403" t="s">
        <v>210</v>
      </c>
      <c r="M1030" s="403">
        <v>10022578</v>
      </c>
      <c r="N1030" s="403" t="s">
        <v>196</v>
      </c>
      <c r="O1030" s="403" t="s">
        <v>109</v>
      </c>
      <c r="P1030" s="404">
        <v>42752</v>
      </c>
      <c r="Q1030" s="404">
        <v>42754</v>
      </c>
      <c r="R1030" s="404">
        <v>42786</v>
      </c>
      <c r="S1030" s="403">
        <v>1</v>
      </c>
      <c r="T1030" s="403">
        <v>1</v>
      </c>
      <c r="U1030" s="403">
        <v>1</v>
      </c>
      <c r="V1030" s="403">
        <v>1</v>
      </c>
      <c r="W1030" s="403">
        <v>1</v>
      </c>
      <c r="X1030" s="403" t="s">
        <v>100</v>
      </c>
      <c r="Y1030" s="403" t="s">
        <v>210</v>
      </c>
      <c r="Z1030" s="404" t="s">
        <v>210</v>
      </c>
      <c r="AA1030" s="404" t="s">
        <v>210</v>
      </c>
      <c r="AB1030" s="403" t="s">
        <v>210</v>
      </c>
      <c r="AC1030" s="403" t="s">
        <v>210</v>
      </c>
      <c r="AD1030" s="403" t="s">
        <v>210</v>
      </c>
      <c r="AE1030" s="403" t="s">
        <v>210</v>
      </c>
      <c r="AF1030" s="403" t="s">
        <v>210</v>
      </c>
      <c r="AG1030" s="403" t="s">
        <v>210</v>
      </c>
      <c r="AH1030" s="403" t="s">
        <v>210</v>
      </c>
      <c r="AI1030" s="403" t="s">
        <v>103</v>
      </c>
    </row>
    <row r="1031" spans="1:35" x14ac:dyDescent="0.2">
      <c r="A1031" s="434" t="str">
        <f>IF(B1031&lt;&gt;"",HYPERLINK(CONCATENATE("http://reports.ofsted.gov.uk/inspection-reports/find-inspection-report/provider/ELS/",B1031),"Ofsted Webpage"),"")</f>
        <v>Ofsted Webpage</v>
      </c>
      <c r="B1031" s="403">
        <v>142283</v>
      </c>
      <c r="C1031" s="403">
        <v>132454</v>
      </c>
      <c r="D1031" s="403">
        <v>10053874</v>
      </c>
      <c r="E1031" s="403" t="s">
        <v>4715</v>
      </c>
      <c r="F1031" s="403" t="s">
        <v>682</v>
      </c>
      <c r="G1031" s="403" t="s">
        <v>16</v>
      </c>
      <c r="H1031" s="403" t="s">
        <v>854</v>
      </c>
      <c r="I1031" s="403" t="s">
        <v>107</v>
      </c>
      <c r="J1031" s="403" t="s">
        <v>107</v>
      </c>
      <c r="K1031" s="404" t="s">
        <v>210</v>
      </c>
      <c r="L1031" s="403" t="s">
        <v>210</v>
      </c>
      <c r="M1031" s="403" t="s">
        <v>210</v>
      </c>
      <c r="N1031" s="403" t="s">
        <v>210</v>
      </c>
      <c r="O1031" s="403" t="s">
        <v>210</v>
      </c>
      <c r="P1031" s="404" t="s">
        <v>210</v>
      </c>
      <c r="Q1031" s="404" t="s">
        <v>210</v>
      </c>
      <c r="R1031" s="404" t="s">
        <v>210</v>
      </c>
      <c r="S1031" s="403" t="s">
        <v>210</v>
      </c>
      <c r="T1031" s="403" t="s">
        <v>210</v>
      </c>
      <c r="U1031" s="403" t="s">
        <v>210</v>
      </c>
      <c r="V1031" s="403" t="s">
        <v>210</v>
      </c>
      <c r="W1031" s="403" t="s">
        <v>210</v>
      </c>
      <c r="X1031" s="403" t="s">
        <v>210</v>
      </c>
      <c r="Y1031" s="403" t="s">
        <v>210</v>
      </c>
      <c r="Z1031" s="404" t="s">
        <v>210</v>
      </c>
      <c r="AA1031" s="404" t="s">
        <v>210</v>
      </c>
      <c r="AB1031" s="403" t="s">
        <v>210</v>
      </c>
      <c r="AC1031" s="403" t="s">
        <v>210</v>
      </c>
      <c r="AD1031" s="403" t="s">
        <v>210</v>
      </c>
      <c r="AE1031" s="403" t="s">
        <v>210</v>
      </c>
      <c r="AF1031" s="403" t="s">
        <v>210</v>
      </c>
      <c r="AG1031" s="403" t="s">
        <v>210</v>
      </c>
      <c r="AH1031" s="403" t="s">
        <v>210</v>
      </c>
      <c r="AI1031" s="403" t="s">
        <v>210</v>
      </c>
    </row>
    <row r="1032" spans="1:35" x14ac:dyDescent="0.2">
      <c r="A1032" s="434" t="str">
        <f>IF(B1032&lt;&gt;"",HYPERLINK(CONCATENATE("http://reports.ofsted.gov.uk/inspection-reports/find-inspection-report/provider/ELS/",B1032),"Ofsted Webpage"),"")</f>
        <v>Ofsted Webpage</v>
      </c>
      <c r="B1032" s="403">
        <v>142673</v>
      </c>
      <c r="C1032" s="403">
        <v>133856</v>
      </c>
      <c r="D1032" s="403">
        <v>10055888</v>
      </c>
      <c r="E1032" s="403" t="s">
        <v>4716</v>
      </c>
      <c r="F1032" s="403" t="s">
        <v>682</v>
      </c>
      <c r="G1032" s="403" t="s">
        <v>16</v>
      </c>
      <c r="H1032" s="403" t="s">
        <v>473</v>
      </c>
      <c r="I1032" s="403" t="s">
        <v>94</v>
      </c>
      <c r="J1032" s="403" t="s">
        <v>95</v>
      </c>
      <c r="K1032" s="404" t="s">
        <v>210</v>
      </c>
      <c r="L1032" s="403" t="s">
        <v>210</v>
      </c>
      <c r="M1032" s="403" t="s">
        <v>210</v>
      </c>
      <c r="N1032" s="403" t="s">
        <v>210</v>
      </c>
      <c r="O1032" s="403" t="s">
        <v>210</v>
      </c>
      <c r="P1032" s="404" t="s">
        <v>210</v>
      </c>
      <c r="Q1032" s="404" t="s">
        <v>210</v>
      </c>
      <c r="R1032" s="404" t="s">
        <v>210</v>
      </c>
      <c r="S1032" s="403" t="s">
        <v>210</v>
      </c>
      <c r="T1032" s="403" t="s">
        <v>210</v>
      </c>
      <c r="U1032" s="403" t="s">
        <v>210</v>
      </c>
      <c r="V1032" s="403" t="s">
        <v>210</v>
      </c>
      <c r="W1032" s="403" t="s">
        <v>210</v>
      </c>
      <c r="X1032" s="403" t="s">
        <v>210</v>
      </c>
      <c r="Y1032" s="403" t="s">
        <v>210</v>
      </c>
      <c r="Z1032" s="403" t="s">
        <v>210</v>
      </c>
      <c r="AA1032" s="403" t="s">
        <v>210</v>
      </c>
      <c r="AB1032" s="403" t="s">
        <v>210</v>
      </c>
      <c r="AC1032" s="403" t="s">
        <v>210</v>
      </c>
      <c r="AD1032" s="403" t="s">
        <v>210</v>
      </c>
      <c r="AE1032" s="403" t="s">
        <v>210</v>
      </c>
      <c r="AF1032" s="403" t="s">
        <v>210</v>
      </c>
      <c r="AG1032" s="403" t="s">
        <v>210</v>
      </c>
      <c r="AH1032" s="403" t="s">
        <v>210</v>
      </c>
      <c r="AI1032" s="403" t="s">
        <v>210</v>
      </c>
    </row>
    <row r="1033" spans="1:35" x14ac:dyDescent="0.2">
      <c r="A1033" s="434" t="str">
        <f>IF(B1033&lt;&gt;"",HYPERLINK(CONCATENATE("http://reports.ofsted.gov.uk/inspection-reports/find-inspection-report/provider/ELS/",B1033),"Ofsted Webpage"),"")</f>
        <v>Ofsted Webpage</v>
      </c>
      <c r="B1033" s="403">
        <v>142873</v>
      </c>
      <c r="C1033" s="403">
        <v>132819</v>
      </c>
      <c r="D1033" s="403">
        <v>10056989</v>
      </c>
      <c r="E1033" s="403" t="s">
        <v>4718</v>
      </c>
      <c r="F1033" s="403" t="s">
        <v>192</v>
      </c>
      <c r="G1033" s="403" t="s">
        <v>16</v>
      </c>
      <c r="H1033" s="403" t="s">
        <v>304</v>
      </c>
      <c r="I1033" s="403" t="s">
        <v>122</v>
      </c>
      <c r="J1033" s="403" t="s">
        <v>122</v>
      </c>
      <c r="K1033" s="404" t="s">
        <v>210</v>
      </c>
      <c r="L1033" s="403" t="s">
        <v>210</v>
      </c>
      <c r="M1033" s="403" t="s">
        <v>210</v>
      </c>
      <c r="N1033" s="403" t="s">
        <v>210</v>
      </c>
      <c r="O1033" s="403" t="s">
        <v>210</v>
      </c>
      <c r="P1033" s="404" t="s">
        <v>210</v>
      </c>
      <c r="Q1033" s="404" t="s">
        <v>210</v>
      </c>
      <c r="R1033" s="404" t="s">
        <v>210</v>
      </c>
      <c r="S1033" s="403" t="s">
        <v>210</v>
      </c>
      <c r="T1033" s="403" t="s">
        <v>210</v>
      </c>
      <c r="U1033" s="403" t="s">
        <v>210</v>
      </c>
      <c r="V1033" s="403" t="s">
        <v>210</v>
      </c>
      <c r="W1033" s="403" t="s">
        <v>210</v>
      </c>
      <c r="X1033" s="403" t="s">
        <v>210</v>
      </c>
      <c r="Y1033" s="403" t="s">
        <v>210</v>
      </c>
      <c r="Z1033" s="403" t="s">
        <v>210</v>
      </c>
      <c r="AA1033" s="403" t="s">
        <v>210</v>
      </c>
      <c r="AB1033" s="403" t="s">
        <v>210</v>
      </c>
      <c r="AC1033" s="403" t="s">
        <v>210</v>
      </c>
      <c r="AD1033" s="403" t="s">
        <v>210</v>
      </c>
      <c r="AE1033" s="403" t="s">
        <v>210</v>
      </c>
      <c r="AF1033" s="403" t="s">
        <v>210</v>
      </c>
      <c r="AG1033" s="403" t="s">
        <v>210</v>
      </c>
      <c r="AH1033" s="403" t="s">
        <v>210</v>
      </c>
      <c r="AI1033" s="403" t="s">
        <v>210</v>
      </c>
    </row>
    <row r="1034" spans="1:35" x14ac:dyDescent="0.2">
      <c r="A1034" s="434" t="str">
        <f>IF(B1034&lt;&gt;"",HYPERLINK(CONCATENATE("http://reports.ofsted.gov.uk/inspection-reports/find-inspection-report/provider/ELS/",B1034),"Ofsted Webpage"),"")</f>
        <v>Ofsted Webpage</v>
      </c>
      <c r="B1034" s="403">
        <v>142891</v>
      </c>
      <c r="C1034" s="403">
        <v>132835</v>
      </c>
      <c r="D1034" s="403">
        <v>10056979</v>
      </c>
      <c r="E1034" s="403" t="s">
        <v>4719</v>
      </c>
      <c r="F1034" s="403" t="s">
        <v>192</v>
      </c>
      <c r="G1034" s="403" t="s">
        <v>16</v>
      </c>
      <c r="H1034" s="403" t="s">
        <v>139</v>
      </c>
      <c r="I1034" s="403" t="s">
        <v>140</v>
      </c>
      <c r="J1034" s="403" t="s">
        <v>140</v>
      </c>
      <c r="K1034" s="404" t="s">
        <v>210</v>
      </c>
      <c r="L1034" s="403" t="s">
        <v>210</v>
      </c>
      <c r="M1034" s="403" t="s">
        <v>210</v>
      </c>
      <c r="N1034" s="403" t="s">
        <v>210</v>
      </c>
      <c r="O1034" s="403" t="s">
        <v>210</v>
      </c>
      <c r="P1034" s="404" t="s">
        <v>210</v>
      </c>
      <c r="Q1034" s="404" t="s">
        <v>210</v>
      </c>
      <c r="R1034" s="404" t="s">
        <v>210</v>
      </c>
      <c r="S1034" s="403" t="s">
        <v>210</v>
      </c>
      <c r="T1034" s="403" t="s">
        <v>210</v>
      </c>
      <c r="U1034" s="403" t="s">
        <v>210</v>
      </c>
      <c r="V1034" s="403" t="s">
        <v>210</v>
      </c>
      <c r="W1034" s="403" t="s">
        <v>210</v>
      </c>
      <c r="X1034" s="403" t="s">
        <v>210</v>
      </c>
      <c r="Y1034" s="403" t="s">
        <v>210</v>
      </c>
      <c r="Z1034" s="403" t="s">
        <v>210</v>
      </c>
      <c r="AA1034" s="403" t="s">
        <v>210</v>
      </c>
      <c r="AB1034" s="403" t="s">
        <v>210</v>
      </c>
      <c r="AC1034" s="403" t="s">
        <v>210</v>
      </c>
      <c r="AD1034" s="403" t="s">
        <v>210</v>
      </c>
      <c r="AE1034" s="403" t="s">
        <v>210</v>
      </c>
      <c r="AF1034" s="403" t="s">
        <v>210</v>
      </c>
      <c r="AG1034" s="403" t="s">
        <v>210</v>
      </c>
      <c r="AH1034" s="403" t="s">
        <v>210</v>
      </c>
      <c r="AI1034" s="403" t="s">
        <v>210</v>
      </c>
    </row>
    <row r="1035" spans="1:35" x14ac:dyDescent="0.2">
      <c r="A1035" s="434" t="str">
        <f>IF(B1035&lt;&gt;"",HYPERLINK(CONCATENATE("http://reports.ofsted.gov.uk/inspection-reports/find-inspection-report/provider/ELS/",B1035),"Ofsted Webpage"),"")</f>
        <v>Ofsted Webpage</v>
      </c>
      <c r="B1035" s="403">
        <v>142909</v>
      </c>
      <c r="C1035" s="403">
        <v>132210</v>
      </c>
      <c r="D1035" s="403">
        <v>10032448</v>
      </c>
      <c r="E1035" s="403" t="s">
        <v>4720</v>
      </c>
      <c r="F1035" s="403" t="s">
        <v>134</v>
      </c>
      <c r="G1035" s="403" t="s">
        <v>13</v>
      </c>
      <c r="H1035" s="403" t="s">
        <v>4568</v>
      </c>
      <c r="I1035" s="403" t="s">
        <v>166</v>
      </c>
      <c r="J1035" s="403" t="s">
        <v>166</v>
      </c>
      <c r="K1035" s="404" t="s">
        <v>210</v>
      </c>
      <c r="L1035" s="403" t="s">
        <v>210</v>
      </c>
      <c r="M1035" s="403">
        <v>10043900</v>
      </c>
      <c r="N1035" s="403" t="s">
        <v>136</v>
      </c>
      <c r="O1035" s="403" t="s">
        <v>109</v>
      </c>
      <c r="P1035" s="404">
        <v>43157</v>
      </c>
      <c r="Q1035" s="404">
        <v>43159</v>
      </c>
      <c r="R1035" s="404">
        <v>43182</v>
      </c>
      <c r="S1035" s="403">
        <v>2</v>
      </c>
      <c r="T1035" s="403">
        <v>2</v>
      </c>
      <c r="U1035" s="403">
        <v>2</v>
      </c>
      <c r="V1035" s="403">
        <v>2</v>
      </c>
      <c r="W1035" s="403">
        <v>2</v>
      </c>
      <c r="X1035" s="403" t="s">
        <v>100</v>
      </c>
      <c r="Y1035" s="403" t="s">
        <v>210</v>
      </c>
      <c r="Z1035" s="403" t="s">
        <v>210</v>
      </c>
      <c r="AA1035" s="403" t="s">
        <v>210</v>
      </c>
      <c r="AB1035" s="403" t="s">
        <v>210</v>
      </c>
      <c r="AC1035" s="403" t="s">
        <v>210</v>
      </c>
      <c r="AD1035" s="403" t="s">
        <v>210</v>
      </c>
      <c r="AE1035" s="403" t="s">
        <v>210</v>
      </c>
      <c r="AF1035" s="403" t="s">
        <v>210</v>
      </c>
      <c r="AG1035" s="403" t="s">
        <v>210</v>
      </c>
      <c r="AH1035" s="403" t="s">
        <v>210</v>
      </c>
      <c r="AI1035" s="403" t="s">
        <v>103</v>
      </c>
    </row>
    <row r="1036" spans="1:35" x14ac:dyDescent="0.2">
      <c r="A1036" s="434" t="str">
        <f>IF(B1036&lt;&gt;"",HYPERLINK(CONCATENATE("http://reports.ofsted.gov.uk/inspection-reports/find-inspection-report/provider/ELS/",B1036),"Ofsted Webpage"),"")</f>
        <v>Ofsted Webpage</v>
      </c>
      <c r="B1036" s="403">
        <v>142910</v>
      </c>
      <c r="C1036" s="403">
        <v>134704</v>
      </c>
      <c r="D1036" s="403">
        <v>10057953</v>
      </c>
      <c r="E1036" s="403" t="s">
        <v>4721</v>
      </c>
      <c r="F1036" s="403" t="s">
        <v>134</v>
      </c>
      <c r="G1036" s="403" t="s">
        <v>13</v>
      </c>
      <c r="H1036" s="403" t="s">
        <v>237</v>
      </c>
      <c r="I1036" s="403" t="s">
        <v>190</v>
      </c>
      <c r="J1036" s="403" t="s">
        <v>190</v>
      </c>
      <c r="K1036" s="404" t="s">
        <v>210</v>
      </c>
      <c r="L1036" s="403" t="s">
        <v>210</v>
      </c>
      <c r="M1036" s="403" t="s">
        <v>210</v>
      </c>
      <c r="N1036" s="403" t="s">
        <v>210</v>
      </c>
      <c r="O1036" s="403" t="s">
        <v>210</v>
      </c>
      <c r="P1036" s="404" t="s">
        <v>210</v>
      </c>
      <c r="Q1036" s="404" t="s">
        <v>210</v>
      </c>
      <c r="R1036" s="404" t="s">
        <v>210</v>
      </c>
      <c r="S1036" s="403" t="s">
        <v>210</v>
      </c>
      <c r="T1036" s="403" t="s">
        <v>210</v>
      </c>
      <c r="U1036" s="403" t="s">
        <v>210</v>
      </c>
      <c r="V1036" s="403" t="s">
        <v>210</v>
      </c>
      <c r="W1036" s="403" t="s">
        <v>210</v>
      </c>
      <c r="X1036" s="403" t="s">
        <v>210</v>
      </c>
      <c r="Y1036" s="403" t="s">
        <v>210</v>
      </c>
      <c r="Z1036" s="403" t="s">
        <v>210</v>
      </c>
      <c r="AA1036" s="403" t="s">
        <v>210</v>
      </c>
      <c r="AB1036" s="403" t="s">
        <v>210</v>
      </c>
      <c r="AC1036" s="403" t="s">
        <v>210</v>
      </c>
      <c r="AD1036" s="403" t="s">
        <v>210</v>
      </c>
      <c r="AE1036" s="403" t="s">
        <v>210</v>
      </c>
      <c r="AF1036" s="403" t="s">
        <v>210</v>
      </c>
      <c r="AG1036" s="403" t="s">
        <v>210</v>
      </c>
      <c r="AH1036" s="403" t="s">
        <v>210</v>
      </c>
      <c r="AI1036" s="403" t="s">
        <v>210</v>
      </c>
    </row>
    <row r="1037" spans="1:35" x14ac:dyDescent="0.2">
      <c r="A1037" s="434" t="str">
        <f>IF(B1037&lt;&gt;"",HYPERLINK(CONCATENATE("http://reports.ofsted.gov.uk/inspection-reports/find-inspection-report/provider/ELS/",B1037),"Ofsted Webpage"),"")</f>
        <v>Ofsted Webpage</v>
      </c>
      <c r="B1037" s="403">
        <v>142913</v>
      </c>
      <c r="C1037" s="403">
        <v>134022</v>
      </c>
      <c r="D1037" s="403">
        <v>10055479</v>
      </c>
      <c r="E1037" s="403" t="s">
        <v>4722</v>
      </c>
      <c r="F1037" s="403" t="s">
        <v>134</v>
      </c>
      <c r="G1037" s="403" t="s">
        <v>13</v>
      </c>
      <c r="H1037" s="403" t="s">
        <v>202</v>
      </c>
      <c r="I1037" s="403" t="s">
        <v>140</v>
      </c>
      <c r="J1037" s="403" t="s">
        <v>140</v>
      </c>
      <c r="K1037" s="404" t="s">
        <v>210</v>
      </c>
      <c r="L1037" s="403" t="s">
        <v>210</v>
      </c>
      <c r="M1037" s="403">
        <v>10043949</v>
      </c>
      <c r="N1037" s="403" t="s">
        <v>136</v>
      </c>
      <c r="O1037" s="403" t="s">
        <v>109</v>
      </c>
      <c r="P1037" s="404">
        <v>43129</v>
      </c>
      <c r="Q1037" s="404">
        <v>43131</v>
      </c>
      <c r="R1037" s="404">
        <v>43175</v>
      </c>
      <c r="S1037" s="403">
        <v>3</v>
      </c>
      <c r="T1037" s="403">
        <v>3</v>
      </c>
      <c r="U1037" s="403">
        <v>3</v>
      </c>
      <c r="V1037" s="403">
        <v>3</v>
      </c>
      <c r="W1037" s="403">
        <v>3</v>
      </c>
      <c r="X1037" s="403" t="s">
        <v>100</v>
      </c>
      <c r="Y1037" s="403" t="s">
        <v>210</v>
      </c>
      <c r="Z1037" s="403" t="s">
        <v>210</v>
      </c>
      <c r="AA1037" s="403" t="s">
        <v>210</v>
      </c>
      <c r="AB1037" s="403" t="s">
        <v>210</v>
      </c>
      <c r="AC1037" s="403" t="s">
        <v>210</v>
      </c>
      <c r="AD1037" s="403" t="s">
        <v>210</v>
      </c>
      <c r="AE1037" s="403" t="s">
        <v>210</v>
      </c>
      <c r="AF1037" s="403" t="s">
        <v>210</v>
      </c>
      <c r="AG1037" s="403" t="s">
        <v>210</v>
      </c>
      <c r="AH1037" s="403" t="s">
        <v>210</v>
      </c>
      <c r="AI1037" s="403" t="s">
        <v>103</v>
      </c>
    </row>
    <row r="1038" spans="1:35" x14ac:dyDescent="0.2">
      <c r="A1038" s="434" t="str">
        <f>IF(B1038&lt;&gt;"",HYPERLINK(CONCATENATE("http://reports.ofsted.gov.uk/inspection-reports/find-inspection-report/provider/ELS/",B1038),"Ofsted Webpage"),"")</f>
        <v>Ofsted Webpage</v>
      </c>
      <c r="B1038" s="403">
        <v>142914</v>
      </c>
      <c r="C1038" s="403">
        <v>134386</v>
      </c>
      <c r="D1038" s="403">
        <v>10056251</v>
      </c>
      <c r="E1038" s="403" t="s">
        <v>4723</v>
      </c>
      <c r="F1038" s="403" t="s">
        <v>134</v>
      </c>
      <c r="G1038" s="403" t="s">
        <v>13</v>
      </c>
      <c r="H1038" s="403" t="s">
        <v>1059</v>
      </c>
      <c r="I1038" s="403" t="s">
        <v>140</v>
      </c>
      <c r="J1038" s="403" t="s">
        <v>140</v>
      </c>
      <c r="K1038" s="404" t="s">
        <v>210</v>
      </c>
      <c r="L1038" s="403" t="s">
        <v>210</v>
      </c>
      <c r="M1038" s="403" t="s">
        <v>210</v>
      </c>
      <c r="N1038" s="403" t="s">
        <v>210</v>
      </c>
      <c r="O1038" s="403" t="s">
        <v>210</v>
      </c>
      <c r="P1038" s="404" t="s">
        <v>210</v>
      </c>
      <c r="Q1038" s="404" t="s">
        <v>210</v>
      </c>
      <c r="R1038" s="404" t="s">
        <v>210</v>
      </c>
      <c r="S1038" s="403" t="s">
        <v>210</v>
      </c>
      <c r="T1038" s="403" t="s">
        <v>210</v>
      </c>
      <c r="U1038" s="403" t="s">
        <v>210</v>
      </c>
      <c r="V1038" s="403" t="s">
        <v>210</v>
      </c>
      <c r="W1038" s="403" t="s">
        <v>210</v>
      </c>
      <c r="X1038" s="403" t="s">
        <v>210</v>
      </c>
      <c r="Y1038" s="403" t="s">
        <v>210</v>
      </c>
      <c r="Z1038" s="403" t="s">
        <v>210</v>
      </c>
      <c r="AA1038" s="403" t="s">
        <v>210</v>
      </c>
      <c r="AB1038" s="403" t="s">
        <v>210</v>
      </c>
      <c r="AC1038" s="403" t="s">
        <v>210</v>
      </c>
      <c r="AD1038" s="403" t="s">
        <v>210</v>
      </c>
      <c r="AE1038" s="403" t="s">
        <v>210</v>
      </c>
      <c r="AF1038" s="403" t="s">
        <v>210</v>
      </c>
      <c r="AG1038" s="403" t="s">
        <v>210</v>
      </c>
      <c r="AH1038" s="403" t="s">
        <v>210</v>
      </c>
      <c r="AI1038" s="403" t="s">
        <v>210</v>
      </c>
    </row>
    <row r="1039" spans="1:35" x14ac:dyDescent="0.2">
      <c r="A1039" s="434" t="str">
        <f>IF(B1039&lt;&gt;"",HYPERLINK(CONCATENATE("http://reports.ofsted.gov.uk/inspection-reports/find-inspection-report/provider/ELS/",B1039),"Ofsted Webpage"),"")</f>
        <v>Ofsted Webpage</v>
      </c>
      <c r="B1039" s="403">
        <v>142915</v>
      </c>
      <c r="C1039" s="403">
        <v>134391</v>
      </c>
      <c r="D1039" s="403">
        <v>10056854</v>
      </c>
      <c r="E1039" s="403" t="s">
        <v>4724</v>
      </c>
      <c r="F1039" s="403" t="s">
        <v>134</v>
      </c>
      <c r="G1039" s="403" t="s">
        <v>13</v>
      </c>
      <c r="H1039" s="403" t="s">
        <v>186</v>
      </c>
      <c r="I1039" s="403" t="s">
        <v>172</v>
      </c>
      <c r="J1039" s="403" t="s">
        <v>172</v>
      </c>
      <c r="K1039" s="404" t="s">
        <v>210</v>
      </c>
      <c r="L1039" s="403" t="s">
        <v>210</v>
      </c>
      <c r="M1039" s="403" t="s">
        <v>210</v>
      </c>
      <c r="N1039" s="403" t="s">
        <v>210</v>
      </c>
      <c r="O1039" s="403" t="s">
        <v>210</v>
      </c>
      <c r="P1039" s="404" t="s">
        <v>210</v>
      </c>
      <c r="Q1039" s="404" t="s">
        <v>210</v>
      </c>
      <c r="R1039" s="404" t="s">
        <v>210</v>
      </c>
      <c r="S1039" s="403" t="s">
        <v>210</v>
      </c>
      <c r="T1039" s="403" t="s">
        <v>210</v>
      </c>
      <c r="U1039" s="403" t="s">
        <v>210</v>
      </c>
      <c r="V1039" s="403" t="s">
        <v>210</v>
      </c>
      <c r="W1039" s="403" t="s">
        <v>210</v>
      </c>
      <c r="X1039" s="403" t="s">
        <v>210</v>
      </c>
      <c r="Y1039" s="403" t="s">
        <v>210</v>
      </c>
      <c r="Z1039" s="403" t="s">
        <v>210</v>
      </c>
      <c r="AA1039" s="403" t="s">
        <v>210</v>
      </c>
      <c r="AB1039" s="403" t="s">
        <v>210</v>
      </c>
      <c r="AC1039" s="403" t="s">
        <v>210</v>
      </c>
      <c r="AD1039" s="403" t="s">
        <v>210</v>
      </c>
      <c r="AE1039" s="403" t="s">
        <v>210</v>
      </c>
      <c r="AF1039" s="403" t="s">
        <v>210</v>
      </c>
      <c r="AG1039" s="403" t="s">
        <v>210</v>
      </c>
      <c r="AH1039" s="403" t="s">
        <v>210</v>
      </c>
      <c r="AI1039" s="403" t="s">
        <v>210</v>
      </c>
    </row>
    <row r="1040" spans="1:35" x14ac:dyDescent="0.2">
      <c r="A1040" s="434" t="str">
        <f>IF(B1040&lt;&gt;"",HYPERLINK(CONCATENATE("http://reports.ofsted.gov.uk/inspection-reports/find-inspection-report/provider/ELS/",B1040),"Ofsted Webpage"),"")</f>
        <v>Ofsted Webpage</v>
      </c>
      <c r="B1040" s="403">
        <v>142918</v>
      </c>
      <c r="C1040" s="403">
        <v>134381</v>
      </c>
      <c r="D1040" s="403">
        <v>10056799</v>
      </c>
      <c r="E1040" s="403" t="s">
        <v>4725</v>
      </c>
      <c r="F1040" s="403" t="s">
        <v>134</v>
      </c>
      <c r="G1040" s="403" t="s">
        <v>13</v>
      </c>
      <c r="H1040" s="403" t="s">
        <v>473</v>
      </c>
      <c r="I1040" s="403" t="s">
        <v>94</v>
      </c>
      <c r="J1040" s="403" t="s">
        <v>95</v>
      </c>
      <c r="K1040" s="404" t="s">
        <v>210</v>
      </c>
      <c r="L1040" s="403" t="s">
        <v>210</v>
      </c>
      <c r="M1040" s="403" t="s">
        <v>210</v>
      </c>
      <c r="N1040" s="403" t="s">
        <v>210</v>
      </c>
      <c r="O1040" s="403" t="s">
        <v>210</v>
      </c>
      <c r="P1040" s="404" t="s">
        <v>210</v>
      </c>
      <c r="Q1040" s="404" t="s">
        <v>210</v>
      </c>
      <c r="R1040" s="404" t="s">
        <v>210</v>
      </c>
      <c r="S1040" s="403" t="s">
        <v>210</v>
      </c>
      <c r="T1040" s="403" t="s">
        <v>210</v>
      </c>
      <c r="U1040" s="403" t="s">
        <v>210</v>
      </c>
      <c r="V1040" s="403" t="s">
        <v>210</v>
      </c>
      <c r="W1040" s="403" t="s">
        <v>210</v>
      </c>
      <c r="X1040" s="403" t="s">
        <v>210</v>
      </c>
      <c r="Y1040" s="403" t="s">
        <v>210</v>
      </c>
      <c r="Z1040" s="403" t="s">
        <v>210</v>
      </c>
      <c r="AA1040" s="403" t="s">
        <v>210</v>
      </c>
      <c r="AB1040" s="403" t="s">
        <v>210</v>
      </c>
      <c r="AC1040" s="403" t="s">
        <v>210</v>
      </c>
      <c r="AD1040" s="403" t="s">
        <v>210</v>
      </c>
      <c r="AE1040" s="403" t="s">
        <v>210</v>
      </c>
      <c r="AF1040" s="403" t="s">
        <v>210</v>
      </c>
      <c r="AG1040" s="403" t="s">
        <v>210</v>
      </c>
      <c r="AH1040" s="403" t="s">
        <v>210</v>
      </c>
      <c r="AI1040" s="403" t="s">
        <v>210</v>
      </c>
    </row>
    <row r="1041" spans="1:35" x14ac:dyDescent="0.2">
      <c r="A1041" s="434" t="str">
        <f>IF(B1041&lt;&gt;"",HYPERLINK(CONCATENATE("http://reports.ofsted.gov.uk/inspection-reports/find-inspection-report/provider/ELS/",B1041),"Ofsted Webpage"),"")</f>
        <v>Ofsted Webpage</v>
      </c>
      <c r="B1041" s="403">
        <v>142921</v>
      </c>
      <c r="C1041" s="403">
        <v>134394</v>
      </c>
      <c r="D1041" s="403">
        <v>10057205</v>
      </c>
      <c r="E1041" s="403" t="s">
        <v>4726</v>
      </c>
      <c r="F1041" s="403" t="s">
        <v>134</v>
      </c>
      <c r="G1041" s="403" t="s">
        <v>13</v>
      </c>
      <c r="H1041" s="403" t="s">
        <v>316</v>
      </c>
      <c r="I1041" s="403" t="s">
        <v>199</v>
      </c>
      <c r="J1041" s="403" t="s">
        <v>95</v>
      </c>
      <c r="K1041" s="404" t="s">
        <v>210</v>
      </c>
      <c r="L1041" s="403" t="s">
        <v>210</v>
      </c>
      <c r="M1041" s="403" t="s">
        <v>210</v>
      </c>
      <c r="N1041" s="403" t="s">
        <v>210</v>
      </c>
      <c r="O1041" s="403" t="s">
        <v>210</v>
      </c>
      <c r="P1041" s="404" t="s">
        <v>210</v>
      </c>
      <c r="Q1041" s="404" t="s">
        <v>210</v>
      </c>
      <c r="R1041" s="404" t="s">
        <v>210</v>
      </c>
      <c r="S1041" s="403" t="s">
        <v>210</v>
      </c>
      <c r="T1041" s="403" t="s">
        <v>210</v>
      </c>
      <c r="U1041" s="403" t="s">
        <v>210</v>
      </c>
      <c r="V1041" s="403" t="s">
        <v>210</v>
      </c>
      <c r="W1041" s="403" t="s">
        <v>210</v>
      </c>
      <c r="X1041" s="403" t="s">
        <v>210</v>
      </c>
      <c r="Y1041" s="403" t="s">
        <v>210</v>
      </c>
      <c r="Z1041" s="403" t="s">
        <v>210</v>
      </c>
      <c r="AA1041" s="403" t="s">
        <v>210</v>
      </c>
      <c r="AB1041" s="403" t="s">
        <v>210</v>
      </c>
      <c r="AC1041" s="403" t="s">
        <v>210</v>
      </c>
      <c r="AD1041" s="403" t="s">
        <v>210</v>
      </c>
      <c r="AE1041" s="403" t="s">
        <v>210</v>
      </c>
      <c r="AF1041" s="403" t="s">
        <v>210</v>
      </c>
      <c r="AG1041" s="403" t="s">
        <v>210</v>
      </c>
      <c r="AH1041" s="403" t="s">
        <v>210</v>
      </c>
      <c r="AI1041" s="403" t="s">
        <v>210</v>
      </c>
    </row>
    <row r="1042" spans="1:35" x14ac:dyDescent="0.2">
      <c r="A1042" s="434" t="str">
        <f>IF(B1042&lt;&gt;"",HYPERLINK(CONCATENATE("http://reports.ofsted.gov.uk/inspection-reports/find-inspection-report/provider/ELS/",B1042),"Ofsted Webpage"),"")</f>
        <v>Ofsted Webpage</v>
      </c>
      <c r="B1042" s="403">
        <v>142922</v>
      </c>
      <c r="C1042" s="403">
        <v>134028</v>
      </c>
      <c r="D1042" s="403">
        <v>10055015</v>
      </c>
      <c r="E1042" s="403" t="s">
        <v>4727</v>
      </c>
      <c r="F1042" s="403" t="s">
        <v>134</v>
      </c>
      <c r="G1042" s="403" t="s">
        <v>13</v>
      </c>
      <c r="H1042" s="403" t="s">
        <v>202</v>
      </c>
      <c r="I1042" s="403" t="s">
        <v>140</v>
      </c>
      <c r="J1042" s="403" t="s">
        <v>140</v>
      </c>
      <c r="K1042" s="404" t="s">
        <v>210</v>
      </c>
      <c r="L1042" s="403" t="s">
        <v>210</v>
      </c>
      <c r="M1042" s="403" t="s">
        <v>210</v>
      </c>
      <c r="N1042" s="403" t="s">
        <v>210</v>
      </c>
      <c r="O1042" s="403" t="s">
        <v>210</v>
      </c>
      <c r="P1042" s="404" t="s">
        <v>210</v>
      </c>
      <c r="Q1042" s="404" t="s">
        <v>210</v>
      </c>
      <c r="R1042" s="404" t="s">
        <v>210</v>
      </c>
      <c r="S1042" s="403" t="s">
        <v>210</v>
      </c>
      <c r="T1042" s="403" t="s">
        <v>210</v>
      </c>
      <c r="U1042" s="403" t="s">
        <v>210</v>
      </c>
      <c r="V1042" s="403" t="s">
        <v>210</v>
      </c>
      <c r="W1042" s="403" t="s">
        <v>210</v>
      </c>
      <c r="X1042" s="403" t="s">
        <v>210</v>
      </c>
      <c r="Y1042" s="403" t="s">
        <v>210</v>
      </c>
      <c r="Z1042" s="403" t="s">
        <v>210</v>
      </c>
      <c r="AA1042" s="403" t="s">
        <v>210</v>
      </c>
      <c r="AB1042" s="403" t="s">
        <v>210</v>
      </c>
      <c r="AC1042" s="403" t="s">
        <v>210</v>
      </c>
      <c r="AD1042" s="403" t="s">
        <v>210</v>
      </c>
      <c r="AE1042" s="403" t="s">
        <v>210</v>
      </c>
      <c r="AF1042" s="403" t="s">
        <v>210</v>
      </c>
      <c r="AG1042" s="403" t="s">
        <v>210</v>
      </c>
      <c r="AH1042" s="403" t="s">
        <v>210</v>
      </c>
      <c r="AI1042" s="403" t="s">
        <v>210</v>
      </c>
    </row>
    <row r="1043" spans="1:35" x14ac:dyDescent="0.2">
      <c r="A1043" s="434" t="str">
        <f>IF(B1043&lt;&gt;"",HYPERLINK(CONCATENATE("http://reports.ofsted.gov.uk/inspection-reports/find-inspection-report/provider/ELS/",B1043),"Ofsted Webpage"),"")</f>
        <v>Ofsted Webpage</v>
      </c>
      <c r="B1043" s="403">
        <v>143526</v>
      </c>
      <c r="C1043" s="403">
        <v>138991</v>
      </c>
      <c r="D1043" s="403">
        <v>10028480</v>
      </c>
      <c r="E1043" s="403" t="s">
        <v>4952</v>
      </c>
      <c r="F1043" s="403" t="s">
        <v>134</v>
      </c>
      <c r="G1043" s="403" t="s">
        <v>13</v>
      </c>
      <c r="H1043" s="403" t="s">
        <v>805</v>
      </c>
      <c r="I1043" s="403" t="s">
        <v>122</v>
      </c>
      <c r="J1043" s="403" t="s">
        <v>122</v>
      </c>
      <c r="K1043" s="404" t="s">
        <v>210</v>
      </c>
      <c r="L1043" s="403" t="s">
        <v>210</v>
      </c>
      <c r="M1043" s="403">
        <v>10041188</v>
      </c>
      <c r="N1043" s="403" t="s">
        <v>136</v>
      </c>
      <c r="O1043" s="403" t="s">
        <v>109</v>
      </c>
      <c r="P1043" s="404">
        <v>43130</v>
      </c>
      <c r="Q1043" s="404">
        <v>43132</v>
      </c>
      <c r="R1043" s="404">
        <v>43166</v>
      </c>
      <c r="S1043" s="403">
        <v>3</v>
      </c>
      <c r="T1043" s="403">
        <v>3</v>
      </c>
      <c r="U1043" s="403">
        <v>3</v>
      </c>
      <c r="V1043" s="403">
        <v>3</v>
      </c>
      <c r="W1043" s="403">
        <v>3</v>
      </c>
      <c r="X1043" s="403" t="s">
        <v>100</v>
      </c>
      <c r="Y1043" s="403" t="s">
        <v>210</v>
      </c>
      <c r="Z1043" s="403" t="s">
        <v>210</v>
      </c>
      <c r="AA1043" s="403" t="s">
        <v>210</v>
      </c>
      <c r="AB1043" s="403" t="s">
        <v>210</v>
      </c>
      <c r="AC1043" s="403" t="s">
        <v>210</v>
      </c>
      <c r="AD1043" s="403" t="s">
        <v>210</v>
      </c>
      <c r="AE1043" s="403" t="s">
        <v>210</v>
      </c>
      <c r="AF1043" s="403" t="s">
        <v>210</v>
      </c>
      <c r="AG1043" s="403" t="s">
        <v>210</v>
      </c>
      <c r="AH1043" s="403" t="s">
        <v>210</v>
      </c>
      <c r="AI1043" s="403" t="s">
        <v>103</v>
      </c>
    </row>
    <row r="1044" spans="1:35" x14ac:dyDescent="0.2">
      <c r="A1044" s="434" t="str">
        <f>IF(B1044&lt;&gt;"",HYPERLINK(CONCATENATE("http://reports.ofsted.gov.uk/inspection-reports/find-inspection-report/provider/ELS/",B1044),"Ofsted Webpage"),"")</f>
        <v>Ofsted Webpage</v>
      </c>
      <c r="B1044" s="403">
        <v>143540</v>
      </c>
      <c r="C1044" s="403">
        <v>134707</v>
      </c>
      <c r="D1044" s="403">
        <v>10057981</v>
      </c>
      <c r="E1044" s="403" t="s">
        <v>4728</v>
      </c>
      <c r="F1044" s="403" t="s">
        <v>113</v>
      </c>
      <c r="G1044" s="403" t="s">
        <v>12</v>
      </c>
      <c r="H1044" s="403" t="s">
        <v>517</v>
      </c>
      <c r="I1044" s="403" t="s">
        <v>122</v>
      </c>
      <c r="J1044" s="403" t="s">
        <v>122</v>
      </c>
      <c r="K1044" s="404" t="s">
        <v>210</v>
      </c>
      <c r="L1044" s="403" t="s">
        <v>210</v>
      </c>
      <c r="M1044" s="403" t="s">
        <v>210</v>
      </c>
      <c r="N1044" s="403" t="s">
        <v>210</v>
      </c>
      <c r="O1044" s="403" t="s">
        <v>210</v>
      </c>
      <c r="P1044" s="404" t="s">
        <v>210</v>
      </c>
      <c r="Q1044" s="404" t="s">
        <v>210</v>
      </c>
      <c r="R1044" s="404" t="s">
        <v>210</v>
      </c>
      <c r="S1044" s="403" t="s">
        <v>210</v>
      </c>
      <c r="T1044" s="403" t="s">
        <v>210</v>
      </c>
      <c r="U1044" s="403" t="s">
        <v>210</v>
      </c>
      <c r="V1044" s="403" t="s">
        <v>210</v>
      </c>
      <c r="W1044" s="403" t="s">
        <v>210</v>
      </c>
      <c r="X1044" s="403" t="s">
        <v>210</v>
      </c>
      <c r="Y1044" s="403" t="s">
        <v>210</v>
      </c>
      <c r="Z1044" s="403" t="s">
        <v>210</v>
      </c>
      <c r="AA1044" s="403" t="s">
        <v>210</v>
      </c>
      <c r="AB1044" s="403" t="s">
        <v>210</v>
      </c>
      <c r="AC1044" s="403" t="s">
        <v>210</v>
      </c>
      <c r="AD1044" s="403" t="s">
        <v>210</v>
      </c>
      <c r="AE1044" s="403" t="s">
        <v>210</v>
      </c>
      <c r="AF1044" s="403" t="s">
        <v>210</v>
      </c>
      <c r="AG1044" s="403" t="s">
        <v>210</v>
      </c>
      <c r="AH1044" s="403" t="s">
        <v>210</v>
      </c>
      <c r="AI1044" s="403" t="s">
        <v>210</v>
      </c>
    </row>
    <row r="1045" spans="1:35" x14ac:dyDescent="0.2">
      <c r="A1045" s="434" t="str">
        <f>IF(B1045&lt;&gt;"",HYPERLINK(CONCATENATE("http://reports.ofsted.gov.uk/inspection-reports/find-inspection-report/provider/ELS/",B1045),"Ofsted Webpage"),"")</f>
        <v>Ofsted Webpage</v>
      </c>
      <c r="B1045" s="403">
        <v>143929</v>
      </c>
      <c r="C1045" s="403">
        <v>136169</v>
      </c>
      <c r="D1045" s="403">
        <v>10062355</v>
      </c>
      <c r="E1045" s="403" t="s">
        <v>4611</v>
      </c>
      <c r="F1045" s="403" t="s">
        <v>682</v>
      </c>
      <c r="G1045" s="403" t="s">
        <v>16</v>
      </c>
      <c r="H1045" s="403" t="s">
        <v>761</v>
      </c>
      <c r="I1045" s="403" t="s">
        <v>172</v>
      </c>
      <c r="J1045" s="403" t="s">
        <v>172</v>
      </c>
      <c r="K1045" s="404" t="s">
        <v>210</v>
      </c>
      <c r="L1045" s="403" t="s">
        <v>210</v>
      </c>
      <c r="M1045" s="403" t="s">
        <v>4612</v>
      </c>
      <c r="N1045" s="403" t="s">
        <v>207</v>
      </c>
      <c r="O1045" s="403" t="s">
        <v>109</v>
      </c>
      <c r="P1045" s="404">
        <v>39553</v>
      </c>
      <c r="Q1045" s="404">
        <v>39554</v>
      </c>
      <c r="R1045" s="404">
        <v>39605</v>
      </c>
      <c r="S1045" s="403">
        <v>1</v>
      </c>
      <c r="T1045" s="403">
        <v>1</v>
      </c>
      <c r="U1045" s="403">
        <v>1</v>
      </c>
      <c r="V1045" s="403" t="s">
        <v>99</v>
      </c>
      <c r="W1045" s="403">
        <v>1</v>
      </c>
      <c r="X1045" s="403" t="s">
        <v>99</v>
      </c>
      <c r="Y1045" s="403" t="s">
        <v>210</v>
      </c>
      <c r="Z1045" s="403" t="s">
        <v>210</v>
      </c>
      <c r="AA1045" s="403" t="s">
        <v>210</v>
      </c>
      <c r="AB1045" s="403" t="s">
        <v>210</v>
      </c>
      <c r="AC1045" s="403" t="s">
        <v>210</v>
      </c>
      <c r="AD1045" s="403" t="s">
        <v>210</v>
      </c>
      <c r="AE1045" s="403" t="s">
        <v>210</v>
      </c>
      <c r="AF1045" s="403" t="s">
        <v>210</v>
      </c>
      <c r="AG1045" s="403" t="s">
        <v>210</v>
      </c>
      <c r="AH1045" s="403" t="s">
        <v>210</v>
      </c>
      <c r="AI1045" s="403" t="s">
        <v>103</v>
      </c>
    </row>
    <row r="1046" spans="1:35" x14ac:dyDescent="0.2">
      <c r="A1046" s="434" t="str">
        <f>IF(B1046&lt;&gt;"",HYPERLINK(CONCATENATE("http://reports.ofsted.gov.uk/inspection-reports/find-inspection-report/provider/ELS/",B1046),"Ofsted Webpage"),"")</f>
        <v>Ofsted Webpage</v>
      </c>
      <c r="B1046" s="403">
        <v>144463</v>
      </c>
      <c r="C1046" s="403">
        <v>138453</v>
      </c>
      <c r="D1046" s="403">
        <v>10063421</v>
      </c>
      <c r="E1046" s="403" t="s">
        <v>3989</v>
      </c>
      <c r="F1046" s="403" t="s">
        <v>682</v>
      </c>
      <c r="G1046" s="403" t="s">
        <v>16</v>
      </c>
      <c r="H1046" s="403" t="s">
        <v>456</v>
      </c>
      <c r="I1046" s="403" t="s">
        <v>140</v>
      </c>
      <c r="J1046" s="403" t="s">
        <v>140</v>
      </c>
      <c r="K1046" s="404" t="s">
        <v>210</v>
      </c>
      <c r="L1046" s="403" t="s">
        <v>210</v>
      </c>
      <c r="M1046" s="403" t="s">
        <v>3990</v>
      </c>
      <c r="N1046" s="403" t="s">
        <v>108</v>
      </c>
      <c r="O1046" s="403" t="s">
        <v>109</v>
      </c>
      <c r="P1046" s="404">
        <v>41338</v>
      </c>
      <c r="Q1046" s="404">
        <v>41341</v>
      </c>
      <c r="R1046" s="404">
        <v>41376</v>
      </c>
      <c r="S1046" s="403">
        <v>1</v>
      </c>
      <c r="T1046" s="403">
        <v>1</v>
      </c>
      <c r="U1046" s="403">
        <v>1</v>
      </c>
      <c r="V1046" s="403" t="s">
        <v>99</v>
      </c>
      <c r="W1046" s="403">
        <v>1</v>
      </c>
      <c r="X1046" s="403" t="s">
        <v>99</v>
      </c>
      <c r="Y1046" s="403" t="s">
        <v>210</v>
      </c>
      <c r="Z1046" s="403" t="s">
        <v>210</v>
      </c>
      <c r="AA1046" s="403" t="s">
        <v>210</v>
      </c>
      <c r="AB1046" s="403" t="s">
        <v>210</v>
      </c>
      <c r="AC1046" s="403" t="s">
        <v>210</v>
      </c>
      <c r="AD1046" s="403" t="s">
        <v>210</v>
      </c>
      <c r="AE1046" s="403" t="s">
        <v>210</v>
      </c>
      <c r="AF1046" s="403" t="s">
        <v>210</v>
      </c>
      <c r="AG1046" s="403" t="s">
        <v>210</v>
      </c>
      <c r="AH1046" s="403" t="s">
        <v>210</v>
      </c>
      <c r="AI1046" s="403" t="s">
        <v>103</v>
      </c>
    </row>
    <row r="1047" spans="1:35" x14ac:dyDescent="0.2">
      <c r="A1047" s="434" t="str">
        <f>IF(B1047&lt;&gt;"",HYPERLINK(CONCATENATE("http://reports.ofsted.gov.uk/inspection-reports/find-inspection-report/provider/ELS/",B1047),"Ofsted Webpage"),"")</f>
        <v>Ofsted Webpage</v>
      </c>
      <c r="B1047" s="403">
        <v>144714</v>
      </c>
      <c r="C1047" s="403">
        <v>139602</v>
      </c>
      <c r="D1047" s="403">
        <v>10065005</v>
      </c>
      <c r="E1047" s="403" t="s">
        <v>5046</v>
      </c>
      <c r="F1047" s="403" t="s">
        <v>192</v>
      </c>
      <c r="G1047" s="403" t="s">
        <v>16</v>
      </c>
      <c r="H1047" s="403" t="s">
        <v>316</v>
      </c>
      <c r="I1047" s="403" t="s">
        <v>199</v>
      </c>
      <c r="J1047" s="403" t="s">
        <v>95</v>
      </c>
      <c r="K1047" s="404" t="s">
        <v>210</v>
      </c>
      <c r="L1047" s="403" t="s">
        <v>210</v>
      </c>
      <c r="M1047" s="403" t="s">
        <v>210</v>
      </c>
      <c r="N1047" s="403" t="s">
        <v>210</v>
      </c>
      <c r="O1047" s="403" t="s">
        <v>210</v>
      </c>
      <c r="P1047" s="404" t="s">
        <v>210</v>
      </c>
      <c r="Q1047" s="404" t="s">
        <v>210</v>
      </c>
      <c r="R1047" s="404" t="s">
        <v>210</v>
      </c>
      <c r="S1047" s="403" t="s">
        <v>210</v>
      </c>
      <c r="T1047" s="403" t="s">
        <v>210</v>
      </c>
      <c r="U1047" s="403" t="s">
        <v>210</v>
      </c>
      <c r="V1047" s="403" t="s">
        <v>210</v>
      </c>
      <c r="W1047" s="403" t="s">
        <v>210</v>
      </c>
      <c r="X1047" s="403" t="s">
        <v>210</v>
      </c>
      <c r="Y1047" s="403" t="s">
        <v>210</v>
      </c>
      <c r="Z1047" s="403" t="s">
        <v>210</v>
      </c>
      <c r="AA1047" s="403" t="s">
        <v>210</v>
      </c>
      <c r="AB1047" s="403" t="s">
        <v>210</v>
      </c>
      <c r="AC1047" s="403" t="s">
        <v>210</v>
      </c>
      <c r="AD1047" s="403" t="s">
        <v>210</v>
      </c>
      <c r="AE1047" s="403" t="s">
        <v>210</v>
      </c>
      <c r="AF1047" s="403" t="s">
        <v>210</v>
      </c>
      <c r="AG1047" s="403" t="s">
        <v>210</v>
      </c>
      <c r="AH1047" s="403" t="s">
        <v>210</v>
      </c>
      <c r="AI1047" s="403" t="s">
        <v>210</v>
      </c>
    </row>
    <row r="1048" spans="1:35" x14ac:dyDescent="0.2">
      <c r="A1048" s="434" t="str">
        <f>IF(B1048&lt;&gt;"",HYPERLINK(CONCATENATE("http://reports.ofsted.gov.uk/inspection-reports/find-inspection-report/provider/ELS/",B1048),"Ofsted Webpage"),"")</f>
        <v>Ofsted Webpage</v>
      </c>
      <c r="B1048" s="403">
        <v>144729</v>
      </c>
      <c r="C1048" s="403">
        <v>138993</v>
      </c>
      <c r="D1048" s="403">
        <v>10063538</v>
      </c>
      <c r="E1048" s="403" t="s">
        <v>4929</v>
      </c>
      <c r="F1048" s="403" t="s">
        <v>134</v>
      </c>
      <c r="G1048" s="403" t="s">
        <v>13</v>
      </c>
      <c r="H1048" s="403" t="s">
        <v>409</v>
      </c>
      <c r="I1048" s="403" t="s">
        <v>172</v>
      </c>
      <c r="J1048" s="403" t="s">
        <v>172</v>
      </c>
      <c r="K1048" s="404" t="s">
        <v>210</v>
      </c>
      <c r="L1048" s="403" t="s">
        <v>210</v>
      </c>
      <c r="M1048" s="403" t="s">
        <v>210</v>
      </c>
      <c r="N1048" s="403" t="s">
        <v>210</v>
      </c>
      <c r="O1048" s="403" t="s">
        <v>210</v>
      </c>
      <c r="P1048" s="404" t="s">
        <v>210</v>
      </c>
      <c r="Q1048" s="404" t="s">
        <v>210</v>
      </c>
      <c r="R1048" s="404" t="s">
        <v>210</v>
      </c>
      <c r="S1048" s="403" t="s">
        <v>210</v>
      </c>
      <c r="T1048" s="403" t="s">
        <v>210</v>
      </c>
      <c r="U1048" s="403" t="s">
        <v>210</v>
      </c>
      <c r="V1048" s="403" t="s">
        <v>210</v>
      </c>
      <c r="W1048" s="403" t="s">
        <v>210</v>
      </c>
      <c r="X1048" s="403" t="s">
        <v>210</v>
      </c>
      <c r="Y1048" s="403" t="s">
        <v>210</v>
      </c>
      <c r="Z1048" s="403" t="s">
        <v>210</v>
      </c>
      <c r="AA1048" s="403" t="s">
        <v>210</v>
      </c>
      <c r="AB1048" s="403" t="s">
        <v>210</v>
      </c>
      <c r="AC1048" s="403" t="s">
        <v>210</v>
      </c>
      <c r="AD1048" s="403" t="s">
        <v>210</v>
      </c>
      <c r="AE1048" s="403" t="s">
        <v>210</v>
      </c>
      <c r="AF1048" s="403" t="s">
        <v>210</v>
      </c>
      <c r="AG1048" s="403" t="s">
        <v>210</v>
      </c>
      <c r="AH1048" s="403" t="s">
        <v>210</v>
      </c>
      <c r="AI1048" s="403" t="s">
        <v>210</v>
      </c>
    </row>
    <row r="1049" spans="1:35" x14ac:dyDescent="0.2">
      <c r="A1049" s="434" t="str">
        <f>IF(B1049&lt;&gt;"",HYPERLINK(CONCATENATE("http://reports.ofsted.gov.uk/inspection-reports/find-inspection-report/provider/ELS/",B1049),"Ofsted Webpage"),"")</f>
        <v>Ofsted Webpage</v>
      </c>
      <c r="B1049" s="403">
        <v>144732</v>
      </c>
      <c r="C1049" s="403">
        <v>138764</v>
      </c>
      <c r="D1049" s="403">
        <v>10063721</v>
      </c>
      <c r="E1049" s="403" t="s">
        <v>2886</v>
      </c>
      <c r="F1049" s="403" t="s">
        <v>682</v>
      </c>
      <c r="G1049" s="403" t="s">
        <v>16</v>
      </c>
      <c r="H1049" s="403" t="s">
        <v>311</v>
      </c>
      <c r="I1049" s="403" t="s">
        <v>199</v>
      </c>
      <c r="J1049" s="403" t="s">
        <v>95</v>
      </c>
      <c r="K1049" s="404" t="s">
        <v>210</v>
      </c>
      <c r="L1049" s="403" t="s">
        <v>210</v>
      </c>
      <c r="M1049" s="403" t="s">
        <v>2887</v>
      </c>
      <c r="N1049" s="403" t="s">
        <v>108</v>
      </c>
      <c r="O1049" s="403" t="s">
        <v>109</v>
      </c>
      <c r="P1049" s="404">
        <v>41730</v>
      </c>
      <c r="Q1049" s="404">
        <v>41733</v>
      </c>
      <c r="R1049" s="404">
        <v>41771</v>
      </c>
      <c r="S1049" s="403">
        <v>1</v>
      </c>
      <c r="T1049" s="403">
        <v>1</v>
      </c>
      <c r="U1049" s="403">
        <v>1</v>
      </c>
      <c r="V1049" s="403" t="s">
        <v>99</v>
      </c>
      <c r="W1049" s="403">
        <v>1</v>
      </c>
      <c r="X1049" s="403" t="s">
        <v>99</v>
      </c>
      <c r="Y1049" s="403" t="s">
        <v>4534</v>
      </c>
      <c r="Z1049" s="404">
        <v>39483</v>
      </c>
      <c r="AA1049" s="404">
        <v>39484</v>
      </c>
      <c r="AB1049" s="403" t="s">
        <v>207</v>
      </c>
      <c r="AC1049" s="403" t="s">
        <v>4900</v>
      </c>
      <c r="AD1049" s="403">
        <v>2</v>
      </c>
      <c r="AE1049" s="403">
        <v>2</v>
      </c>
      <c r="AF1049" s="403">
        <v>2</v>
      </c>
      <c r="AG1049" s="403" t="s">
        <v>99</v>
      </c>
      <c r="AH1049" s="403">
        <v>2</v>
      </c>
      <c r="AI1049" s="403" t="s">
        <v>127</v>
      </c>
    </row>
    <row r="1050" spans="1:35" x14ac:dyDescent="0.2">
      <c r="A1050" s="434" t="str">
        <f>IF(B1050&lt;&gt;"",HYPERLINK(CONCATENATE("http://reports.ofsted.gov.uk/inspection-reports/find-inspection-report/provider/ELS/",B1050),"Ofsted Webpage"),"")</f>
        <v>Ofsted Webpage</v>
      </c>
      <c r="B1050" s="403">
        <v>144740</v>
      </c>
      <c r="C1050" s="403">
        <v>139580</v>
      </c>
      <c r="D1050" s="403">
        <v>10064832</v>
      </c>
      <c r="E1050" s="403" t="s">
        <v>5045</v>
      </c>
      <c r="F1050" s="403" t="s">
        <v>192</v>
      </c>
      <c r="G1050" s="403" t="s">
        <v>16</v>
      </c>
      <c r="H1050" s="403" t="s">
        <v>870</v>
      </c>
      <c r="I1050" s="403" t="s">
        <v>166</v>
      </c>
      <c r="J1050" s="403" t="s">
        <v>166</v>
      </c>
      <c r="K1050" s="404" t="s">
        <v>210</v>
      </c>
      <c r="L1050" s="403" t="s">
        <v>210</v>
      </c>
      <c r="M1050" s="403" t="s">
        <v>210</v>
      </c>
      <c r="N1050" s="403" t="s">
        <v>210</v>
      </c>
      <c r="O1050" s="403" t="s">
        <v>210</v>
      </c>
      <c r="P1050" s="404" t="s">
        <v>210</v>
      </c>
      <c r="Q1050" s="404" t="s">
        <v>210</v>
      </c>
      <c r="R1050" s="404" t="s">
        <v>210</v>
      </c>
      <c r="S1050" s="403" t="s">
        <v>210</v>
      </c>
      <c r="T1050" s="403" t="s">
        <v>210</v>
      </c>
      <c r="U1050" s="403" t="s">
        <v>210</v>
      </c>
      <c r="V1050" s="403" t="s">
        <v>210</v>
      </c>
      <c r="W1050" s="403" t="s">
        <v>210</v>
      </c>
      <c r="X1050" s="403" t="s">
        <v>210</v>
      </c>
      <c r="Y1050" s="403" t="s">
        <v>210</v>
      </c>
      <c r="Z1050" s="403" t="s">
        <v>210</v>
      </c>
      <c r="AA1050" s="403" t="s">
        <v>210</v>
      </c>
      <c r="AB1050" s="403" t="s">
        <v>210</v>
      </c>
      <c r="AC1050" s="403" t="s">
        <v>210</v>
      </c>
      <c r="AD1050" s="403" t="s">
        <v>210</v>
      </c>
      <c r="AE1050" s="403" t="s">
        <v>210</v>
      </c>
      <c r="AF1050" s="403" t="s">
        <v>210</v>
      </c>
      <c r="AG1050" s="403" t="s">
        <v>210</v>
      </c>
      <c r="AH1050" s="403" t="s">
        <v>210</v>
      </c>
      <c r="AI1050" s="403" t="s">
        <v>210</v>
      </c>
    </row>
    <row r="1051" spans="1:35" x14ac:dyDescent="0.2">
      <c r="A1051" s="434" t="str">
        <f>IF(B1051&lt;&gt;"",HYPERLINK(CONCATENATE("http://reports.ofsted.gov.uk/inspection-reports/find-inspection-report/provider/ELS/",B1051),"Ofsted Webpage"),"")</f>
        <v>Ofsted Webpage</v>
      </c>
      <c r="B1051" s="403">
        <v>144753</v>
      </c>
      <c r="C1051" s="403">
        <v>139849</v>
      </c>
      <c r="D1051" s="403">
        <v>10065007</v>
      </c>
      <c r="E1051" s="403" t="s">
        <v>5048</v>
      </c>
      <c r="F1051" s="403" t="s">
        <v>192</v>
      </c>
      <c r="G1051" s="403" t="s">
        <v>16</v>
      </c>
      <c r="H1051" s="403" t="s">
        <v>517</v>
      </c>
      <c r="I1051" s="403" t="s">
        <v>122</v>
      </c>
      <c r="J1051" s="403" t="s">
        <v>122</v>
      </c>
      <c r="K1051" s="404" t="s">
        <v>210</v>
      </c>
      <c r="L1051" s="403" t="s">
        <v>210</v>
      </c>
      <c r="M1051" s="403" t="s">
        <v>210</v>
      </c>
      <c r="N1051" s="403" t="s">
        <v>210</v>
      </c>
      <c r="O1051" s="403" t="s">
        <v>210</v>
      </c>
      <c r="P1051" s="404" t="s">
        <v>210</v>
      </c>
      <c r="Q1051" s="404" t="s">
        <v>210</v>
      </c>
      <c r="R1051" s="404" t="s">
        <v>210</v>
      </c>
      <c r="S1051" s="403" t="s">
        <v>210</v>
      </c>
      <c r="T1051" s="403" t="s">
        <v>210</v>
      </c>
      <c r="U1051" s="403" t="s">
        <v>210</v>
      </c>
      <c r="V1051" s="403" t="s">
        <v>210</v>
      </c>
      <c r="W1051" s="403" t="s">
        <v>210</v>
      </c>
      <c r="X1051" s="403" t="s">
        <v>210</v>
      </c>
      <c r="Y1051" s="403" t="s">
        <v>210</v>
      </c>
      <c r="Z1051" s="403" t="s">
        <v>210</v>
      </c>
      <c r="AA1051" s="403" t="s">
        <v>210</v>
      </c>
      <c r="AB1051" s="403" t="s">
        <v>210</v>
      </c>
      <c r="AC1051" s="403" t="s">
        <v>210</v>
      </c>
      <c r="AD1051" s="403" t="s">
        <v>210</v>
      </c>
      <c r="AE1051" s="403" t="s">
        <v>210</v>
      </c>
      <c r="AF1051" s="403" t="s">
        <v>210</v>
      </c>
      <c r="AG1051" s="403" t="s">
        <v>210</v>
      </c>
      <c r="AH1051" s="403" t="s">
        <v>210</v>
      </c>
      <c r="AI1051" s="403" t="s">
        <v>210</v>
      </c>
    </row>
    <row r="1052" spans="1:35" x14ac:dyDescent="0.2">
      <c r="A1052" s="434" t="str">
        <f>IF(B1052&lt;&gt;"",HYPERLINK(CONCATENATE("http://reports.ofsted.gov.uk/inspection-reports/find-inspection-report/provider/ELS/",B1052),"Ofsted Webpage"),"")</f>
        <v>Ofsted Webpage</v>
      </c>
      <c r="B1052" s="403">
        <v>144782</v>
      </c>
      <c r="C1052" s="403">
        <v>139008</v>
      </c>
      <c r="D1052" s="403">
        <v>10063846</v>
      </c>
      <c r="E1052" s="403" t="s">
        <v>4558</v>
      </c>
      <c r="F1052" s="403" t="s">
        <v>682</v>
      </c>
      <c r="G1052" s="403" t="s">
        <v>16</v>
      </c>
      <c r="H1052" s="403" t="s">
        <v>1373</v>
      </c>
      <c r="I1052" s="403" t="s">
        <v>140</v>
      </c>
      <c r="J1052" s="403" t="s">
        <v>140</v>
      </c>
      <c r="K1052" s="404" t="s">
        <v>210</v>
      </c>
      <c r="L1052" s="403" t="s">
        <v>210</v>
      </c>
      <c r="M1052" s="403" t="s">
        <v>4559</v>
      </c>
      <c r="N1052" s="403" t="s">
        <v>207</v>
      </c>
      <c r="O1052" s="403" t="s">
        <v>109</v>
      </c>
      <c r="P1052" s="404">
        <v>39153</v>
      </c>
      <c r="Q1052" s="404">
        <v>39157</v>
      </c>
      <c r="R1052" s="404">
        <v>39206</v>
      </c>
      <c r="S1052" s="403">
        <v>1</v>
      </c>
      <c r="T1052" s="403">
        <v>1</v>
      </c>
      <c r="U1052" s="403">
        <v>2</v>
      </c>
      <c r="V1052" s="403" t="s">
        <v>99</v>
      </c>
      <c r="W1052" s="403">
        <v>1</v>
      </c>
      <c r="X1052" s="403" t="s">
        <v>99</v>
      </c>
      <c r="Y1052" s="403" t="s">
        <v>210</v>
      </c>
      <c r="Z1052" s="403" t="s">
        <v>210</v>
      </c>
      <c r="AA1052" s="403" t="s">
        <v>210</v>
      </c>
      <c r="AB1052" s="403" t="s">
        <v>210</v>
      </c>
      <c r="AC1052" s="403" t="s">
        <v>210</v>
      </c>
      <c r="AD1052" s="403" t="s">
        <v>210</v>
      </c>
      <c r="AE1052" s="403" t="s">
        <v>210</v>
      </c>
      <c r="AF1052" s="403" t="s">
        <v>210</v>
      </c>
      <c r="AG1052" s="403" t="s">
        <v>210</v>
      </c>
      <c r="AH1052" s="403" t="s">
        <v>210</v>
      </c>
      <c r="AI1052" s="403" t="s">
        <v>103</v>
      </c>
    </row>
    <row r="1053" spans="1:35" x14ac:dyDescent="0.2">
      <c r="A1053" s="434" t="str">
        <f>IF(B1053&lt;&gt;"",HYPERLINK(CONCATENATE("http://reports.ofsted.gov.uk/inspection-reports/find-inspection-report/provider/ELS/",B1053),"Ofsted Webpage"),"")</f>
        <v>Ofsted Webpage</v>
      </c>
      <c r="B1053" s="403">
        <v>144785</v>
      </c>
      <c r="C1053" s="403">
        <v>138992</v>
      </c>
      <c r="D1053" s="403">
        <v>10041272</v>
      </c>
      <c r="E1053" s="403" t="s">
        <v>5044</v>
      </c>
      <c r="F1053" s="403" t="s">
        <v>134</v>
      </c>
      <c r="G1053" s="403" t="s">
        <v>13</v>
      </c>
      <c r="H1053" s="403" t="s">
        <v>237</v>
      </c>
      <c r="I1053" s="403" t="s">
        <v>190</v>
      </c>
      <c r="J1053" s="403" t="s">
        <v>190</v>
      </c>
      <c r="K1053" s="404" t="s">
        <v>210</v>
      </c>
      <c r="L1053" s="403" t="s">
        <v>210</v>
      </c>
      <c r="M1053" s="403" t="s">
        <v>210</v>
      </c>
      <c r="N1053" s="403" t="s">
        <v>210</v>
      </c>
      <c r="O1053" s="403" t="s">
        <v>210</v>
      </c>
      <c r="P1053" s="404" t="s">
        <v>210</v>
      </c>
      <c r="Q1053" s="404" t="s">
        <v>210</v>
      </c>
      <c r="R1053" s="404" t="s">
        <v>210</v>
      </c>
      <c r="S1053" s="403" t="s">
        <v>210</v>
      </c>
      <c r="T1053" s="403" t="s">
        <v>210</v>
      </c>
      <c r="U1053" s="403" t="s">
        <v>210</v>
      </c>
      <c r="V1053" s="403" t="s">
        <v>210</v>
      </c>
      <c r="W1053" s="403" t="s">
        <v>210</v>
      </c>
      <c r="X1053" s="403" t="s">
        <v>210</v>
      </c>
      <c r="Y1053" s="403" t="s">
        <v>210</v>
      </c>
      <c r="Z1053" s="403" t="s">
        <v>210</v>
      </c>
      <c r="AA1053" s="403" t="s">
        <v>210</v>
      </c>
      <c r="AB1053" s="403" t="s">
        <v>210</v>
      </c>
      <c r="AC1053" s="403" t="s">
        <v>210</v>
      </c>
      <c r="AD1053" s="403" t="s">
        <v>210</v>
      </c>
      <c r="AE1053" s="403" t="s">
        <v>210</v>
      </c>
      <c r="AF1053" s="403" t="s">
        <v>210</v>
      </c>
      <c r="AG1053" s="403" t="s">
        <v>210</v>
      </c>
      <c r="AH1053" s="403" t="s">
        <v>210</v>
      </c>
      <c r="AI1053" s="403" t="s">
        <v>210</v>
      </c>
    </row>
    <row r="1054" spans="1:35" x14ac:dyDescent="0.2">
      <c r="A1054" s="434" t="str">
        <f>IF(B1054&lt;&gt;"",HYPERLINK(CONCATENATE("http://reports.ofsted.gov.uk/inspection-reports/find-inspection-report/provider/ELS/",B1054),"Ofsted Webpage"),"")</f>
        <v>Ofsted Webpage</v>
      </c>
      <c r="B1054" s="403">
        <v>144786</v>
      </c>
      <c r="C1054" s="403">
        <v>114993</v>
      </c>
      <c r="D1054" s="403">
        <v>10005557</v>
      </c>
      <c r="E1054" s="403" t="s">
        <v>4930</v>
      </c>
      <c r="F1054" s="403" t="s">
        <v>134</v>
      </c>
      <c r="G1054" s="403" t="s">
        <v>13</v>
      </c>
      <c r="H1054" s="403" t="s">
        <v>150</v>
      </c>
      <c r="I1054" s="403" t="s">
        <v>122</v>
      </c>
      <c r="J1054" s="403" t="s">
        <v>122</v>
      </c>
      <c r="K1054" s="404" t="s">
        <v>210</v>
      </c>
      <c r="L1054" s="403" t="s">
        <v>210</v>
      </c>
      <c r="M1054" s="403" t="s">
        <v>210</v>
      </c>
      <c r="N1054" s="403" t="s">
        <v>210</v>
      </c>
      <c r="O1054" s="403" t="s">
        <v>210</v>
      </c>
      <c r="P1054" s="404" t="s">
        <v>210</v>
      </c>
      <c r="Q1054" s="404" t="s">
        <v>210</v>
      </c>
      <c r="R1054" s="404" t="s">
        <v>210</v>
      </c>
      <c r="S1054" s="403" t="s">
        <v>210</v>
      </c>
      <c r="T1054" s="403" t="s">
        <v>210</v>
      </c>
      <c r="U1054" s="403" t="s">
        <v>210</v>
      </c>
      <c r="V1054" s="403" t="s">
        <v>210</v>
      </c>
      <c r="W1054" s="403" t="s">
        <v>210</v>
      </c>
      <c r="X1054" s="403" t="s">
        <v>210</v>
      </c>
      <c r="Y1054" s="403" t="s">
        <v>210</v>
      </c>
      <c r="Z1054" s="403" t="s">
        <v>210</v>
      </c>
      <c r="AA1054" s="403" t="s">
        <v>210</v>
      </c>
      <c r="AB1054" s="403" t="s">
        <v>210</v>
      </c>
      <c r="AC1054" s="403" t="s">
        <v>210</v>
      </c>
      <c r="AD1054" s="403" t="s">
        <v>210</v>
      </c>
      <c r="AE1054" s="403" t="s">
        <v>210</v>
      </c>
      <c r="AF1054" s="403" t="s">
        <v>210</v>
      </c>
      <c r="AG1054" s="403" t="s">
        <v>210</v>
      </c>
      <c r="AH1054" s="403" t="s">
        <v>210</v>
      </c>
      <c r="AI1054" s="403" t="s">
        <v>210</v>
      </c>
    </row>
    <row r="1055" spans="1:35" x14ac:dyDescent="0.2">
      <c r="A1055" s="434" t="str">
        <f>IF(B1055&lt;&gt;"",HYPERLINK(CONCATENATE("http://reports.ofsted.gov.uk/inspection-reports/find-inspection-report/provider/ELS/",B1055),"Ofsted Webpage"),"")</f>
        <v>Ofsted Webpage</v>
      </c>
      <c r="B1055" s="403">
        <v>144787</v>
      </c>
      <c r="C1055" s="403">
        <v>139010</v>
      </c>
      <c r="D1055" s="403">
        <v>10055371</v>
      </c>
      <c r="E1055" s="403" t="s">
        <v>4931</v>
      </c>
      <c r="F1055" s="403" t="s">
        <v>134</v>
      </c>
      <c r="G1055" s="403" t="s">
        <v>13</v>
      </c>
      <c r="H1055" s="403" t="s">
        <v>178</v>
      </c>
      <c r="I1055" s="403" t="s">
        <v>107</v>
      </c>
      <c r="J1055" s="403" t="s">
        <v>107</v>
      </c>
      <c r="K1055" s="404" t="s">
        <v>210</v>
      </c>
      <c r="L1055" s="403" t="s">
        <v>210</v>
      </c>
      <c r="M1055" s="403" t="s">
        <v>210</v>
      </c>
      <c r="N1055" s="403" t="s">
        <v>210</v>
      </c>
      <c r="O1055" s="403" t="s">
        <v>210</v>
      </c>
      <c r="P1055" s="404" t="s">
        <v>210</v>
      </c>
      <c r="Q1055" s="404" t="s">
        <v>210</v>
      </c>
      <c r="R1055" s="404" t="s">
        <v>210</v>
      </c>
      <c r="S1055" s="403" t="s">
        <v>210</v>
      </c>
      <c r="T1055" s="403" t="s">
        <v>210</v>
      </c>
      <c r="U1055" s="403" t="s">
        <v>210</v>
      </c>
      <c r="V1055" s="403" t="s">
        <v>210</v>
      </c>
      <c r="W1055" s="403" t="s">
        <v>210</v>
      </c>
      <c r="X1055" s="403" t="s">
        <v>210</v>
      </c>
      <c r="Y1055" s="403" t="s">
        <v>210</v>
      </c>
      <c r="Z1055" s="403" t="s">
        <v>210</v>
      </c>
      <c r="AA1055" s="403" t="s">
        <v>210</v>
      </c>
      <c r="AB1055" s="403" t="s">
        <v>210</v>
      </c>
      <c r="AC1055" s="403" t="s">
        <v>210</v>
      </c>
      <c r="AD1055" s="403" t="s">
        <v>210</v>
      </c>
      <c r="AE1055" s="403" t="s">
        <v>210</v>
      </c>
      <c r="AF1055" s="403" t="s">
        <v>210</v>
      </c>
      <c r="AG1055" s="403" t="s">
        <v>210</v>
      </c>
      <c r="AH1055" s="403" t="s">
        <v>210</v>
      </c>
      <c r="AI1055" s="403" t="s">
        <v>210</v>
      </c>
    </row>
    <row r="1056" spans="1:35" x14ac:dyDescent="0.2">
      <c r="A1056" s="434" t="str">
        <f>IF(B1056&lt;&gt;"",HYPERLINK(CONCATENATE("http://reports.ofsted.gov.uk/inspection-reports/find-inspection-report/provider/ELS/",B1056),"Ofsted Webpage"),"")</f>
        <v>Ofsted Webpage</v>
      </c>
      <c r="B1056" s="403">
        <v>144788</v>
      </c>
      <c r="C1056" s="403">
        <v>138996</v>
      </c>
      <c r="D1056" s="403">
        <v>10028500</v>
      </c>
      <c r="E1056" s="403" t="s">
        <v>4932</v>
      </c>
      <c r="F1056" s="403" t="s">
        <v>134</v>
      </c>
      <c r="G1056" s="403" t="s">
        <v>13</v>
      </c>
      <c r="H1056" s="403" t="s">
        <v>237</v>
      </c>
      <c r="I1056" s="403" t="s">
        <v>190</v>
      </c>
      <c r="J1056" s="403" t="s">
        <v>190</v>
      </c>
      <c r="K1056" s="404" t="s">
        <v>210</v>
      </c>
      <c r="L1056" s="403" t="s">
        <v>210</v>
      </c>
      <c r="M1056" s="403" t="s">
        <v>210</v>
      </c>
      <c r="N1056" s="403" t="s">
        <v>210</v>
      </c>
      <c r="O1056" s="403" t="s">
        <v>210</v>
      </c>
      <c r="P1056" s="404" t="s">
        <v>210</v>
      </c>
      <c r="Q1056" s="404" t="s">
        <v>210</v>
      </c>
      <c r="R1056" s="404" t="s">
        <v>210</v>
      </c>
      <c r="S1056" s="403" t="s">
        <v>210</v>
      </c>
      <c r="T1056" s="403" t="s">
        <v>210</v>
      </c>
      <c r="U1056" s="403" t="s">
        <v>210</v>
      </c>
      <c r="V1056" s="403" t="s">
        <v>210</v>
      </c>
      <c r="W1056" s="403" t="s">
        <v>210</v>
      </c>
      <c r="X1056" s="403" t="s">
        <v>210</v>
      </c>
      <c r="Y1056" s="403" t="s">
        <v>210</v>
      </c>
      <c r="Z1056" s="403" t="s">
        <v>210</v>
      </c>
      <c r="AA1056" s="403" t="s">
        <v>210</v>
      </c>
      <c r="AB1056" s="403" t="s">
        <v>210</v>
      </c>
      <c r="AC1056" s="403" t="s">
        <v>210</v>
      </c>
      <c r="AD1056" s="403" t="s">
        <v>210</v>
      </c>
      <c r="AE1056" s="403" t="s">
        <v>210</v>
      </c>
      <c r="AF1056" s="403" t="s">
        <v>210</v>
      </c>
      <c r="AG1056" s="403" t="s">
        <v>210</v>
      </c>
      <c r="AH1056" s="403" t="s">
        <v>210</v>
      </c>
      <c r="AI1056" s="403" t="s">
        <v>210</v>
      </c>
    </row>
    <row r="1057" spans="1:35" x14ac:dyDescent="0.2">
      <c r="A1057" s="434" t="str">
        <f>IF(B1057&lt;&gt;"",HYPERLINK(CONCATENATE("http://reports.ofsted.gov.uk/inspection-reports/find-inspection-report/provider/ELS/",B1057),"Ofsted Webpage"),"")</f>
        <v>Ofsted Webpage</v>
      </c>
      <c r="B1057" s="403">
        <v>144791</v>
      </c>
      <c r="C1057" s="403">
        <v>139817</v>
      </c>
      <c r="D1057" s="403">
        <v>10064516</v>
      </c>
      <c r="E1057" s="403" t="s">
        <v>4933</v>
      </c>
      <c r="F1057" s="403" t="s">
        <v>134</v>
      </c>
      <c r="G1057" s="403" t="s">
        <v>13</v>
      </c>
      <c r="H1057" s="403" t="s">
        <v>135</v>
      </c>
      <c r="I1057" s="403" t="s">
        <v>107</v>
      </c>
      <c r="J1057" s="403" t="s">
        <v>107</v>
      </c>
      <c r="K1057" s="404" t="s">
        <v>210</v>
      </c>
      <c r="L1057" s="403" t="s">
        <v>210</v>
      </c>
      <c r="M1057" s="403" t="s">
        <v>210</v>
      </c>
      <c r="N1057" s="403" t="s">
        <v>210</v>
      </c>
      <c r="O1057" s="403" t="s">
        <v>210</v>
      </c>
      <c r="P1057" s="404" t="s">
        <v>210</v>
      </c>
      <c r="Q1057" s="404" t="s">
        <v>210</v>
      </c>
      <c r="R1057" s="404" t="s">
        <v>210</v>
      </c>
      <c r="S1057" s="403" t="s">
        <v>210</v>
      </c>
      <c r="T1057" s="403" t="s">
        <v>210</v>
      </c>
      <c r="U1057" s="403" t="s">
        <v>210</v>
      </c>
      <c r="V1057" s="403" t="s">
        <v>210</v>
      </c>
      <c r="W1057" s="403" t="s">
        <v>210</v>
      </c>
      <c r="X1057" s="403" t="s">
        <v>210</v>
      </c>
      <c r="Y1057" s="403" t="s">
        <v>210</v>
      </c>
      <c r="Z1057" s="403" t="s">
        <v>210</v>
      </c>
      <c r="AA1057" s="403" t="s">
        <v>210</v>
      </c>
      <c r="AB1057" s="403" t="s">
        <v>210</v>
      </c>
      <c r="AC1057" s="403" t="s">
        <v>210</v>
      </c>
      <c r="AD1057" s="403" t="s">
        <v>210</v>
      </c>
      <c r="AE1057" s="403" t="s">
        <v>210</v>
      </c>
      <c r="AF1057" s="403" t="s">
        <v>210</v>
      </c>
      <c r="AG1057" s="403" t="s">
        <v>210</v>
      </c>
      <c r="AH1057" s="403" t="s">
        <v>210</v>
      </c>
      <c r="AI1057" s="403" t="s">
        <v>210</v>
      </c>
    </row>
    <row r="1058" spans="1:35" x14ac:dyDescent="0.2">
      <c r="A1058" s="434" t="str">
        <f>IF(B1058&lt;&gt;"",HYPERLINK(CONCATENATE("http://reports.ofsted.gov.uk/inspection-reports/find-inspection-report/provider/ELS/",B1058),"Ofsted Webpage"),"")</f>
        <v>Ofsted Webpage</v>
      </c>
      <c r="B1058" s="403">
        <v>144792</v>
      </c>
      <c r="C1058" s="403">
        <v>130826</v>
      </c>
      <c r="D1058" s="403">
        <v>10045935</v>
      </c>
      <c r="E1058" s="403" t="s">
        <v>4934</v>
      </c>
      <c r="F1058" s="403" t="s">
        <v>134</v>
      </c>
      <c r="G1058" s="403" t="s">
        <v>13</v>
      </c>
      <c r="H1058" s="403" t="s">
        <v>237</v>
      </c>
      <c r="I1058" s="403" t="s">
        <v>190</v>
      </c>
      <c r="J1058" s="403" t="s">
        <v>190</v>
      </c>
      <c r="K1058" s="404" t="s">
        <v>210</v>
      </c>
      <c r="L1058" s="403" t="s">
        <v>210</v>
      </c>
      <c r="M1058" s="403" t="s">
        <v>210</v>
      </c>
      <c r="N1058" s="403" t="s">
        <v>210</v>
      </c>
      <c r="O1058" s="403" t="s">
        <v>210</v>
      </c>
      <c r="P1058" s="404" t="s">
        <v>210</v>
      </c>
      <c r="Q1058" s="404" t="s">
        <v>210</v>
      </c>
      <c r="R1058" s="404" t="s">
        <v>210</v>
      </c>
      <c r="S1058" s="403" t="s">
        <v>210</v>
      </c>
      <c r="T1058" s="403" t="s">
        <v>210</v>
      </c>
      <c r="U1058" s="403" t="s">
        <v>210</v>
      </c>
      <c r="V1058" s="403" t="s">
        <v>210</v>
      </c>
      <c r="W1058" s="403" t="s">
        <v>210</v>
      </c>
      <c r="X1058" s="403" t="s">
        <v>210</v>
      </c>
      <c r="Y1058" s="403" t="s">
        <v>210</v>
      </c>
      <c r="Z1058" s="403" t="s">
        <v>210</v>
      </c>
      <c r="AA1058" s="403" t="s">
        <v>210</v>
      </c>
      <c r="AB1058" s="403" t="s">
        <v>210</v>
      </c>
      <c r="AC1058" s="403" t="s">
        <v>210</v>
      </c>
      <c r="AD1058" s="403" t="s">
        <v>210</v>
      </c>
      <c r="AE1058" s="403" t="s">
        <v>210</v>
      </c>
      <c r="AF1058" s="403" t="s">
        <v>210</v>
      </c>
      <c r="AG1058" s="403" t="s">
        <v>210</v>
      </c>
      <c r="AH1058" s="403" t="s">
        <v>210</v>
      </c>
      <c r="AI1058" s="403" t="s">
        <v>210</v>
      </c>
    </row>
    <row r="1059" spans="1:35" x14ac:dyDescent="0.2">
      <c r="A1059" s="434" t="str">
        <f>IF(B1059&lt;&gt;"",HYPERLINK(CONCATENATE("http://reports.ofsted.gov.uk/inspection-reports/find-inspection-report/provider/ELS/",B1059),"Ofsted Webpage"),"")</f>
        <v>Ofsted Webpage</v>
      </c>
      <c r="B1059" s="403">
        <v>144797</v>
      </c>
      <c r="C1059" s="403">
        <v>139012</v>
      </c>
      <c r="D1059" s="403">
        <v>10065252</v>
      </c>
      <c r="E1059" s="403" t="s">
        <v>5047</v>
      </c>
      <c r="F1059" s="403" t="s">
        <v>134</v>
      </c>
      <c r="G1059" s="403" t="s">
        <v>13</v>
      </c>
      <c r="H1059" s="403" t="s">
        <v>237</v>
      </c>
      <c r="I1059" s="403" t="s">
        <v>190</v>
      </c>
      <c r="J1059" s="403" t="s">
        <v>190</v>
      </c>
      <c r="K1059" s="404" t="s">
        <v>210</v>
      </c>
      <c r="L1059" s="403" t="s">
        <v>210</v>
      </c>
      <c r="M1059" s="403" t="s">
        <v>210</v>
      </c>
      <c r="N1059" s="403" t="s">
        <v>210</v>
      </c>
      <c r="O1059" s="403" t="s">
        <v>210</v>
      </c>
      <c r="P1059" s="404" t="s">
        <v>210</v>
      </c>
      <c r="Q1059" s="404" t="s">
        <v>210</v>
      </c>
      <c r="R1059" s="404" t="s">
        <v>210</v>
      </c>
      <c r="S1059" s="403" t="s">
        <v>210</v>
      </c>
      <c r="T1059" s="403" t="s">
        <v>210</v>
      </c>
      <c r="U1059" s="403" t="s">
        <v>210</v>
      </c>
      <c r="V1059" s="403" t="s">
        <v>210</v>
      </c>
      <c r="W1059" s="403" t="s">
        <v>210</v>
      </c>
      <c r="X1059" s="403" t="s">
        <v>210</v>
      </c>
      <c r="Y1059" s="403" t="s">
        <v>210</v>
      </c>
      <c r="Z1059" s="403" t="s">
        <v>210</v>
      </c>
      <c r="AA1059" s="403" t="s">
        <v>210</v>
      </c>
      <c r="AB1059" s="403" t="s">
        <v>210</v>
      </c>
      <c r="AC1059" s="403" t="s">
        <v>210</v>
      </c>
      <c r="AD1059" s="403" t="s">
        <v>210</v>
      </c>
      <c r="AE1059" s="403" t="s">
        <v>210</v>
      </c>
      <c r="AF1059" s="403" t="s">
        <v>210</v>
      </c>
      <c r="AG1059" s="403" t="s">
        <v>210</v>
      </c>
      <c r="AH1059" s="403" t="s">
        <v>210</v>
      </c>
      <c r="AI1059" s="403" t="s">
        <v>210</v>
      </c>
    </row>
    <row r="1060" spans="1:35" x14ac:dyDescent="0.2">
      <c r="A1060" s="434" t="str">
        <f>IF(B1060&lt;&gt;"",HYPERLINK(CONCATENATE("http://reports.ofsted.gov.uk/inspection-reports/find-inspection-report/provider/ELS/",B1060),"Ofsted Webpage"),"")</f>
        <v>Ofsted Webpage</v>
      </c>
      <c r="B1060" s="403">
        <v>144813</v>
      </c>
      <c r="C1060" s="403">
        <v>139310</v>
      </c>
      <c r="D1060" s="403">
        <v>10064084</v>
      </c>
      <c r="E1060" s="403" t="s">
        <v>4473</v>
      </c>
      <c r="F1060" s="403" t="s">
        <v>134</v>
      </c>
      <c r="G1060" s="403" t="s">
        <v>13</v>
      </c>
      <c r="H1060" s="403" t="s">
        <v>222</v>
      </c>
      <c r="I1060" s="403" t="s">
        <v>199</v>
      </c>
      <c r="J1060" s="403" t="s">
        <v>122</v>
      </c>
      <c r="K1060" s="404" t="s">
        <v>210</v>
      </c>
      <c r="L1060" s="403" t="s">
        <v>210</v>
      </c>
      <c r="M1060" s="403" t="s">
        <v>210</v>
      </c>
      <c r="N1060" s="403" t="s">
        <v>210</v>
      </c>
      <c r="O1060" s="403" t="s">
        <v>210</v>
      </c>
      <c r="P1060" s="404" t="s">
        <v>210</v>
      </c>
      <c r="Q1060" s="404" t="s">
        <v>210</v>
      </c>
      <c r="R1060" s="404" t="s">
        <v>210</v>
      </c>
      <c r="S1060" s="403" t="s">
        <v>210</v>
      </c>
      <c r="T1060" s="403" t="s">
        <v>210</v>
      </c>
      <c r="U1060" s="403" t="s">
        <v>210</v>
      </c>
      <c r="V1060" s="403" t="s">
        <v>210</v>
      </c>
      <c r="W1060" s="403" t="s">
        <v>210</v>
      </c>
      <c r="X1060" s="403" t="s">
        <v>210</v>
      </c>
      <c r="Y1060" s="403" t="s">
        <v>210</v>
      </c>
      <c r="Z1060" s="403" t="s">
        <v>210</v>
      </c>
      <c r="AA1060" s="403" t="s">
        <v>210</v>
      </c>
      <c r="AB1060" s="403" t="s">
        <v>210</v>
      </c>
      <c r="AC1060" s="403" t="s">
        <v>210</v>
      </c>
      <c r="AD1060" s="403" t="s">
        <v>210</v>
      </c>
      <c r="AE1060" s="403" t="s">
        <v>210</v>
      </c>
      <c r="AF1060" s="403" t="s">
        <v>210</v>
      </c>
      <c r="AG1060" s="403" t="s">
        <v>210</v>
      </c>
      <c r="AH1060" s="403" t="s">
        <v>210</v>
      </c>
      <c r="AI1060" s="403" t="s">
        <v>210</v>
      </c>
    </row>
    <row r="1061" spans="1:35" x14ac:dyDescent="0.2">
      <c r="A1061" s="434" t="str">
        <f>IF(B1061&lt;&gt;"",HYPERLINK(CONCATENATE("http://reports.ofsted.gov.uk/inspection-reports/find-inspection-report/provider/ELS/",B1061),"Ofsted Webpage"),"")</f>
        <v>Ofsted Webpage</v>
      </c>
      <c r="B1061" s="403">
        <v>144829</v>
      </c>
      <c r="C1061" s="403">
        <v>139236</v>
      </c>
      <c r="D1061" s="403">
        <v>10064686</v>
      </c>
      <c r="E1061" s="403" t="s">
        <v>356</v>
      </c>
      <c r="F1061" s="403" t="s">
        <v>682</v>
      </c>
      <c r="G1061" s="403" t="s">
        <v>16</v>
      </c>
      <c r="H1061" s="403" t="s">
        <v>357</v>
      </c>
      <c r="I1061" s="403" t="s">
        <v>140</v>
      </c>
      <c r="J1061" s="403" t="s">
        <v>140</v>
      </c>
      <c r="K1061" s="404" t="s">
        <v>210</v>
      </c>
      <c r="L1061" s="403" t="s">
        <v>210</v>
      </c>
      <c r="M1061" s="403">
        <v>10020103</v>
      </c>
      <c r="N1061" s="403" t="s">
        <v>108</v>
      </c>
      <c r="O1061" s="403" t="s">
        <v>124</v>
      </c>
      <c r="P1061" s="404">
        <v>42711</v>
      </c>
      <c r="Q1061" s="404">
        <v>42713</v>
      </c>
      <c r="R1061" s="404">
        <v>42765</v>
      </c>
      <c r="S1061" s="403">
        <v>1</v>
      </c>
      <c r="T1061" s="403">
        <v>1</v>
      </c>
      <c r="U1061" s="403">
        <v>1</v>
      </c>
      <c r="V1061" s="403">
        <v>1</v>
      </c>
      <c r="W1061" s="403">
        <v>1</v>
      </c>
      <c r="X1061" s="403" t="s">
        <v>100</v>
      </c>
      <c r="Y1061" s="403" t="s">
        <v>358</v>
      </c>
      <c r="Z1061" s="404">
        <v>41247</v>
      </c>
      <c r="AA1061" s="404">
        <v>41250</v>
      </c>
      <c r="AB1061" s="403" t="s">
        <v>108</v>
      </c>
      <c r="AC1061" s="403" t="s">
        <v>4900</v>
      </c>
      <c r="AD1061" s="403">
        <v>2</v>
      </c>
      <c r="AE1061" s="403">
        <v>2</v>
      </c>
      <c r="AF1061" s="403">
        <v>2</v>
      </c>
      <c r="AG1061" s="403" t="s">
        <v>99</v>
      </c>
      <c r="AH1061" s="403">
        <v>2</v>
      </c>
      <c r="AI1061" s="403" t="s">
        <v>127</v>
      </c>
    </row>
    <row r="1062" spans="1:35" x14ac:dyDescent="0.2">
      <c r="A1062" s="434" t="str">
        <f>IF(B1062&lt;&gt;"",HYPERLINK(CONCATENATE("http://reports.ofsted.gov.uk/inspection-reports/find-inspection-report/provider/ELS/",B1062),"Ofsted Webpage"),"")</f>
        <v>Ofsted Webpage</v>
      </c>
      <c r="B1062" s="403">
        <v>144886</v>
      </c>
      <c r="C1062" s="403">
        <v>139349</v>
      </c>
      <c r="D1062" s="403">
        <v>10064664</v>
      </c>
      <c r="E1062" s="403" t="s">
        <v>1542</v>
      </c>
      <c r="F1062" s="403" t="s">
        <v>682</v>
      </c>
      <c r="G1062" s="403" t="s">
        <v>16</v>
      </c>
      <c r="H1062" s="403" t="s">
        <v>198</v>
      </c>
      <c r="I1062" s="403" t="s">
        <v>199</v>
      </c>
      <c r="J1062" s="403" t="s">
        <v>95</v>
      </c>
      <c r="K1062" s="404" t="s">
        <v>210</v>
      </c>
      <c r="L1062" s="403" t="s">
        <v>210</v>
      </c>
      <c r="M1062" s="403">
        <v>10004815</v>
      </c>
      <c r="N1062" s="403" t="s">
        <v>1430</v>
      </c>
      <c r="O1062" s="403" t="s">
        <v>109</v>
      </c>
      <c r="P1062" s="404">
        <v>42290</v>
      </c>
      <c r="Q1062" s="404">
        <v>42293</v>
      </c>
      <c r="R1062" s="404">
        <v>42326</v>
      </c>
      <c r="S1062" s="403">
        <v>2</v>
      </c>
      <c r="T1062" s="403">
        <v>2</v>
      </c>
      <c r="U1062" s="403">
        <v>2</v>
      </c>
      <c r="V1062" s="403">
        <v>2</v>
      </c>
      <c r="W1062" s="403">
        <v>2</v>
      </c>
      <c r="X1062" s="403" t="s">
        <v>100</v>
      </c>
      <c r="Y1062" s="403" t="s">
        <v>3140</v>
      </c>
      <c r="Z1062" s="404">
        <v>41758</v>
      </c>
      <c r="AA1062" s="404">
        <v>41761</v>
      </c>
      <c r="AB1062" s="403" t="s">
        <v>268</v>
      </c>
      <c r="AC1062" s="403" t="s">
        <v>4900</v>
      </c>
      <c r="AD1062" s="403">
        <v>3</v>
      </c>
      <c r="AE1062" s="403">
        <v>3</v>
      </c>
      <c r="AF1062" s="403">
        <v>3</v>
      </c>
      <c r="AG1062" s="403" t="s">
        <v>99</v>
      </c>
      <c r="AH1062" s="403">
        <v>3</v>
      </c>
      <c r="AI1062" s="403" t="s">
        <v>127</v>
      </c>
    </row>
    <row r="1063" spans="1:35" x14ac:dyDescent="0.2">
      <c r="A1063" s="434" t="str">
        <f>IF(B1063&lt;&gt;"",HYPERLINK(CONCATENATE("http://reports.ofsted.gov.uk/inspection-reports/find-inspection-report/provider/ELS/",B1063),"Ofsted Webpage"),"")</f>
        <v>Ofsted Webpage</v>
      </c>
      <c r="B1063" s="403">
        <v>144887</v>
      </c>
      <c r="C1063" s="403">
        <v>139472</v>
      </c>
      <c r="D1063" s="403">
        <v>10064663</v>
      </c>
      <c r="E1063" s="403" t="s">
        <v>2856</v>
      </c>
      <c r="F1063" s="403" t="s">
        <v>682</v>
      </c>
      <c r="G1063" s="403" t="s">
        <v>16</v>
      </c>
      <c r="H1063" s="403" t="s">
        <v>498</v>
      </c>
      <c r="I1063" s="403" t="s">
        <v>172</v>
      </c>
      <c r="J1063" s="403" t="s">
        <v>172</v>
      </c>
      <c r="K1063" s="404" t="s">
        <v>210</v>
      </c>
      <c r="L1063" s="403" t="s">
        <v>210</v>
      </c>
      <c r="M1063" s="403">
        <v>10043183</v>
      </c>
      <c r="N1063" s="403" t="s">
        <v>196</v>
      </c>
      <c r="O1063" s="403" t="s">
        <v>109</v>
      </c>
      <c r="P1063" s="404">
        <v>43130</v>
      </c>
      <c r="Q1063" s="404">
        <v>43133</v>
      </c>
      <c r="R1063" s="404">
        <v>43159</v>
      </c>
      <c r="S1063" s="403">
        <v>3</v>
      </c>
      <c r="T1063" s="403">
        <v>3</v>
      </c>
      <c r="U1063" s="403">
        <v>3</v>
      </c>
      <c r="V1063" s="403">
        <v>3</v>
      </c>
      <c r="W1063" s="403">
        <v>3</v>
      </c>
      <c r="X1063" s="403" t="s">
        <v>100</v>
      </c>
      <c r="Y1063" s="403" t="s">
        <v>2857</v>
      </c>
      <c r="Z1063" s="404">
        <v>41541</v>
      </c>
      <c r="AA1063" s="404">
        <v>41544</v>
      </c>
      <c r="AB1063" s="403" t="s">
        <v>108</v>
      </c>
      <c r="AC1063" s="403" t="s">
        <v>4900</v>
      </c>
      <c r="AD1063" s="403">
        <v>2</v>
      </c>
      <c r="AE1063" s="403">
        <v>2</v>
      </c>
      <c r="AF1063" s="403">
        <v>2</v>
      </c>
      <c r="AG1063" s="403" t="s">
        <v>99</v>
      </c>
      <c r="AH1063" s="403">
        <v>2</v>
      </c>
      <c r="AI1063" s="403" t="s">
        <v>148</v>
      </c>
    </row>
    <row r="1064" spans="1:35" x14ac:dyDescent="0.2">
      <c r="A1064" s="434" t="str">
        <f>IF(B1064&lt;&gt;"",HYPERLINK(CONCATENATE("http://reports.ofsted.gov.uk/inspection-reports/find-inspection-report/provider/ELS/",B1064),"Ofsted Webpage"),"")</f>
        <v>Ofsted Webpage</v>
      </c>
      <c r="B1064" s="403">
        <v>145002</v>
      </c>
      <c r="C1064" s="403">
        <v>139379</v>
      </c>
      <c r="D1064" s="403">
        <v>10065145</v>
      </c>
      <c r="E1064" s="403" t="s">
        <v>621</v>
      </c>
      <c r="F1064" s="403" t="s">
        <v>682</v>
      </c>
      <c r="G1064" s="403" t="s">
        <v>16</v>
      </c>
      <c r="H1064" s="403" t="s">
        <v>283</v>
      </c>
      <c r="I1064" s="403" t="s">
        <v>140</v>
      </c>
      <c r="J1064" s="403" t="s">
        <v>140</v>
      </c>
      <c r="K1064" s="404">
        <v>42641</v>
      </c>
      <c r="L1064" s="403">
        <v>1</v>
      </c>
      <c r="M1064" s="403" t="s">
        <v>622</v>
      </c>
      <c r="N1064" s="403" t="s">
        <v>108</v>
      </c>
      <c r="O1064" s="403" t="s">
        <v>109</v>
      </c>
      <c r="P1064" s="404">
        <v>41331</v>
      </c>
      <c r="Q1064" s="404">
        <v>41334</v>
      </c>
      <c r="R1064" s="404">
        <v>41361</v>
      </c>
      <c r="S1064" s="403">
        <v>2</v>
      </c>
      <c r="T1064" s="403">
        <v>2</v>
      </c>
      <c r="U1064" s="403">
        <v>2</v>
      </c>
      <c r="V1064" s="403" t="s">
        <v>99</v>
      </c>
      <c r="W1064" s="403">
        <v>3</v>
      </c>
      <c r="X1064" s="403" t="s">
        <v>99</v>
      </c>
      <c r="Y1064" s="403" t="s">
        <v>4516</v>
      </c>
      <c r="Z1064" s="404">
        <v>39554</v>
      </c>
      <c r="AA1064" s="404">
        <v>39555</v>
      </c>
      <c r="AB1064" s="403" t="s">
        <v>207</v>
      </c>
      <c r="AC1064" s="403" t="s">
        <v>4900</v>
      </c>
      <c r="AD1064" s="403">
        <v>1</v>
      </c>
      <c r="AE1064" s="403">
        <v>1</v>
      </c>
      <c r="AF1064" s="403">
        <v>1</v>
      </c>
      <c r="AG1064" s="403" t="s">
        <v>99</v>
      </c>
      <c r="AH1064" s="403">
        <v>1</v>
      </c>
      <c r="AI1064" s="403" t="s">
        <v>148</v>
      </c>
    </row>
    <row r="1065" spans="1:35" x14ac:dyDescent="0.2">
      <c r="A1065" s="434" t="str">
        <f>IF(B1065&lt;&gt;"",HYPERLINK(CONCATENATE("http://reports.ofsted.gov.uk/inspection-reports/find-inspection-report/provider/ELS/",B1065),"Ofsted Webpage"),"")</f>
        <v>Ofsted Webpage</v>
      </c>
      <c r="B1065" s="403">
        <v>145003</v>
      </c>
      <c r="C1065" s="403">
        <v>139271</v>
      </c>
      <c r="D1065" s="403">
        <v>10065146</v>
      </c>
      <c r="E1065" s="403" t="s">
        <v>4953</v>
      </c>
      <c r="F1065" s="403" t="s">
        <v>682</v>
      </c>
      <c r="G1065" s="403" t="s">
        <v>16</v>
      </c>
      <c r="H1065" s="403" t="s">
        <v>585</v>
      </c>
      <c r="I1065" s="403" t="s">
        <v>172</v>
      </c>
      <c r="J1065" s="403" t="s">
        <v>172</v>
      </c>
      <c r="K1065" s="404">
        <v>43026</v>
      </c>
      <c r="L1065" s="403">
        <v>1</v>
      </c>
      <c r="M1065" s="403" t="s">
        <v>2173</v>
      </c>
      <c r="N1065" s="403" t="s">
        <v>1430</v>
      </c>
      <c r="O1065" s="403" t="s">
        <v>109</v>
      </c>
      <c r="P1065" s="404">
        <v>42115</v>
      </c>
      <c r="Q1065" s="404">
        <v>42118</v>
      </c>
      <c r="R1065" s="404">
        <v>42153</v>
      </c>
      <c r="S1065" s="403">
        <v>2</v>
      </c>
      <c r="T1065" s="403">
        <v>2</v>
      </c>
      <c r="U1065" s="403">
        <v>2</v>
      </c>
      <c r="V1065" s="403" t="s">
        <v>99</v>
      </c>
      <c r="W1065" s="403">
        <v>2</v>
      </c>
      <c r="X1065" s="403" t="s">
        <v>99</v>
      </c>
      <c r="Y1065" s="403" t="s">
        <v>3028</v>
      </c>
      <c r="Z1065" s="404">
        <v>41653</v>
      </c>
      <c r="AA1065" s="404">
        <v>41656</v>
      </c>
      <c r="AB1065" s="403" t="s">
        <v>268</v>
      </c>
      <c r="AC1065" s="403" t="s">
        <v>4900</v>
      </c>
      <c r="AD1065" s="403">
        <v>3</v>
      </c>
      <c r="AE1065" s="403">
        <v>3</v>
      </c>
      <c r="AF1065" s="403">
        <v>3</v>
      </c>
      <c r="AG1065" s="403" t="s">
        <v>99</v>
      </c>
      <c r="AH1065" s="403">
        <v>3</v>
      </c>
      <c r="AI1065" s="403" t="s">
        <v>127</v>
      </c>
    </row>
    <row r="1066" spans="1:35" x14ac:dyDescent="0.2">
      <c r="A1066" s="434" t="str">
        <f>IF(B1066&lt;&gt;"",HYPERLINK(CONCATENATE("http://reports.ofsted.gov.uk/inspection-reports/find-inspection-report/provider/ELS/",B1066),"Ofsted Webpage"),"")</f>
        <v>Ofsted Webpage</v>
      </c>
      <c r="B1066" s="403">
        <v>145004</v>
      </c>
      <c r="C1066" s="403">
        <v>139305</v>
      </c>
      <c r="D1066" s="403">
        <v>10065147</v>
      </c>
      <c r="E1066" s="403" t="s">
        <v>5554</v>
      </c>
      <c r="F1066" s="403" t="s">
        <v>682</v>
      </c>
      <c r="G1066" s="403" t="s">
        <v>16</v>
      </c>
      <c r="H1066" s="403" t="s">
        <v>399</v>
      </c>
      <c r="I1066" s="403" t="s">
        <v>190</v>
      </c>
      <c r="J1066" s="403" t="s">
        <v>190</v>
      </c>
      <c r="K1066" s="404" t="s">
        <v>210</v>
      </c>
      <c r="L1066" s="403" t="s">
        <v>210</v>
      </c>
      <c r="M1066" s="403" t="s">
        <v>5555</v>
      </c>
      <c r="N1066" s="403" t="s">
        <v>163</v>
      </c>
      <c r="O1066" s="403" t="s">
        <v>109</v>
      </c>
      <c r="P1066" s="404">
        <v>39589</v>
      </c>
      <c r="Q1066" s="404">
        <v>39590</v>
      </c>
      <c r="R1066" s="404">
        <v>39640</v>
      </c>
      <c r="S1066" s="403">
        <v>1</v>
      </c>
      <c r="T1066" s="403">
        <v>1</v>
      </c>
      <c r="U1066" s="403">
        <v>1</v>
      </c>
      <c r="V1066" s="403" t="s">
        <v>99</v>
      </c>
      <c r="W1066" s="403">
        <v>1</v>
      </c>
      <c r="X1066" s="403" t="s">
        <v>99</v>
      </c>
      <c r="Y1066" s="403" t="s">
        <v>210</v>
      </c>
      <c r="Z1066" s="404" t="s">
        <v>210</v>
      </c>
      <c r="AA1066" s="404" t="s">
        <v>210</v>
      </c>
      <c r="AB1066" s="403" t="s">
        <v>210</v>
      </c>
      <c r="AC1066" s="403" t="s">
        <v>210</v>
      </c>
      <c r="AD1066" s="403" t="s">
        <v>210</v>
      </c>
      <c r="AE1066" s="403" t="s">
        <v>210</v>
      </c>
      <c r="AF1066" s="403" t="s">
        <v>210</v>
      </c>
      <c r="AG1066" s="403" t="s">
        <v>210</v>
      </c>
      <c r="AH1066" s="403" t="s">
        <v>210</v>
      </c>
      <c r="AI1066" s="403" t="s">
        <v>103</v>
      </c>
    </row>
    <row r="1067" spans="1:35" x14ac:dyDescent="0.2">
      <c r="A1067" s="434" t="str">
        <f>IF(B1067&lt;&gt;"",HYPERLINK(CONCATENATE("http://reports.ofsted.gov.uk/inspection-reports/find-inspection-report/provider/ELS/",B1067),"Ofsted Webpage"),"")</f>
        <v>Ofsted Webpage</v>
      </c>
      <c r="B1067" s="403">
        <v>145005</v>
      </c>
      <c r="C1067" s="403">
        <v>139400</v>
      </c>
      <c r="D1067" s="403">
        <v>10065148</v>
      </c>
      <c r="E1067" s="403" t="s">
        <v>4658</v>
      </c>
      <c r="F1067" s="403" t="s">
        <v>682</v>
      </c>
      <c r="G1067" s="403" t="s">
        <v>16</v>
      </c>
      <c r="H1067" s="403" t="s">
        <v>399</v>
      </c>
      <c r="I1067" s="403" t="s">
        <v>190</v>
      </c>
      <c r="J1067" s="403" t="s">
        <v>190</v>
      </c>
      <c r="K1067" s="404" t="s">
        <v>210</v>
      </c>
      <c r="L1067" s="403" t="s">
        <v>210</v>
      </c>
      <c r="M1067" s="403" t="s">
        <v>4659</v>
      </c>
      <c r="N1067" s="403" t="s">
        <v>207</v>
      </c>
      <c r="O1067" s="403" t="s">
        <v>109</v>
      </c>
      <c r="P1067" s="404">
        <v>39742</v>
      </c>
      <c r="Q1067" s="404">
        <v>39743</v>
      </c>
      <c r="R1067" s="404">
        <v>39794</v>
      </c>
      <c r="S1067" s="403">
        <v>1</v>
      </c>
      <c r="T1067" s="403">
        <v>1</v>
      </c>
      <c r="U1067" s="403">
        <v>1</v>
      </c>
      <c r="V1067" s="403" t="s">
        <v>99</v>
      </c>
      <c r="W1067" s="403">
        <v>1</v>
      </c>
      <c r="X1067" s="403" t="s">
        <v>99</v>
      </c>
      <c r="Y1067" s="403" t="s">
        <v>210</v>
      </c>
      <c r="Z1067" s="403" t="s">
        <v>210</v>
      </c>
      <c r="AA1067" s="403" t="s">
        <v>210</v>
      </c>
      <c r="AB1067" s="403" t="s">
        <v>210</v>
      </c>
      <c r="AC1067" s="403" t="s">
        <v>210</v>
      </c>
      <c r="AD1067" s="403" t="s">
        <v>210</v>
      </c>
      <c r="AE1067" s="403" t="s">
        <v>210</v>
      </c>
      <c r="AF1067" s="403" t="s">
        <v>210</v>
      </c>
      <c r="AG1067" s="403" t="s">
        <v>210</v>
      </c>
      <c r="AH1067" s="403" t="s">
        <v>210</v>
      </c>
      <c r="AI1067" s="403" t="s">
        <v>103</v>
      </c>
    </row>
    <row r="1068" spans="1:35" x14ac:dyDescent="0.2">
      <c r="A1068" s="434" t="str">
        <f>IF(B1068&lt;&gt;"",HYPERLINK(CONCATENATE("http://reports.ofsted.gov.uk/inspection-reports/find-inspection-report/provider/ELS/",B1068),"Ofsted Webpage"),"")</f>
        <v>Ofsted Webpage</v>
      </c>
      <c r="B1068" s="403">
        <v>145007</v>
      </c>
      <c r="C1068" s="403">
        <v>139502</v>
      </c>
      <c r="D1068" s="403">
        <v>10065150</v>
      </c>
      <c r="E1068" s="403" t="s">
        <v>1482</v>
      </c>
      <c r="F1068" s="403" t="s">
        <v>682</v>
      </c>
      <c r="G1068" s="403" t="s">
        <v>16</v>
      </c>
      <c r="H1068" s="403" t="s">
        <v>399</v>
      </c>
      <c r="I1068" s="403" t="s">
        <v>190</v>
      </c>
      <c r="J1068" s="403" t="s">
        <v>190</v>
      </c>
      <c r="K1068" s="404">
        <v>42488</v>
      </c>
      <c r="L1068" s="403">
        <v>1</v>
      </c>
      <c r="M1068" s="403" t="s">
        <v>4662</v>
      </c>
      <c r="N1068" s="403" t="s">
        <v>4093</v>
      </c>
      <c r="O1068" s="403" t="s">
        <v>109</v>
      </c>
      <c r="P1068" s="404">
        <v>40504</v>
      </c>
      <c r="Q1068" s="404">
        <v>40507</v>
      </c>
      <c r="R1068" s="404">
        <v>40546</v>
      </c>
      <c r="S1068" s="403">
        <v>2</v>
      </c>
      <c r="T1068" s="403">
        <v>2</v>
      </c>
      <c r="U1068" s="403">
        <v>2</v>
      </c>
      <c r="V1068" s="403" t="s">
        <v>99</v>
      </c>
      <c r="W1068" s="403">
        <v>2</v>
      </c>
      <c r="X1068" s="403" t="s">
        <v>99</v>
      </c>
      <c r="Y1068" s="403" t="s">
        <v>4663</v>
      </c>
      <c r="Z1068" s="404">
        <v>39384</v>
      </c>
      <c r="AA1068" s="404">
        <v>39388</v>
      </c>
      <c r="AB1068" s="403" t="s">
        <v>4093</v>
      </c>
      <c r="AC1068" s="403" t="s">
        <v>4900</v>
      </c>
      <c r="AD1068" s="403">
        <v>3</v>
      </c>
      <c r="AE1068" s="403">
        <v>2</v>
      </c>
      <c r="AF1068" s="403">
        <v>2</v>
      </c>
      <c r="AG1068" s="403" t="s">
        <v>99</v>
      </c>
      <c r="AH1068" s="403">
        <v>3</v>
      </c>
      <c r="AI1068" s="403" t="s">
        <v>127</v>
      </c>
    </row>
    <row r="1069" spans="1:35" x14ac:dyDescent="0.2">
      <c r="A1069" s="434" t="str">
        <f>IF(B1069&lt;&gt;"",HYPERLINK(CONCATENATE("http://reports.ofsted.gov.uk/inspection-reports/find-inspection-report/provider/ELS/",B1069),"Ofsted Webpage"),"")</f>
        <v>Ofsted Webpage</v>
      </c>
      <c r="B1069" s="403">
        <v>145057</v>
      </c>
      <c r="C1069" s="403">
        <v>139853</v>
      </c>
      <c r="D1069" s="403">
        <v>10065175</v>
      </c>
      <c r="E1069" s="403" t="s">
        <v>4603</v>
      </c>
      <c r="F1069" s="403" t="s">
        <v>682</v>
      </c>
      <c r="G1069" s="403" t="s">
        <v>16</v>
      </c>
      <c r="H1069" s="403" t="s">
        <v>234</v>
      </c>
      <c r="I1069" s="403" t="s">
        <v>190</v>
      </c>
      <c r="J1069" s="403" t="s">
        <v>190</v>
      </c>
      <c r="K1069" s="404" t="s">
        <v>210</v>
      </c>
      <c r="L1069" s="403" t="s">
        <v>210</v>
      </c>
      <c r="M1069" s="403" t="s">
        <v>4604</v>
      </c>
      <c r="N1069" s="403" t="s">
        <v>4495</v>
      </c>
      <c r="O1069" s="403" t="s">
        <v>109</v>
      </c>
      <c r="P1069" s="404">
        <v>39203</v>
      </c>
      <c r="Q1069" s="404">
        <v>39203</v>
      </c>
      <c r="R1069" s="404">
        <v>39192</v>
      </c>
      <c r="S1069" s="403">
        <v>1</v>
      </c>
      <c r="T1069" s="403">
        <v>1</v>
      </c>
      <c r="U1069" s="403">
        <v>1</v>
      </c>
      <c r="V1069" s="403" t="s">
        <v>99</v>
      </c>
      <c r="W1069" s="403">
        <v>1</v>
      </c>
      <c r="X1069" s="403" t="s">
        <v>99</v>
      </c>
      <c r="Y1069" s="403" t="s">
        <v>210</v>
      </c>
      <c r="Z1069" s="403" t="s">
        <v>210</v>
      </c>
      <c r="AA1069" s="403" t="s">
        <v>210</v>
      </c>
      <c r="AB1069" s="403" t="s">
        <v>210</v>
      </c>
      <c r="AC1069" s="403" t="s">
        <v>210</v>
      </c>
      <c r="AD1069" s="403" t="s">
        <v>210</v>
      </c>
      <c r="AE1069" s="403" t="s">
        <v>210</v>
      </c>
      <c r="AF1069" s="403" t="s">
        <v>210</v>
      </c>
      <c r="AG1069" s="403" t="s">
        <v>210</v>
      </c>
      <c r="AH1069" s="403" t="s">
        <v>210</v>
      </c>
      <c r="AI1069" s="403" t="s">
        <v>103</v>
      </c>
    </row>
    <row r="1070" spans="1:35" x14ac:dyDescent="0.2">
      <c r="A1070" s="434" t="str">
        <f>IF(B1070&lt;&gt;"",HYPERLINK(CONCATENATE("http://reports.ofsted.gov.uk/inspection-reports/find-inspection-report/provider/ELS/",B1070),"Ofsted Webpage"),"")</f>
        <v>Ofsted Webpage</v>
      </c>
      <c r="B1070" s="403">
        <v>145154</v>
      </c>
      <c r="C1070" s="403">
        <v>117724</v>
      </c>
      <c r="D1070" s="403">
        <v>10010025</v>
      </c>
      <c r="E1070" s="403" t="s">
        <v>5049</v>
      </c>
      <c r="F1070" s="403" t="s">
        <v>134</v>
      </c>
      <c r="G1070" s="403" t="s">
        <v>13</v>
      </c>
      <c r="H1070" s="403" t="s">
        <v>270</v>
      </c>
      <c r="I1070" s="403" t="s">
        <v>166</v>
      </c>
      <c r="J1070" s="403" t="s">
        <v>166</v>
      </c>
      <c r="K1070" s="404" t="s">
        <v>210</v>
      </c>
      <c r="L1070" s="403" t="s">
        <v>210</v>
      </c>
      <c r="M1070" s="403" t="s">
        <v>210</v>
      </c>
      <c r="N1070" s="403" t="s">
        <v>210</v>
      </c>
      <c r="O1070" s="403" t="s">
        <v>210</v>
      </c>
      <c r="P1070" s="404" t="s">
        <v>210</v>
      </c>
      <c r="Q1070" s="404" t="s">
        <v>210</v>
      </c>
      <c r="R1070" s="404" t="s">
        <v>210</v>
      </c>
      <c r="S1070" s="403" t="s">
        <v>210</v>
      </c>
      <c r="T1070" s="403" t="s">
        <v>210</v>
      </c>
      <c r="U1070" s="403" t="s">
        <v>210</v>
      </c>
      <c r="V1070" s="403" t="s">
        <v>210</v>
      </c>
      <c r="W1070" s="403" t="s">
        <v>210</v>
      </c>
      <c r="X1070" s="403" t="s">
        <v>210</v>
      </c>
      <c r="Y1070" s="403" t="s">
        <v>210</v>
      </c>
      <c r="Z1070" s="403" t="s">
        <v>210</v>
      </c>
      <c r="AA1070" s="403" t="s">
        <v>210</v>
      </c>
      <c r="AB1070" s="403" t="s">
        <v>210</v>
      </c>
      <c r="AC1070" s="403" t="s">
        <v>210</v>
      </c>
      <c r="AD1070" s="403" t="s">
        <v>210</v>
      </c>
      <c r="AE1070" s="403" t="s">
        <v>210</v>
      </c>
      <c r="AF1070" s="403" t="s">
        <v>210</v>
      </c>
      <c r="AG1070" s="403" t="s">
        <v>210</v>
      </c>
      <c r="AH1070" s="403" t="s">
        <v>210</v>
      </c>
      <c r="AI1070" s="403" t="s">
        <v>210</v>
      </c>
    </row>
    <row r="1071" spans="1:35" x14ac:dyDescent="0.2">
      <c r="A1071" s="434" t="str">
        <f>IF(B1071&lt;&gt;"",HYPERLINK(CONCATENATE("http://reports.ofsted.gov.uk/inspection-reports/find-inspection-report/provider/ELS/",B1071),"Ofsted Webpage"),"")</f>
        <v>Ofsted Webpage</v>
      </c>
      <c r="B1071" s="403">
        <v>145175</v>
      </c>
      <c r="C1071" s="403">
        <v>108399</v>
      </c>
      <c r="D1071" s="403">
        <v>10065473</v>
      </c>
      <c r="E1071" s="403" t="s">
        <v>1423</v>
      </c>
      <c r="F1071" s="403" t="s">
        <v>682</v>
      </c>
      <c r="G1071" s="403" t="s">
        <v>16</v>
      </c>
      <c r="H1071" s="403" t="s">
        <v>234</v>
      </c>
      <c r="I1071" s="403" t="s">
        <v>190</v>
      </c>
      <c r="J1071" s="403" t="s">
        <v>190</v>
      </c>
      <c r="K1071" s="404">
        <v>42395</v>
      </c>
      <c r="L1071" s="403">
        <v>1</v>
      </c>
      <c r="M1071" s="403" t="s">
        <v>4599</v>
      </c>
      <c r="N1071" s="403" t="s">
        <v>207</v>
      </c>
      <c r="O1071" s="403" t="s">
        <v>109</v>
      </c>
      <c r="P1071" s="404">
        <v>40309</v>
      </c>
      <c r="Q1071" s="404">
        <v>40312</v>
      </c>
      <c r="R1071" s="404">
        <v>40343</v>
      </c>
      <c r="S1071" s="403">
        <v>2</v>
      </c>
      <c r="T1071" s="403">
        <v>1</v>
      </c>
      <c r="U1071" s="403">
        <v>2</v>
      </c>
      <c r="V1071" s="403" t="s">
        <v>99</v>
      </c>
      <c r="W1071" s="403">
        <v>2</v>
      </c>
      <c r="X1071" s="403" t="s">
        <v>99</v>
      </c>
      <c r="Y1071" s="403" t="s">
        <v>4600</v>
      </c>
      <c r="Z1071" s="404">
        <v>38789</v>
      </c>
      <c r="AA1071" s="404">
        <v>38793</v>
      </c>
      <c r="AB1071" s="403" t="s">
        <v>207</v>
      </c>
      <c r="AC1071" s="403" t="s">
        <v>4900</v>
      </c>
      <c r="AD1071" s="403">
        <v>2</v>
      </c>
      <c r="AE1071" s="403">
        <v>2</v>
      </c>
      <c r="AF1071" s="403">
        <v>2</v>
      </c>
      <c r="AG1071" s="403" t="s">
        <v>99</v>
      </c>
      <c r="AH1071" s="403">
        <v>3</v>
      </c>
      <c r="AI1071" s="403" t="s">
        <v>111</v>
      </c>
    </row>
    <row r="1072" spans="1:35" x14ac:dyDescent="0.2">
      <c r="A1072" s="434" t="str">
        <f>IF(B1072&lt;&gt;"",HYPERLINK(CONCATENATE("http://reports.ofsted.gov.uk/inspection-reports/find-inspection-report/provider/ELS/",B1072),"Ofsted Webpage"),"")</f>
        <v>Ofsted Webpage</v>
      </c>
      <c r="B1072" s="403">
        <v>145227</v>
      </c>
      <c r="C1072" s="403">
        <v>133235</v>
      </c>
      <c r="D1072" s="403">
        <v>10065941</v>
      </c>
      <c r="E1072" s="403" t="s">
        <v>4717</v>
      </c>
      <c r="F1072" s="403" t="s">
        <v>682</v>
      </c>
      <c r="G1072" s="403" t="s">
        <v>16</v>
      </c>
      <c r="H1072" s="403" t="s">
        <v>1359</v>
      </c>
      <c r="I1072" s="403" t="s">
        <v>94</v>
      </c>
      <c r="J1072" s="403" t="s">
        <v>95</v>
      </c>
      <c r="K1072" s="404" t="s">
        <v>210</v>
      </c>
      <c r="L1072" s="404" t="s">
        <v>210</v>
      </c>
      <c r="M1072" s="404" t="s">
        <v>210</v>
      </c>
      <c r="N1072" s="404" t="s">
        <v>210</v>
      </c>
      <c r="O1072" s="404" t="s">
        <v>210</v>
      </c>
      <c r="P1072" s="404" t="s">
        <v>210</v>
      </c>
      <c r="Q1072" s="404" t="s">
        <v>210</v>
      </c>
      <c r="R1072" s="404" t="s">
        <v>210</v>
      </c>
      <c r="S1072" s="404" t="s">
        <v>210</v>
      </c>
      <c r="T1072" s="404" t="s">
        <v>210</v>
      </c>
      <c r="U1072" s="404" t="s">
        <v>210</v>
      </c>
      <c r="V1072" s="404" t="s">
        <v>210</v>
      </c>
      <c r="W1072" s="404" t="s">
        <v>210</v>
      </c>
      <c r="X1072" s="404" t="s">
        <v>210</v>
      </c>
      <c r="Y1072" s="404" t="s">
        <v>210</v>
      </c>
      <c r="Z1072" s="404" t="s">
        <v>210</v>
      </c>
      <c r="AA1072" s="404" t="s">
        <v>210</v>
      </c>
      <c r="AB1072" s="404" t="s">
        <v>210</v>
      </c>
      <c r="AC1072" s="404" t="s">
        <v>210</v>
      </c>
      <c r="AD1072" s="404" t="s">
        <v>210</v>
      </c>
      <c r="AE1072" s="404" t="s">
        <v>210</v>
      </c>
      <c r="AF1072" s="404" t="s">
        <v>210</v>
      </c>
      <c r="AG1072" s="404" t="s">
        <v>210</v>
      </c>
      <c r="AH1072" s="404" t="s">
        <v>210</v>
      </c>
      <c r="AI1072" s="404" t="s">
        <v>210</v>
      </c>
    </row>
    <row r="1073" spans="1:35" x14ac:dyDescent="0.2">
      <c r="A1073" s="434" t="str">
        <f>IF(B1073&lt;&gt;"",HYPERLINK(CONCATENATE("http://reports.ofsted.gov.uk/inspection-reports/find-inspection-report/provider/ELS/",B1073),"Ofsted Webpage"),"")</f>
        <v>Ofsted Webpage</v>
      </c>
      <c r="B1073" s="403">
        <v>145228</v>
      </c>
      <c r="C1073" s="403">
        <v>108384</v>
      </c>
      <c r="D1073" s="403">
        <v>10065834</v>
      </c>
      <c r="E1073" s="403" t="s">
        <v>2972</v>
      </c>
      <c r="F1073" s="403" t="s">
        <v>682</v>
      </c>
      <c r="G1073" s="403" t="s">
        <v>16</v>
      </c>
      <c r="H1073" s="403" t="s">
        <v>251</v>
      </c>
      <c r="I1073" s="403" t="s">
        <v>190</v>
      </c>
      <c r="J1073" s="403" t="s">
        <v>190</v>
      </c>
      <c r="K1073" s="404" t="s">
        <v>210</v>
      </c>
      <c r="L1073" s="403" t="s">
        <v>210</v>
      </c>
      <c r="M1073" s="403">
        <v>10022525</v>
      </c>
      <c r="N1073" s="403" t="s">
        <v>108</v>
      </c>
      <c r="O1073" s="403" t="s">
        <v>109</v>
      </c>
      <c r="P1073" s="404">
        <v>42801</v>
      </c>
      <c r="Q1073" s="404">
        <v>42803</v>
      </c>
      <c r="R1073" s="404">
        <v>42845</v>
      </c>
      <c r="S1073" s="403">
        <v>3</v>
      </c>
      <c r="T1073" s="403">
        <v>3</v>
      </c>
      <c r="U1073" s="403">
        <v>3</v>
      </c>
      <c r="V1073" s="403">
        <v>2</v>
      </c>
      <c r="W1073" s="403">
        <v>3</v>
      </c>
      <c r="X1073" s="403" t="s">
        <v>100</v>
      </c>
      <c r="Y1073" s="403" t="s">
        <v>2973</v>
      </c>
      <c r="Z1073" s="404">
        <v>41562</v>
      </c>
      <c r="AA1073" s="404">
        <v>41565</v>
      </c>
      <c r="AB1073" s="403" t="s">
        <v>108</v>
      </c>
      <c r="AC1073" s="403" t="s">
        <v>4900</v>
      </c>
      <c r="AD1073" s="403">
        <v>2</v>
      </c>
      <c r="AE1073" s="403">
        <v>2</v>
      </c>
      <c r="AF1073" s="403">
        <v>2</v>
      </c>
      <c r="AG1073" s="403" t="s">
        <v>99</v>
      </c>
      <c r="AH1073" s="403">
        <v>2</v>
      </c>
      <c r="AI1073" s="403" t="s">
        <v>148</v>
      </c>
    </row>
    <row r="1074" spans="1:35" x14ac:dyDescent="0.2">
      <c r="A1074" s="434" t="str">
        <f>IF(B1074&lt;&gt;"",HYPERLINK(CONCATENATE("http://reports.ofsted.gov.uk/inspection-reports/find-inspection-report/provider/ELS/",B1074),"Ofsted Webpage"),"")</f>
        <v>Ofsted Webpage</v>
      </c>
      <c r="B1074" s="403">
        <v>145229</v>
      </c>
      <c r="C1074" s="403">
        <v>108387</v>
      </c>
      <c r="D1074" s="403">
        <v>10065835</v>
      </c>
      <c r="E1074" s="403" t="s">
        <v>1429</v>
      </c>
      <c r="F1074" s="403" t="s">
        <v>682</v>
      </c>
      <c r="G1074" s="403" t="s">
        <v>16</v>
      </c>
      <c r="H1074" s="403" t="s">
        <v>234</v>
      </c>
      <c r="I1074" s="403" t="s">
        <v>190</v>
      </c>
      <c r="J1074" s="403" t="s">
        <v>190</v>
      </c>
      <c r="K1074" s="404" t="s">
        <v>210</v>
      </c>
      <c r="L1074" s="403" t="s">
        <v>210</v>
      </c>
      <c r="M1074" s="403">
        <v>10004749</v>
      </c>
      <c r="N1074" s="403" t="s">
        <v>1430</v>
      </c>
      <c r="O1074" s="403" t="s">
        <v>109</v>
      </c>
      <c r="P1074" s="404">
        <v>42382</v>
      </c>
      <c r="Q1074" s="404">
        <v>42384</v>
      </c>
      <c r="R1074" s="404">
        <v>42424</v>
      </c>
      <c r="S1074" s="403">
        <v>2</v>
      </c>
      <c r="T1074" s="403">
        <v>2</v>
      </c>
      <c r="U1074" s="403">
        <v>2</v>
      </c>
      <c r="V1074" s="403">
        <v>2</v>
      </c>
      <c r="W1074" s="403">
        <v>2</v>
      </c>
      <c r="X1074" s="403" t="s">
        <v>100</v>
      </c>
      <c r="Y1074" s="403" t="s">
        <v>2970</v>
      </c>
      <c r="Z1074" s="404">
        <v>41730</v>
      </c>
      <c r="AA1074" s="404">
        <v>41733</v>
      </c>
      <c r="AB1074" s="403" t="s">
        <v>268</v>
      </c>
      <c r="AC1074" s="403" t="s">
        <v>4900</v>
      </c>
      <c r="AD1074" s="403">
        <v>3</v>
      </c>
      <c r="AE1074" s="403">
        <v>3</v>
      </c>
      <c r="AF1074" s="403">
        <v>3</v>
      </c>
      <c r="AG1074" s="403" t="s">
        <v>99</v>
      </c>
      <c r="AH1074" s="403">
        <v>3</v>
      </c>
      <c r="AI1074" s="403" t="s">
        <v>127</v>
      </c>
    </row>
    <row r="1075" spans="1:35" x14ac:dyDescent="0.2">
      <c r="A1075" s="434" t="str">
        <f>IF(B1075&lt;&gt;"",HYPERLINK(CONCATENATE("http://reports.ofsted.gov.uk/inspection-reports/find-inspection-report/provider/ELS/",B1075),"Ofsted Webpage"),"")</f>
        <v>Ofsted Webpage</v>
      </c>
      <c r="B1075" s="403">
        <v>145230</v>
      </c>
      <c r="C1075" s="403">
        <v>108383</v>
      </c>
      <c r="D1075" s="403">
        <v>10065942</v>
      </c>
      <c r="E1075" s="403" t="s">
        <v>2874</v>
      </c>
      <c r="F1075" s="403" t="s">
        <v>682</v>
      </c>
      <c r="G1075" s="403" t="s">
        <v>16</v>
      </c>
      <c r="H1075" s="403" t="s">
        <v>549</v>
      </c>
      <c r="I1075" s="403" t="s">
        <v>199</v>
      </c>
      <c r="J1075" s="403" t="s">
        <v>95</v>
      </c>
      <c r="K1075" s="404" t="s">
        <v>210</v>
      </c>
      <c r="L1075" s="403" t="s">
        <v>210</v>
      </c>
      <c r="M1075" s="403">
        <v>10046832</v>
      </c>
      <c r="N1075" s="403" t="s">
        <v>196</v>
      </c>
      <c r="O1075" s="403" t="s">
        <v>109</v>
      </c>
      <c r="P1075" s="404">
        <v>43117</v>
      </c>
      <c r="Q1075" s="404">
        <v>43119</v>
      </c>
      <c r="R1075" s="404">
        <v>43172</v>
      </c>
      <c r="S1075" s="403">
        <v>3</v>
      </c>
      <c r="T1075" s="403">
        <v>3</v>
      </c>
      <c r="U1075" s="403">
        <v>3</v>
      </c>
      <c r="V1075" s="403">
        <v>2</v>
      </c>
      <c r="W1075" s="403">
        <v>3</v>
      </c>
      <c r="X1075" s="403" t="s">
        <v>100</v>
      </c>
      <c r="Y1075" s="403" t="s">
        <v>2875</v>
      </c>
      <c r="Z1075" s="404">
        <v>41653</v>
      </c>
      <c r="AA1075" s="404">
        <v>41656</v>
      </c>
      <c r="AB1075" s="403" t="s">
        <v>268</v>
      </c>
      <c r="AC1075" s="403" t="s">
        <v>4900</v>
      </c>
      <c r="AD1075" s="403">
        <v>2</v>
      </c>
      <c r="AE1075" s="403">
        <v>2</v>
      </c>
      <c r="AF1075" s="403">
        <v>2</v>
      </c>
      <c r="AG1075" s="403" t="s">
        <v>99</v>
      </c>
      <c r="AH1075" s="403">
        <v>2</v>
      </c>
      <c r="AI1075" s="403" t="s">
        <v>148</v>
      </c>
    </row>
    <row r="1076" spans="1:35" x14ac:dyDescent="0.2">
      <c r="A1076" s="434" t="str">
        <f>IF(B1076&lt;&gt;"",HYPERLINK(CONCATENATE("http://reports.ofsted.gov.uk/inspection-reports/find-inspection-report/provider/ELS/",B1076),"Ofsted Webpage"),"")</f>
        <v>Ofsted Webpage</v>
      </c>
      <c r="B1076" s="403">
        <v>1184091</v>
      </c>
      <c r="C1076" s="403">
        <v>133117</v>
      </c>
      <c r="D1076" s="403">
        <v>10046797</v>
      </c>
      <c r="E1076" s="403" t="s">
        <v>1562</v>
      </c>
      <c r="F1076" s="403" t="s">
        <v>92</v>
      </c>
      <c r="G1076" s="403" t="s">
        <v>14</v>
      </c>
      <c r="H1076" s="403" t="s">
        <v>304</v>
      </c>
      <c r="I1076" s="403" t="s">
        <v>122</v>
      </c>
      <c r="J1076" s="403" t="s">
        <v>122</v>
      </c>
      <c r="K1076" s="404" t="s">
        <v>210</v>
      </c>
      <c r="L1076" s="403" t="s">
        <v>210</v>
      </c>
      <c r="M1076" s="403">
        <v>10008460</v>
      </c>
      <c r="N1076" s="403" t="s">
        <v>145</v>
      </c>
      <c r="O1076" s="403" t="s">
        <v>109</v>
      </c>
      <c r="P1076" s="404">
        <v>42423</v>
      </c>
      <c r="Q1076" s="404">
        <v>42426</v>
      </c>
      <c r="R1076" s="404">
        <v>42458</v>
      </c>
      <c r="S1076" s="403">
        <v>1</v>
      </c>
      <c r="T1076" s="403">
        <v>1</v>
      </c>
      <c r="U1076" s="403">
        <v>1</v>
      </c>
      <c r="V1076" s="403">
        <v>1</v>
      </c>
      <c r="W1076" s="403">
        <v>1</v>
      </c>
      <c r="X1076" s="403" t="s">
        <v>100</v>
      </c>
      <c r="Y1076" s="403" t="s">
        <v>210</v>
      </c>
      <c r="Z1076" s="403" t="s">
        <v>210</v>
      </c>
      <c r="AA1076" s="403" t="s">
        <v>210</v>
      </c>
      <c r="AB1076" s="403" t="s">
        <v>210</v>
      </c>
      <c r="AC1076" s="403" t="s">
        <v>210</v>
      </c>
      <c r="AD1076" s="403" t="s">
        <v>210</v>
      </c>
      <c r="AE1076" s="403" t="s">
        <v>210</v>
      </c>
      <c r="AF1076" s="403" t="s">
        <v>210</v>
      </c>
      <c r="AG1076" s="403" t="s">
        <v>210</v>
      </c>
      <c r="AH1076" s="403" t="s">
        <v>210</v>
      </c>
      <c r="AI1076" s="403" t="s">
        <v>103</v>
      </c>
    </row>
    <row r="1077" spans="1:35" x14ac:dyDescent="0.2">
      <c r="A1077" s="434" t="str">
        <f>IF(B1077&lt;&gt;"",HYPERLINK(CONCATENATE("http://reports.ofsted.gov.uk/inspection-reports/find-inspection-report/provider/ELS/",B1077),"Ofsted Webpage"),"")</f>
        <v>Ofsted Webpage</v>
      </c>
      <c r="B1077" s="403">
        <v>1220396</v>
      </c>
      <c r="C1077" s="403">
        <v>121427</v>
      </c>
      <c r="D1077" s="403">
        <v>10029308</v>
      </c>
      <c r="E1077" s="403" t="s">
        <v>4729</v>
      </c>
      <c r="F1077" s="403" t="s">
        <v>92</v>
      </c>
      <c r="G1077" s="403" t="s">
        <v>14</v>
      </c>
      <c r="H1077" s="403" t="s">
        <v>602</v>
      </c>
      <c r="I1077" s="403" t="s">
        <v>199</v>
      </c>
      <c r="J1077" s="403" t="s">
        <v>95</v>
      </c>
      <c r="K1077" s="404" t="s">
        <v>210</v>
      </c>
      <c r="L1077" s="403" t="s">
        <v>210</v>
      </c>
      <c r="M1077" s="403" t="s">
        <v>210</v>
      </c>
      <c r="N1077" s="403" t="s">
        <v>210</v>
      </c>
      <c r="O1077" s="403" t="s">
        <v>210</v>
      </c>
      <c r="P1077" s="404" t="s">
        <v>210</v>
      </c>
      <c r="Q1077" s="404" t="s">
        <v>210</v>
      </c>
      <c r="R1077" s="404" t="s">
        <v>210</v>
      </c>
      <c r="S1077" s="403" t="s">
        <v>210</v>
      </c>
      <c r="T1077" s="403" t="s">
        <v>210</v>
      </c>
      <c r="U1077" s="403" t="s">
        <v>210</v>
      </c>
      <c r="V1077" s="403" t="s">
        <v>210</v>
      </c>
      <c r="W1077" s="403" t="s">
        <v>210</v>
      </c>
      <c r="X1077" s="403" t="s">
        <v>210</v>
      </c>
      <c r="Y1077" s="403" t="s">
        <v>210</v>
      </c>
      <c r="Z1077" s="403" t="s">
        <v>210</v>
      </c>
      <c r="AA1077" s="403" t="s">
        <v>210</v>
      </c>
      <c r="AB1077" s="403" t="s">
        <v>210</v>
      </c>
      <c r="AC1077" s="403" t="s">
        <v>210</v>
      </c>
      <c r="AD1077" s="403" t="s">
        <v>210</v>
      </c>
      <c r="AE1077" s="403" t="s">
        <v>210</v>
      </c>
      <c r="AF1077" s="403" t="s">
        <v>210</v>
      </c>
      <c r="AG1077" s="403" t="s">
        <v>210</v>
      </c>
      <c r="AH1077" s="403" t="s">
        <v>210</v>
      </c>
      <c r="AI1077" s="403" t="s">
        <v>210</v>
      </c>
    </row>
    <row r="1078" spans="1:35" x14ac:dyDescent="0.2">
      <c r="A1078" s="434" t="str">
        <f>IF(B1078&lt;&gt;"",HYPERLINK(CONCATENATE("http://reports.ofsted.gov.uk/inspection-reports/find-inspection-report/provider/ELS/",B1078),"Ofsted Webpage"),"")</f>
        <v>Ofsted Webpage</v>
      </c>
      <c r="B1078" s="403">
        <v>1220982</v>
      </c>
      <c r="C1078" s="403">
        <v>132576</v>
      </c>
      <c r="D1078" s="403">
        <v>10042505</v>
      </c>
      <c r="E1078" s="403" t="s">
        <v>4730</v>
      </c>
      <c r="F1078" s="403" t="s">
        <v>170</v>
      </c>
      <c r="G1078" s="403" t="s">
        <v>15</v>
      </c>
      <c r="H1078" s="403" t="s">
        <v>469</v>
      </c>
      <c r="I1078" s="403" t="s">
        <v>166</v>
      </c>
      <c r="J1078" s="403" t="s">
        <v>166</v>
      </c>
      <c r="K1078" s="404" t="s">
        <v>210</v>
      </c>
      <c r="L1078" s="403" t="s">
        <v>210</v>
      </c>
      <c r="M1078" s="403">
        <v>10030774</v>
      </c>
      <c r="N1078" s="403" t="s">
        <v>276</v>
      </c>
      <c r="O1078" s="403" t="s">
        <v>109</v>
      </c>
      <c r="P1078" s="404">
        <v>42913</v>
      </c>
      <c r="Q1078" s="404">
        <v>42916</v>
      </c>
      <c r="R1078" s="404">
        <v>42944</v>
      </c>
      <c r="S1078" s="403">
        <v>2</v>
      </c>
      <c r="T1078" s="403">
        <v>2</v>
      </c>
      <c r="U1078" s="403">
        <v>2</v>
      </c>
      <c r="V1078" s="403">
        <v>2</v>
      </c>
      <c r="W1078" s="403">
        <v>2</v>
      </c>
      <c r="X1078" s="403" t="s">
        <v>100</v>
      </c>
      <c r="Y1078" s="403" t="s">
        <v>210</v>
      </c>
      <c r="Z1078" s="404" t="s">
        <v>210</v>
      </c>
      <c r="AA1078" s="404" t="s">
        <v>210</v>
      </c>
      <c r="AB1078" s="403" t="s">
        <v>210</v>
      </c>
      <c r="AC1078" s="403" t="s">
        <v>210</v>
      </c>
      <c r="AD1078" s="403" t="s">
        <v>210</v>
      </c>
      <c r="AE1078" s="403" t="s">
        <v>210</v>
      </c>
      <c r="AF1078" s="403" t="s">
        <v>210</v>
      </c>
      <c r="AG1078" s="403" t="s">
        <v>210</v>
      </c>
      <c r="AH1078" s="403" t="s">
        <v>210</v>
      </c>
      <c r="AI1078" s="403" t="s">
        <v>103</v>
      </c>
    </row>
    <row r="1079" spans="1:35" x14ac:dyDescent="0.2">
      <c r="A1079" s="434" t="str">
        <f>IF(B1079&lt;&gt;"",HYPERLINK(CONCATENATE("http://reports.ofsted.gov.uk/inspection-reports/find-inspection-report/provider/ELS/",B1079),"Ofsted Webpage"),"")</f>
        <v>Ofsted Webpage</v>
      </c>
      <c r="B1079" s="403">
        <v>1223682</v>
      </c>
      <c r="C1079" s="403">
        <v>130266</v>
      </c>
      <c r="D1079" s="403">
        <v>10038772</v>
      </c>
      <c r="E1079" s="403" t="s">
        <v>4731</v>
      </c>
      <c r="F1079" s="403" t="s">
        <v>183</v>
      </c>
      <c r="G1079" s="403" t="s">
        <v>14</v>
      </c>
      <c r="H1079" s="403" t="s">
        <v>121</v>
      </c>
      <c r="I1079" s="403" t="s">
        <v>122</v>
      </c>
      <c r="J1079" s="403" t="s">
        <v>122</v>
      </c>
      <c r="K1079" s="404" t="s">
        <v>210</v>
      </c>
      <c r="L1079" s="403" t="s">
        <v>210</v>
      </c>
      <c r="M1079" s="403" t="s">
        <v>210</v>
      </c>
      <c r="N1079" s="403" t="s">
        <v>210</v>
      </c>
      <c r="O1079" s="403" t="s">
        <v>210</v>
      </c>
      <c r="P1079" s="404" t="s">
        <v>210</v>
      </c>
      <c r="Q1079" s="404" t="s">
        <v>210</v>
      </c>
      <c r="R1079" s="404" t="s">
        <v>210</v>
      </c>
      <c r="S1079" s="403" t="s">
        <v>210</v>
      </c>
      <c r="T1079" s="403" t="s">
        <v>210</v>
      </c>
      <c r="U1079" s="403" t="s">
        <v>210</v>
      </c>
      <c r="V1079" s="403" t="s">
        <v>210</v>
      </c>
      <c r="W1079" s="403" t="s">
        <v>210</v>
      </c>
      <c r="X1079" s="403" t="s">
        <v>210</v>
      </c>
      <c r="Y1079" s="403" t="s">
        <v>210</v>
      </c>
      <c r="Z1079" s="403" t="s">
        <v>210</v>
      </c>
      <c r="AA1079" s="403" t="s">
        <v>210</v>
      </c>
      <c r="AB1079" s="403" t="s">
        <v>210</v>
      </c>
      <c r="AC1079" s="403" t="s">
        <v>210</v>
      </c>
      <c r="AD1079" s="403" t="s">
        <v>210</v>
      </c>
      <c r="AE1079" s="403" t="s">
        <v>210</v>
      </c>
      <c r="AF1079" s="403" t="s">
        <v>210</v>
      </c>
      <c r="AG1079" s="403" t="s">
        <v>210</v>
      </c>
      <c r="AH1079" s="403" t="s">
        <v>210</v>
      </c>
      <c r="AI1079" s="403" t="s">
        <v>210</v>
      </c>
    </row>
    <row r="1080" spans="1:35" x14ac:dyDescent="0.2">
      <c r="A1080" s="434" t="str">
        <f>IF(B1080&lt;&gt;"",HYPERLINK(CONCATENATE("http://reports.ofsted.gov.uk/inspection-reports/find-inspection-report/provider/ELS/",B1080),"Ofsted Webpage"),"")</f>
        <v>Ofsted Webpage</v>
      </c>
      <c r="B1080" s="403">
        <v>1223878</v>
      </c>
      <c r="C1080" s="403">
        <v>121314</v>
      </c>
      <c r="D1080" s="403">
        <v>10034240</v>
      </c>
      <c r="E1080" s="403" t="s">
        <v>216</v>
      </c>
      <c r="F1080" s="403" t="s">
        <v>183</v>
      </c>
      <c r="G1080" s="403" t="s">
        <v>14</v>
      </c>
      <c r="H1080" s="403" t="s">
        <v>217</v>
      </c>
      <c r="I1080" s="403" t="s">
        <v>161</v>
      </c>
      <c r="J1080" s="403" t="s">
        <v>161</v>
      </c>
      <c r="K1080" s="404" t="s">
        <v>210</v>
      </c>
      <c r="L1080" s="403" t="s">
        <v>210</v>
      </c>
      <c r="M1080" s="403">
        <v>10022575</v>
      </c>
      <c r="N1080" s="403" t="s">
        <v>130</v>
      </c>
      <c r="O1080" s="403" t="s">
        <v>109</v>
      </c>
      <c r="P1080" s="404">
        <v>42780</v>
      </c>
      <c r="Q1080" s="404">
        <v>42782</v>
      </c>
      <c r="R1080" s="404">
        <v>42808</v>
      </c>
      <c r="S1080" s="403">
        <v>3</v>
      </c>
      <c r="T1080" s="403">
        <v>3</v>
      </c>
      <c r="U1080" s="403">
        <v>3</v>
      </c>
      <c r="V1080" s="403">
        <v>2</v>
      </c>
      <c r="W1080" s="403">
        <v>3</v>
      </c>
      <c r="X1080" s="403" t="s">
        <v>100</v>
      </c>
      <c r="Y1080" s="403" t="s">
        <v>210</v>
      </c>
      <c r="Z1080" s="403" t="s">
        <v>210</v>
      </c>
      <c r="AA1080" s="403" t="s">
        <v>210</v>
      </c>
      <c r="AB1080" s="403" t="s">
        <v>210</v>
      </c>
      <c r="AC1080" s="403" t="s">
        <v>210</v>
      </c>
      <c r="AD1080" s="403" t="s">
        <v>210</v>
      </c>
      <c r="AE1080" s="403" t="s">
        <v>210</v>
      </c>
      <c r="AF1080" s="403" t="s">
        <v>210</v>
      </c>
      <c r="AG1080" s="403" t="s">
        <v>210</v>
      </c>
      <c r="AH1080" s="403" t="s">
        <v>210</v>
      </c>
      <c r="AI1080" s="403" t="s">
        <v>103</v>
      </c>
    </row>
    <row r="1081" spans="1:35" x14ac:dyDescent="0.2">
      <c r="A1081" s="434" t="str">
        <f>IF(B1081&lt;&gt;"",HYPERLINK(CONCATENATE("http://reports.ofsted.gov.uk/inspection-reports/find-inspection-report/provider/ELS/",B1081),"Ofsted Webpage"),"")</f>
        <v>Ofsted Webpage</v>
      </c>
      <c r="B1081" s="403">
        <v>1223881</v>
      </c>
      <c r="C1081" s="403">
        <v>130971</v>
      </c>
      <c r="D1081" s="403">
        <v>10042132</v>
      </c>
      <c r="E1081" s="403" t="s">
        <v>4732</v>
      </c>
      <c r="F1081" s="403" t="s">
        <v>183</v>
      </c>
      <c r="G1081" s="403" t="s">
        <v>14</v>
      </c>
      <c r="H1081" s="403" t="s">
        <v>234</v>
      </c>
      <c r="I1081" s="403" t="s">
        <v>190</v>
      </c>
      <c r="J1081" s="403" t="s">
        <v>190</v>
      </c>
      <c r="K1081" s="404" t="s">
        <v>210</v>
      </c>
      <c r="L1081" s="403" t="s">
        <v>210</v>
      </c>
      <c r="M1081" s="403">
        <v>10041176</v>
      </c>
      <c r="N1081" s="403" t="s">
        <v>145</v>
      </c>
      <c r="O1081" s="403" t="s">
        <v>109</v>
      </c>
      <c r="P1081" s="404">
        <v>43137</v>
      </c>
      <c r="Q1081" s="404">
        <v>43140</v>
      </c>
      <c r="R1081" s="404">
        <v>43173</v>
      </c>
      <c r="S1081" s="403">
        <v>2</v>
      </c>
      <c r="T1081" s="403">
        <v>2</v>
      </c>
      <c r="U1081" s="403">
        <v>2</v>
      </c>
      <c r="V1081" s="403">
        <v>2</v>
      </c>
      <c r="W1081" s="403">
        <v>2</v>
      </c>
      <c r="X1081" s="403" t="s">
        <v>100</v>
      </c>
      <c r="Y1081" s="403" t="s">
        <v>210</v>
      </c>
      <c r="Z1081" s="403" t="s">
        <v>210</v>
      </c>
      <c r="AA1081" s="403" t="s">
        <v>210</v>
      </c>
      <c r="AB1081" s="403" t="s">
        <v>210</v>
      </c>
      <c r="AC1081" s="403" t="s">
        <v>210</v>
      </c>
      <c r="AD1081" s="403" t="s">
        <v>210</v>
      </c>
      <c r="AE1081" s="403" t="s">
        <v>210</v>
      </c>
      <c r="AF1081" s="403" t="s">
        <v>210</v>
      </c>
      <c r="AG1081" s="403" t="s">
        <v>210</v>
      </c>
      <c r="AH1081" s="403" t="s">
        <v>210</v>
      </c>
      <c r="AI1081" s="403" t="s">
        <v>103</v>
      </c>
    </row>
    <row r="1082" spans="1:35" x14ac:dyDescent="0.2">
      <c r="A1082" s="434" t="str">
        <f>IF(B1082&lt;&gt;"",HYPERLINK(CONCATENATE("http://reports.ofsted.gov.uk/inspection-reports/find-inspection-report/provider/ELS/",B1082),"Ofsted Webpage"),"")</f>
        <v>Ofsted Webpage</v>
      </c>
      <c r="B1082" s="403">
        <v>1236695</v>
      </c>
      <c r="C1082" s="403">
        <v>126897</v>
      </c>
      <c r="D1082" s="403">
        <v>10024597</v>
      </c>
      <c r="E1082" s="403" t="s">
        <v>4733</v>
      </c>
      <c r="F1082" s="403" t="s">
        <v>92</v>
      </c>
      <c r="G1082" s="403" t="s">
        <v>14</v>
      </c>
      <c r="H1082" s="403" t="s">
        <v>121</v>
      </c>
      <c r="I1082" s="403" t="s">
        <v>122</v>
      </c>
      <c r="J1082" s="403" t="s">
        <v>122</v>
      </c>
      <c r="K1082" s="404" t="s">
        <v>210</v>
      </c>
      <c r="L1082" s="403" t="s">
        <v>210</v>
      </c>
      <c r="M1082" s="403" t="s">
        <v>210</v>
      </c>
      <c r="N1082" s="403" t="s">
        <v>210</v>
      </c>
      <c r="O1082" s="403" t="s">
        <v>210</v>
      </c>
      <c r="P1082" s="404" t="s">
        <v>210</v>
      </c>
      <c r="Q1082" s="404" t="s">
        <v>210</v>
      </c>
      <c r="R1082" s="404" t="s">
        <v>210</v>
      </c>
      <c r="S1082" s="403" t="s">
        <v>210</v>
      </c>
      <c r="T1082" s="403" t="s">
        <v>210</v>
      </c>
      <c r="U1082" s="403" t="s">
        <v>210</v>
      </c>
      <c r="V1082" s="403" t="s">
        <v>210</v>
      </c>
      <c r="W1082" s="403" t="s">
        <v>210</v>
      </c>
      <c r="X1082" s="403" t="s">
        <v>210</v>
      </c>
      <c r="Y1082" s="403" t="s">
        <v>210</v>
      </c>
      <c r="Z1082" s="404" t="s">
        <v>210</v>
      </c>
      <c r="AA1082" s="404" t="s">
        <v>210</v>
      </c>
      <c r="AB1082" s="403" t="s">
        <v>210</v>
      </c>
      <c r="AC1082" s="403" t="s">
        <v>210</v>
      </c>
      <c r="AD1082" s="403" t="s">
        <v>210</v>
      </c>
      <c r="AE1082" s="403" t="s">
        <v>210</v>
      </c>
      <c r="AF1082" s="403" t="s">
        <v>210</v>
      </c>
      <c r="AG1082" s="403" t="s">
        <v>210</v>
      </c>
      <c r="AH1082" s="403" t="s">
        <v>210</v>
      </c>
      <c r="AI1082" s="403" t="s">
        <v>210</v>
      </c>
    </row>
    <row r="1083" spans="1:35" x14ac:dyDescent="0.2">
      <c r="A1083" s="434" t="str">
        <f>IF(B1083&lt;&gt;"",HYPERLINK(CONCATENATE("http://reports.ofsted.gov.uk/inspection-reports/find-inspection-report/provider/ELS/",B1083),"Ofsted Webpage"),"")</f>
        <v>Ofsted Webpage</v>
      </c>
      <c r="B1083" s="403">
        <v>1236698</v>
      </c>
      <c r="C1083" s="403">
        <v>124103</v>
      </c>
      <c r="D1083" s="403">
        <v>10023489</v>
      </c>
      <c r="E1083" s="403" t="s">
        <v>5029</v>
      </c>
      <c r="F1083" s="403" t="s">
        <v>92</v>
      </c>
      <c r="G1083" s="403" t="s">
        <v>14</v>
      </c>
      <c r="H1083" s="403" t="s">
        <v>585</v>
      </c>
      <c r="I1083" s="403" t="s">
        <v>172</v>
      </c>
      <c r="J1083" s="403" t="s">
        <v>172</v>
      </c>
      <c r="K1083" s="404" t="s">
        <v>210</v>
      </c>
      <c r="L1083" s="403" t="s">
        <v>210</v>
      </c>
      <c r="M1083" s="403" t="s">
        <v>210</v>
      </c>
      <c r="N1083" s="403" t="s">
        <v>210</v>
      </c>
      <c r="O1083" s="403" t="s">
        <v>210</v>
      </c>
      <c r="P1083" s="404" t="s">
        <v>210</v>
      </c>
      <c r="Q1083" s="404" t="s">
        <v>210</v>
      </c>
      <c r="R1083" s="404" t="s">
        <v>210</v>
      </c>
      <c r="S1083" s="403" t="s">
        <v>210</v>
      </c>
      <c r="T1083" s="403" t="s">
        <v>210</v>
      </c>
      <c r="U1083" s="403" t="s">
        <v>210</v>
      </c>
      <c r="V1083" s="403" t="s">
        <v>210</v>
      </c>
      <c r="W1083" s="403" t="s">
        <v>210</v>
      </c>
      <c r="X1083" s="403" t="s">
        <v>210</v>
      </c>
      <c r="Y1083" s="403" t="s">
        <v>210</v>
      </c>
      <c r="Z1083" s="403" t="s">
        <v>210</v>
      </c>
      <c r="AA1083" s="403" t="s">
        <v>210</v>
      </c>
      <c r="AB1083" s="403" t="s">
        <v>210</v>
      </c>
      <c r="AC1083" s="403" t="s">
        <v>210</v>
      </c>
      <c r="AD1083" s="403" t="s">
        <v>210</v>
      </c>
      <c r="AE1083" s="403" t="s">
        <v>210</v>
      </c>
      <c r="AF1083" s="403" t="s">
        <v>210</v>
      </c>
      <c r="AG1083" s="403" t="s">
        <v>210</v>
      </c>
      <c r="AH1083" s="403" t="s">
        <v>210</v>
      </c>
      <c r="AI1083" s="403" t="s">
        <v>210</v>
      </c>
    </row>
    <row r="1084" spans="1:35" x14ac:dyDescent="0.2">
      <c r="A1084" s="434" t="str">
        <f>IF(B1084&lt;&gt;"",HYPERLINK(CONCATENATE("http://reports.ofsted.gov.uk/inspection-reports/find-inspection-report/provider/ELS/",B1084),"Ofsted Webpage"),"")</f>
        <v>Ofsted Webpage</v>
      </c>
      <c r="B1084" s="403">
        <v>1236703</v>
      </c>
      <c r="C1084" s="403">
        <v>119456</v>
      </c>
      <c r="D1084" s="403">
        <v>10028942</v>
      </c>
      <c r="E1084" s="403" t="s">
        <v>4734</v>
      </c>
      <c r="F1084" s="403" t="s">
        <v>247</v>
      </c>
      <c r="G1084" s="403" t="s">
        <v>28</v>
      </c>
      <c r="H1084" s="403" t="s">
        <v>514</v>
      </c>
      <c r="I1084" s="403" t="s">
        <v>190</v>
      </c>
      <c r="J1084" s="403" t="s">
        <v>190</v>
      </c>
      <c r="K1084" s="404" t="s">
        <v>210</v>
      </c>
      <c r="L1084" s="403" t="s">
        <v>210</v>
      </c>
      <c r="M1084" s="403">
        <v>10022695</v>
      </c>
      <c r="N1084" s="403" t="s">
        <v>249</v>
      </c>
      <c r="O1084" s="403" t="s">
        <v>109</v>
      </c>
      <c r="P1084" s="404">
        <v>42822</v>
      </c>
      <c r="Q1084" s="404">
        <v>42825</v>
      </c>
      <c r="R1084" s="404">
        <v>42864</v>
      </c>
      <c r="S1084" s="403">
        <v>2</v>
      </c>
      <c r="T1084" s="403">
        <v>2</v>
      </c>
      <c r="U1084" s="403">
        <v>2</v>
      </c>
      <c r="V1084" s="403">
        <v>2</v>
      </c>
      <c r="W1084" s="403">
        <v>2</v>
      </c>
      <c r="X1084" s="403" t="s">
        <v>100</v>
      </c>
      <c r="Y1084" s="403" t="s">
        <v>210</v>
      </c>
      <c r="Z1084" s="404" t="s">
        <v>210</v>
      </c>
      <c r="AA1084" s="404" t="s">
        <v>210</v>
      </c>
      <c r="AB1084" s="403" t="s">
        <v>210</v>
      </c>
      <c r="AC1084" s="403" t="s">
        <v>210</v>
      </c>
      <c r="AD1084" s="403" t="s">
        <v>210</v>
      </c>
      <c r="AE1084" s="403" t="s">
        <v>210</v>
      </c>
      <c r="AF1084" s="403" t="s">
        <v>210</v>
      </c>
      <c r="AG1084" s="403" t="s">
        <v>210</v>
      </c>
      <c r="AH1084" s="403" t="s">
        <v>210</v>
      </c>
      <c r="AI1084" s="403" t="s">
        <v>103</v>
      </c>
    </row>
    <row r="1085" spans="1:35" x14ac:dyDescent="0.2">
      <c r="A1085" s="434" t="str">
        <f>IF(B1085&lt;&gt;"",HYPERLINK(CONCATENATE("http://reports.ofsted.gov.uk/inspection-reports/find-inspection-report/provider/ELS/",B1085),"Ofsted Webpage"),"")</f>
        <v>Ofsted Webpage</v>
      </c>
      <c r="B1085" s="403">
        <v>1236704</v>
      </c>
      <c r="C1085" s="403">
        <v>131090</v>
      </c>
      <c r="D1085" s="403">
        <v>10033608</v>
      </c>
      <c r="E1085" s="403" t="s">
        <v>4735</v>
      </c>
      <c r="F1085" s="403" t="s">
        <v>92</v>
      </c>
      <c r="G1085" s="403" t="s">
        <v>14</v>
      </c>
      <c r="H1085" s="403" t="s">
        <v>121</v>
      </c>
      <c r="I1085" s="403" t="s">
        <v>122</v>
      </c>
      <c r="J1085" s="403" t="s">
        <v>122</v>
      </c>
      <c r="K1085" s="404" t="s">
        <v>210</v>
      </c>
      <c r="L1085" s="403" t="s">
        <v>210</v>
      </c>
      <c r="M1085" s="403" t="s">
        <v>210</v>
      </c>
      <c r="N1085" s="403" t="s">
        <v>210</v>
      </c>
      <c r="O1085" s="403" t="s">
        <v>210</v>
      </c>
      <c r="P1085" s="404" t="s">
        <v>210</v>
      </c>
      <c r="Q1085" s="404" t="s">
        <v>210</v>
      </c>
      <c r="R1085" s="404" t="s">
        <v>210</v>
      </c>
      <c r="S1085" s="403" t="s">
        <v>210</v>
      </c>
      <c r="T1085" s="403" t="s">
        <v>210</v>
      </c>
      <c r="U1085" s="403" t="s">
        <v>210</v>
      </c>
      <c r="V1085" s="403" t="s">
        <v>210</v>
      </c>
      <c r="W1085" s="403" t="s">
        <v>210</v>
      </c>
      <c r="X1085" s="403" t="s">
        <v>210</v>
      </c>
      <c r="Y1085" s="403" t="s">
        <v>210</v>
      </c>
      <c r="Z1085" s="404" t="s">
        <v>210</v>
      </c>
      <c r="AA1085" s="404" t="s">
        <v>210</v>
      </c>
      <c r="AB1085" s="403" t="s">
        <v>210</v>
      </c>
      <c r="AC1085" s="403" t="s">
        <v>210</v>
      </c>
      <c r="AD1085" s="403" t="s">
        <v>210</v>
      </c>
      <c r="AE1085" s="403" t="s">
        <v>210</v>
      </c>
      <c r="AF1085" s="403" t="s">
        <v>210</v>
      </c>
      <c r="AG1085" s="403" t="s">
        <v>210</v>
      </c>
      <c r="AH1085" s="403" t="s">
        <v>210</v>
      </c>
      <c r="AI1085" s="403" t="s">
        <v>210</v>
      </c>
    </row>
    <row r="1086" spans="1:35" x14ac:dyDescent="0.2">
      <c r="A1086" s="434" t="str">
        <f>IF(B1086&lt;&gt;"",HYPERLINK(CONCATENATE("http://reports.ofsted.gov.uk/inspection-reports/find-inspection-report/provider/ELS/",B1086),"Ofsted Webpage"),"")</f>
        <v>Ofsted Webpage</v>
      </c>
      <c r="B1086" s="403">
        <v>1236708</v>
      </c>
      <c r="C1086" s="403">
        <v>108691</v>
      </c>
      <c r="D1086" s="403">
        <v>10009263</v>
      </c>
      <c r="E1086" s="403" t="s">
        <v>4736</v>
      </c>
      <c r="F1086" s="403" t="s">
        <v>92</v>
      </c>
      <c r="G1086" s="403" t="s">
        <v>14</v>
      </c>
      <c r="H1086" s="403" t="s">
        <v>217</v>
      </c>
      <c r="I1086" s="403" t="s">
        <v>161</v>
      </c>
      <c r="J1086" s="403" t="s">
        <v>161</v>
      </c>
      <c r="K1086" s="404" t="s">
        <v>210</v>
      </c>
      <c r="L1086" s="403" t="s">
        <v>210</v>
      </c>
      <c r="M1086" s="403">
        <v>10037423</v>
      </c>
      <c r="N1086" s="403" t="s">
        <v>130</v>
      </c>
      <c r="O1086" s="403" t="s">
        <v>109</v>
      </c>
      <c r="P1086" s="404">
        <v>43067</v>
      </c>
      <c r="Q1086" s="404">
        <v>43070</v>
      </c>
      <c r="R1086" s="404">
        <v>43117</v>
      </c>
      <c r="S1086" s="403">
        <v>3</v>
      </c>
      <c r="T1086" s="403">
        <v>3</v>
      </c>
      <c r="U1086" s="403">
        <v>3</v>
      </c>
      <c r="V1086" s="403">
        <v>3</v>
      </c>
      <c r="W1086" s="403">
        <v>3</v>
      </c>
      <c r="X1086" s="403" t="s">
        <v>100</v>
      </c>
      <c r="Y1086" s="403" t="s">
        <v>210</v>
      </c>
      <c r="Z1086" s="404" t="s">
        <v>210</v>
      </c>
      <c r="AA1086" s="404" t="s">
        <v>210</v>
      </c>
      <c r="AB1086" s="403" t="s">
        <v>210</v>
      </c>
      <c r="AC1086" s="403" t="s">
        <v>210</v>
      </c>
      <c r="AD1086" s="403" t="s">
        <v>210</v>
      </c>
      <c r="AE1086" s="403" t="s">
        <v>210</v>
      </c>
      <c r="AF1086" s="403" t="s">
        <v>210</v>
      </c>
      <c r="AG1086" s="403" t="s">
        <v>210</v>
      </c>
      <c r="AH1086" s="403" t="s">
        <v>210</v>
      </c>
      <c r="AI1086" s="403" t="s">
        <v>103</v>
      </c>
    </row>
    <row r="1087" spans="1:35" x14ac:dyDescent="0.2">
      <c r="A1087" s="434" t="str">
        <f>IF(B1087&lt;&gt;"",HYPERLINK(CONCATENATE("http://reports.ofsted.gov.uk/inspection-reports/find-inspection-report/provider/ELS/",B1087),"Ofsted Webpage"),"")</f>
        <v>Ofsted Webpage</v>
      </c>
      <c r="B1087" s="403">
        <v>1236710</v>
      </c>
      <c r="C1087" s="403">
        <v>121367</v>
      </c>
      <c r="D1087" s="403">
        <v>10031331</v>
      </c>
      <c r="E1087" s="403" t="s">
        <v>4737</v>
      </c>
      <c r="F1087" s="403" t="s">
        <v>92</v>
      </c>
      <c r="G1087" s="403" t="s">
        <v>14</v>
      </c>
      <c r="H1087" s="403" t="s">
        <v>525</v>
      </c>
      <c r="I1087" s="403" t="s">
        <v>94</v>
      </c>
      <c r="J1087" s="403" t="s">
        <v>95</v>
      </c>
      <c r="K1087" s="404" t="s">
        <v>210</v>
      </c>
      <c r="L1087" s="403" t="s">
        <v>210</v>
      </c>
      <c r="M1087" s="403" t="s">
        <v>210</v>
      </c>
      <c r="N1087" s="403" t="s">
        <v>210</v>
      </c>
      <c r="O1087" s="403" t="s">
        <v>210</v>
      </c>
      <c r="P1087" s="404" t="s">
        <v>210</v>
      </c>
      <c r="Q1087" s="404" t="s">
        <v>210</v>
      </c>
      <c r="R1087" s="404" t="s">
        <v>210</v>
      </c>
      <c r="S1087" s="403" t="s">
        <v>210</v>
      </c>
      <c r="T1087" s="403" t="s">
        <v>210</v>
      </c>
      <c r="U1087" s="403" t="s">
        <v>210</v>
      </c>
      <c r="V1087" s="403" t="s">
        <v>210</v>
      </c>
      <c r="W1087" s="403" t="s">
        <v>210</v>
      </c>
      <c r="X1087" s="403" t="s">
        <v>210</v>
      </c>
      <c r="Y1087" s="403" t="s">
        <v>210</v>
      </c>
      <c r="Z1087" s="404" t="s">
        <v>210</v>
      </c>
      <c r="AA1087" s="404" t="s">
        <v>210</v>
      </c>
      <c r="AB1087" s="403" t="s">
        <v>210</v>
      </c>
      <c r="AC1087" s="403" t="s">
        <v>210</v>
      </c>
      <c r="AD1087" s="403" t="s">
        <v>210</v>
      </c>
      <c r="AE1087" s="403" t="s">
        <v>210</v>
      </c>
      <c r="AF1087" s="403" t="s">
        <v>210</v>
      </c>
      <c r="AG1087" s="403" t="s">
        <v>210</v>
      </c>
      <c r="AH1087" s="403" t="s">
        <v>210</v>
      </c>
      <c r="AI1087" s="403" t="s">
        <v>210</v>
      </c>
    </row>
    <row r="1088" spans="1:35" x14ac:dyDescent="0.2">
      <c r="A1088" s="434" t="str">
        <f>IF(B1088&lt;&gt;"",HYPERLINK(CONCATENATE("http://reports.ofsted.gov.uk/inspection-reports/find-inspection-report/provider/ELS/",B1088),"Ofsted Webpage"),"")</f>
        <v>Ofsted Webpage</v>
      </c>
      <c r="B1088" s="403">
        <v>1236712</v>
      </c>
      <c r="C1088" s="403">
        <v>121258</v>
      </c>
      <c r="D1088" s="403">
        <v>10023898</v>
      </c>
      <c r="E1088" s="403" t="s">
        <v>4738</v>
      </c>
      <c r="F1088" s="403" t="s">
        <v>92</v>
      </c>
      <c r="G1088" s="403" t="s">
        <v>14</v>
      </c>
      <c r="H1088" s="403" t="s">
        <v>171</v>
      </c>
      <c r="I1088" s="403" t="s">
        <v>172</v>
      </c>
      <c r="J1088" s="403" t="s">
        <v>172</v>
      </c>
      <c r="K1088" s="404" t="s">
        <v>210</v>
      </c>
      <c r="L1088" s="403" t="s">
        <v>210</v>
      </c>
      <c r="M1088" s="403" t="s">
        <v>210</v>
      </c>
      <c r="N1088" s="403" t="s">
        <v>210</v>
      </c>
      <c r="O1088" s="403" t="s">
        <v>210</v>
      </c>
      <c r="P1088" s="404" t="s">
        <v>210</v>
      </c>
      <c r="Q1088" s="404" t="s">
        <v>210</v>
      </c>
      <c r="R1088" s="404" t="s">
        <v>210</v>
      </c>
      <c r="S1088" s="403" t="s">
        <v>210</v>
      </c>
      <c r="T1088" s="403" t="s">
        <v>210</v>
      </c>
      <c r="U1088" s="403" t="s">
        <v>210</v>
      </c>
      <c r="V1088" s="403" t="s">
        <v>210</v>
      </c>
      <c r="W1088" s="403" t="s">
        <v>210</v>
      </c>
      <c r="X1088" s="403" t="s">
        <v>210</v>
      </c>
      <c r="Y1088" s="403" t="s">
        <v>210</v>
      </c>
      <c r="Z1088" s="404" t="s">
        <v>210</v>
      </c>
      <c r="AA1088" s="404" t="s">
        <v>210</v>
      </c>
      <c r="AB1088" s="403" t="s">
        <v>210</v>
      </c>
      <c r="AC1088" s="403" t="s">
        <v>210</v>
      </c>
      <c r="AD1088" s="403" t="s">
        <v>210</v>
      </c>
      <c r="AE1088" s="403" t="s">
        <v>210</v>
      </c>
      <c r="AF1088" s="403" t="s">
        <v>210</v>
      </c>
      <c r="AG1088" s="403" t="s">
        <v>210</v>
      </c>
      <c r="AH1088" s="403" t="s">
        <v>210</v>
      </c>
      <c r="AI1088" s="403" t="s">
        <v>210</v>
      </c>
    </row>
    <row r="1089" spans="1:35" x14ac:dyDescent="0.2">
      <c r="A1089" s="434" t="str">
        <f>IF(B1089&lt;&gt;"",HYPERLINK(CONCATENATE("http://reports.ofsted.gov.uk/inspection-reports/find-inspection-report/provider/ELS/",B1089),"Ofsted Webpage"),"")</f>
        <v>Ofsted Webpage</v>
      </c>
      <c r="B1089" s="403">
        <v>1236778</v>
      </c>
      <c r="C1089" s="403">
        <v>116164</v>
      </c>
      <c r="D1089" s="403">
        <v>10001189</v>
      </c>
      <c r="E1089" s="403" t="s">
        <v>4739</v>
      </c>
      <c r="F1089" s="403" t="s">
        <v>247</v>
      </c>
      <c r="G1089" s="403" t="s">
        <v>28</v>
      </c>
      <c r="H1089" s="403" t="s">
        <v>1141</v>
      </c>
      <c r="I1089" s="403" t="s">
        <v>199</v>
      </c>
      <c r="J1089" s="403" t="s">
        <v>95</v>
      </c>
      <c r="K1089" s="404" t="s">
        <v>210</v>
      </c>
      <c r="L1089" s="403" t="s">
        <v>210</v>
      </c>
      <c r="M1089" s="403">
        <v>10022688</v>
      </c>
      <c r="N1089" s="403" t="s">
        <v>249</v>
      </c>
      <c r="O1089" s="403" t="s">
        <v>109</v>
      </c>
      <c r="P1089" s="404">
        <v>42801</v>
      </c>
      <c r="Q1089" s="404">
        <v>42804</v>
      </c>
      <c r="R1089" s="404">
        <v>42831</v>
      </c>
      <c r="S1089" s="403">
        <v>2</v>
      </c>
      <c r="T1089" s="403">
        <v>2</v>
      </c>
      <c r="U1089" s="403">
        <v>2</v>
      </c>
      <c r="V1089" s="403">
        <v>2</v>
      </c>
      <c r="W1089" s="403">
        <v>2</v>
      </c>
      <c r="X1089" s="403" t="s">
        <v>100</v>
      </c>
      <c r="Y1089" s="403" t="s">
        <v>210</v>
      </c>
      <c r="Z1089" s="404" t="s">
        <v>210</v>
      </c>
      <c r="AA1089" s="404" t="s">
        <v>210</v>
      </c>
      <c r="AB1089" s="403" t="s">
        <v>210</v>
      </c>
      <c r="AC1089" s="403" t="s">
        <v>210</v>
      </c>
      <c r="AD1089" s="403" t="s">
        <v>210</v>
      </c>
      <c r="AE1089" s="403" t="s">
        <v>210</v>
      </c>
      <c r="AF1089" s="403" t="s">
        <v>210</v>
      </c>
      <c r="AG1089" s="403" t="s">
        <v>210</v>
      </c>
      <c r="AH1089" s="403" t="s">
        <v>210</v>
      </c>
      <c r="AI1089" s="403" t="s">
        <v>103</v>
      </c>
    </row>
    <row r="1090" spans="1:35" x14ac:dyDescent="0.2">
      <c r="A1090" s="434" t="str">
        <f>IF(B1090&lt;&gt;"",HYPERLINK(CONCATENATE("http://reports.ofsted.gov.uk/inspection-reports/find-inspection-report/provider/ELS/",B1090),"Ofsted Webpage"),"")</f>
        <v>Ofsted Webpage</v>
      </c>
      <c r="B1090" s="403">
        <v>1236779</v>
      </c>
      <c r="C1090" s="403">
        <v>116322</v>
      </c>
      <c r="D1090" s="403">
        <v>10001648</v>
      </c>
      <c r="E1090" s="403" t="s">
        <v>253</v>
      </c>
      <c r="F1090" s="403" t="s">
        <v>247</v>
      </c>
      <c r="G1090" s="403" t="s">
        <v>28</v>
      </c>
      <c r="H1090" s="403" t="s">
        <v>237</v>
      </c>
      <c r="I1090" s="403" t="s">
        <v>190</v>
      </c>
      <c r="J1090" s="403" t="s">
        <v>190</v>
      </c>
      <c r="K1090" s="404" t="s">
        <v>210</v>
      </c>
      <c r="L1090" s="403" t="s">
        <v>210</v>
      </c>
      <c r="M1090" s="403">
        <v>10022693</v>
      </c>
      <c r="N1090" s="403" t="s">
        <v>249</v>
      </c>
      <c r="O1090" s="403" t="s">
        <v>109</v>
      </c>
      <c r="P1090" s="404">
        <v>42780</v>
      </c>
      <c r="Q1090" s="404">
        <v>42783</v>
      </c>
      <c r="R1090" s="404">
        <v>42796</v>
      </c>
      <c r="S1090" s="403">
        <v>2</v>
      </c>
      <c r="T1090" s="403">
        <v>2</v>
      </c>
      <c r="U1090" s="403">
        <v>2</v>
      </c>
      <c r="V1090" s="403">
        <v>2</v>
      </c>
      <c r="W1090" s="403">
        <v>2</v>
      </c>
      <c r="X1090" s="403" t="s">
        <v>100</v>
      </c>
      <c r="Y1090" s="403" t="s">
        <v>210</v>
      </c>
      <c r="Z1090" s="404" t="s">
        <v>210</v>
      </c>
      <c r="AA1090" s="404" t="s">
        <v>210</v>
      </c>
      <c r="AB1090" s="403" t="s">
        <v>210</v>
      </c>
      <c r="AC1090" s="403" t="s">
        <v>210</v>
      </c>
      <c r="AD1090" s="403" t="s">
        <v>210</v>
      </c>
      <c r="AE1090" s="403" t="s">
        <v>210</v>
      </c>
      <c r="AF1090" s="403" t="s">
        <v>210</v>
      </c>
      <c r="AG1090" s="403" t="s">
        <v>210</v>
      </c>
      <c r="AH1090" s="403" t="s">
        <v>210</v>
      </c>
      <c r="AI1090" s="403" t="s">
        <v>103</v>
      </c>
    </row>
    <row r="1091" spans="1:35" x14ac:dyDescent="0.2">
      <c r="A1091" s="434" t="str">
        <f>IF(B1091&lt;&gt;"",HYPERLINK(CONCATENATE("http://reports.ofsted.gov.uk/inspection-reports/find-inspection-report/provider/ELS/",B1091),"Ofsted Webpage"),"")</f>
        <v>Ofsted Webpage</v>
      </c>
      <c r="B1091" s="403">
        <v>1236902</v>
      </c>
      <c r="C1091" s="403">
        <v>131091</v>
      </c>
      <c r="D1091" s="403">
        <v>10032778</v>
      </c>
      <c r="E1091" s="403" t="s">
        <v>5030</v>
      </c>
      <c r="F1091" s="403" t="s">
        <v>92</v>
      </c>
      <c r="G1091" s="403" t="s">
        <v>14</v>
      </c>
      <c r="H1091" s="403" t="s">
        <v>337</v>
      </c>
      <c r="I1091" s="403" t="s">
        <v>172</v>
      </c>
      <c r="J1091" s="403" t="s">
        <v>172</v>
      </c>
      <c r="K1091" s="404" t="s">
        <v>210</v>
      </c>
      <c r="L1091" s="403" t="s">
        <v>210</v>
      </c>
      <c r="M1091" s="403" t="s">
        <v>210</v>
      </c>
      <c r="N1091" s="403" t="s">
        <v>210</v>
      </c>
      <c r="O1091" s="403" t="s">
        <v>210</v>
      </c>
      <c r="P1091" s="404" t="s">
        <v>210</v>
      </c>
      <c r="Q1091" s="404" t="s">
        <v>210</v>
      </c>
      <c r="R1091" s="404" t="s">
        <v>210</v>
      </c>
      <c r="S1091" s="403" t="s">
        <v>210</v>
      </c>
      <c r="T1091" s="403" t="s">
        <v>210</v>
      </c>
      <c r="U1091" s="403" t="s">
        <v>210</v>
      </c>
      <c r="V1091" s="403" t="s">
        <v>210</v>
      </c>
      <c r="W1091" s="403" t="s">
        <v>210</v>
      </c>
      <c r="X1091" s="403" t="s">
        <v>210</v>
      </c>
      <c r="Y1091" s="403" t="s">
        <v>210</v>
      </c>
      <c r="Z1091" s="404" t="s">
        <v>210</v>
      </c>
      <c r="AA1091" s="404" t="s">
        <v>210</v>
      </c>
      <c r="AB1091" s="403" t="s">
        <v>210</v>
      </c>
      <c r="AC1091" s="403" t="s">
        <v>210</v>
      </c>
      <c r="AD1091" s="403" t="s">
        <v>210</v>
      </c>
      <c r="AE1091" s="403" t="s">
        <v>210</v>
      </c>
      <c r="AF1091" s="403" t="s">
        <v>210</v>
      </c>
      <c r="AG1091" s="403" t="s">
        <v>210</v>
      </c>
      <c r="AH1091" s="403" t="s">
        <v>210</v>
      </c>
      <c r="AI1091" s="403" t="s">
        <v>210</v>
      </c>
    </row>
    <row r="1092" spans="1:35" x14ac:dyDescent="0.2">
      <c r="A1092" s="434" t="str">
        <f>IF(B1092&lt;&gt;"",HYPERLINK(CONCATENATE("http://reports.ofsted.gov.uk/inspection-reports/find-inspection-report/provider/ELS/",B1092),"Ofsted Webpage"),"")</f>
        <v>Ofsted Webpage</v>
      </c>
      <c r="B1092" s="403">
        <v>1236904</v>
      </c>
      <c r="C1092" s="403">
        <v>131092</v>
      </c>
      <c r="D1092" s="403">
        <v>10021254</v>
      </c>
      <c r="E1092" s="403" t="s">
        <v>4740</v>
      </c>
      <c r="F1092" s="403" t="s">
        <v>92</v>
      </c>
      <c r="G1092" s="403" t="s">
        <v>14</v>
      </c>
      <c r="H1092" s="403" t="s">
        <v>805</v>
      </c>
      <c r="I1092" s="403" t="s">
        <v>122</v>
      </c>
      <c r="J1092" s="403" t="s">
        <v>122</v>
      </c>
      <c r="K1092" s="404" t="s">
        <v>210</v>
      </c>
      <c r="L1092" s="403" t="s">
        <v>210</v>
      </c>
      <c r="M1092" s="403">
        <v>10037425</v>
      </c>
      <c r="N1092" s="403" t="s">
        <v>130</v>
      </c>
      <c r="O1092" s="403" t="s">
        <v>109</v>
      </c>
      <c r="P1092" s="404">
        <v>43074</v>
      </c>
      <c r="Q1092" s="404">
        <v>43076</v>
      </c>
      <c r="R1092" s="404">
        <v>43124</v>
      </c>
      <c r="S1092" s="403">
        <v>3</v>
      </c>
      <c r="T1092" s="403">
        <v>3</v>
      </c>
      <c r="U1092" s="403">
        <v>3</v>
      </c>
      <c r="V1092" s="403">
        <v>2</v>
      </c>
      <c r="W1092" s="403">
        <v>3</v>
      </c>
      <c r="X1092" s="403" t="s">
        <v>100</v>
      </c>
      <c r="Y1092" s="403" t="s">
        <v>210</v>
      </c>
      <c r="Z1092" s="404" t="s">
        <v>210</v>
      </c>
      <c r="AA1092" s="404" t="s">
        <v>210</v>
      </c>
      <c r="AB1092" s="403" t="s">
        <v>210</v>
      </c>
      <c r="AC1092" s="403" t="s">
        <v>210</v>
      </c>
      <c r="AD1092" s="403" t="s">
        <v>210</v>
      </c>
      <c r="AE1092" s="403" t="s">
        <v>210</v>
      </c>
      <c r="AF1092" s="403" t="s">
        <v>210</v>
      </c>
      <c r="AG1092" s="403" t="s">
        <v>210</v>
      </c>
      <c r="AH1092" s="403" t="s">
        <v>210</v>
      </c>
      <c r="AI1092" s="403" t="s">
        <v>103</v>
      </c>
    </row>
    <row r="1093" spans="1:35" x14ac:dyDescent="0.2">
      <c r="A1093" s="434" t="str">
        <f>IF(B1093&lt;&gt;"",HYPERLINK(CONCATENATE("http://reports.ofsted.gov.uk/inspection-reports/find-inspection-report/provider/ELS/",B1093),"Ofsted Webpage"),"")</f>
        <v>Ofsted Webpage</v>
      </c>
      <c r="B1093" s="403">
        <v>1236906</v>
      </c>
      <c r="C1093" s="403">
        <v>125341</v>
      </c>
      <c r="D1093" s="403">
        <v>10028341</v>
      </c>
      <c r="E1093" s="403" t="s">
        <v>5031</v>
      </c>
      <c r="F1093" s="403" t="s">
        <v>92</v>
      </c>
      <c r="G1093" s="403" t="s">
        <v>14</v>
      </c>
      <c r="H1093" s="403" t="s">
        <v>870</v>
      </c>
      <c r="I1093" s="403" t="s">
        <v>166</v>
      </c>
      <c r="J1093" s="403" t="s">
        <v>166</v>
      </c>
      <c r="K1093" s="404" t="s">
        <v>210</v>
      </c>
      <c r="L1093" s="403" t="s">
        <v>210</v>
      </c>
      <c r="M1093" s="403" t="s">
        <v>210</v>
      </c>
      <c r="N1093" s="403" t="s">
        <v>210</v>
      </c>
      <c r="O1093" s="403" t="s">
        <v>210</v>
      </c>
      <c r="P1093" s="404" t="s">
        <v>210</v>
      </c>
      <c r="Q1093" s="404" t="s">
        <v>210</v>
      </c>
      <c r="R1093" s="404" t="s">
        <v>210</v>
      </c>
      <c r="S1093" s="403" t="s">
        <v>210</v>
      </c>
      <c r="T1093" s="403" t="s">
        <v>210</v>
      </c>
      <c r="U1093" s="403" t="s">
        <v>210</v>
      </c>
      <c r="V1093" s="403" t="s">
        <v>210</v>
      </c>
      <c r="W1093" s="403" t="s">
        <v>210</v>
      </c>
      <c r="X1093" s="403" t="s">
        <v>210</v>
      </c>
      <c r="Y1093" s="403" t="s">
        <v>210</v>
      </c>
      <c r="Z1093" s="404" t="s">
        <v>210</v>
      </c>
      <c r="AA1093" s="404" t="s">
        <v>210</v>
      </c>
      <c r="AB1093" s="403" t="s">
        <v>210</v>
      </c>
      <c r="AC1093" s="403" t="s">
        <v>210</v>
      </c>
      <c r="AD1093" s="403" t="s">
        <v>210</v>
      </c>
      <c r="AE1093" s="403" t="s">
        <v>210</v>
      </c>
      <c r="AF1093" s="403" t="s">
        <v>210</v>
      </c>
      <c r="AG1093" s="403" t="s">
        <v>210</v>
      </c>
      <c r="AH1093" s="403" t="s">
        <v>210</v>
      </c>
      <c r="AI1093" s="403" t="s">
        <v>210</v>
      </c>
    </row>
    <row r="1094" spans="1:35" x14ac:dyDescent="0.2">
      <c r="A1094" s="434" t="str">
        <f>IF(B1094&lt;&gt;"",HYPERLINK(CONCATENATE("http://reports.ofsted.gov.uk/inspection-reports/find-inspection-report/provider/ELS/",B1094),"Ofsted Webpage"),"")</f>
        <v>Ofsted Webpage</v>
      </c>
      <c r="B1094" s="403">
        <v>1236909</v>
      </c>
      <c r="C1094" s="403">
        <v>126279</v>
      </c>
      <c r="D1094" s="403">
        <v>10034279</v>
      </c>
      <c r="E1094" s="403" t="s">
        <v>4741</v>
      </c>
      <c r="F1094" s="403" t="s">
        <v>92</v>
      </c>
      <c r="G1094" s="403" t="s">
        <v>14</v>
      </c>
      <c r="H1094" s="403" t="s">
        <v>744</v>
      </c>
      <c r="I1094" s="403" t="s">
        <v>122</v>
      </c>
      <c r="J1094" s="403" t="s">
        <v>122</v>
      </c>
      <c r="K1094" s="404" t="s">
        <v>210</v>
      </c>
      <c r="L1094" s="403" t="s">
        <v>210</v>
      </c>
      <c r="M1094" s="403" t="s">
        <v>210</v>
      </c>
      <c r="N1094" s="403" t="s">
        <v>210</v>
      </c>
      <c r="O1094" s="403" t="s">
        <v>210</v>
      </c>
      <c r="P1094" s="404" t="s">
        <v>210</v>
      </c>
      <c r="Q1094" s="404" t="s">
        <v>210</v>
      </c>
      <c r="R1094" s="404" t="s">
        <v>210</v>
      </c>
      <c r="S1094" s="403" t="s">
        <v>210</v>
      </c>
      <c r="T1094" s="403" t="s">
        <v>210</v>
      </c>
      <c r="U1094" s="403" t="s">
        <v>210</v>
      </c>
      <c r="V1094" s="403" t="s">
        <v>210</v>
      </c>
      <c r="W1094" s="403" t="s">
        <v>210</v>
      </c>
      <c r="X1094" s="403" t="s">
        <v>210</v>
      </c>
      <c r="Y1094" s="403" t="s">
        <v>210</v>
      </c>
      <c r="Z1094" s="404" t="s">
        <v>210</v>
      </c>
      <c r="AA1094" s="404" t="s">
        <v>210</v>
      </c>
      <c r="AB1094" s="403" t="s">
        <v>210</v>
      </c>
      <c r="AC1094" s="403" t="s">
        <v>210</v>
      </c>
      <c r="AD1094" s="403" t="s">
        <v>210</v>
      </c>
      <c r="AE1094" s="403" t="s">
        <v>210</v>
      </c>
      <c r="AF1094" s="403" t="s">
        <v>210</v>
      </c>
      <c r="AG1094" s="403" t="s">
        <v>210</v>
      </c>
      <c r="AH1094" s="403" t="s">
        <v>210</v>
      </c>
      <c r="AI1094" s="403" t="s">
        <v>210</v>
      </c>
    </row>
    <row r="1095" spans="1:35" x14ac:dyDescent="0.2">
      <c r="A1095" s="434" t="str">
        <f>IF(B1095&lt;&gt;"",HYPERLINK(CONCATENATE("http://reports.ofsted.gov.uk/inspection-reports/find-inspection-report/provider/ELS/",B1095),"Ofsted Webpage"),"")</f>
        <v>Ofsted Webpage</v>
      </c>
      <c r="B1095" s="403">
        <v>1236911</v>
      </c>
      <c r="C1095" s="403">
        <v>121531</v>
      </c>
      <c r="D1095" s="403">
        <v>10022570</v>
      </c>
      <c r="E1095" s="403" t="s">
        <v>4742</v>
      </c>
      <c r="F1095" s="403" t="s">
        <v>92</v>
      </c>
      <c r="G1095" s="403" t="s">
        <v>14</v>
      </c>
      <c r="H1095" s="403" t="s">
        <v>1294</v>
      </c>
      <c r="I1095" s="403" t="s">
        <v>122</v>
      </c>
      <c r="J1095" s="403" t="s">
        <v>122</v>
      </c>
      <c r="K1095" s="404" t="s">
        <v>210</v>
      </c>
      <c r="L1095" s="403" t="s">
        <v>210</v>
      </c>
      <c r="M1095" s="403">
        <v>10041178</v>
      </c>
      <c r="N1095" s="403" t="s">
        <v>130</v>
      </c>
      <c r="O1095" s="403" t="s">
        <v>109</v>
      </c>
      <c r="P1095" s="404">
        <v>43150</v>
      </c>
      <c r="Q1095" s="404">
        <v>43153</v>
      </c>
      <c r="R1095" s="404">
        <v>43178</v>
      </c>
      <c r="S1095" s="403">
        <v>3</v>
      </c>
      <c r="T1095" s="403">
        <v>3</v>
      </c>
      <c r="U1095" s="403">
        <v>3</v>
      </c>
      <c r="V1095" s="403">
        <v>2</v>
      </c>
      <c r="W1095" s="403">
        <v>2</v>
      </c>
      <c r="X1095" s="403" t="s">
        <v>100</v>
      </c>
      <c r="Y1095" s="403" t="s">
        <v>210</v>
      </c>
      <c r="Z1095" s="403" t="s">
        <v>210</v>
      </c>
      <c r="AA1095" s="403" t="s">
        <v>210</v>
      </c>
      <c r="AB1095" s="403" t="s">
        <v>210</v>
      </c>
      <c r="AC1095" s="403" t="s">
        <v>210</v>
      </c>
      <c r="AD1095" s="403" t="s">
        <v>210</v>
      </c>
      <c r="AE1095" s="403" t="s">
        <v>210</v>
      </c>
      <c r="AF1095" s="403" t="s">
        <v>210</v>
      </c>
      <c r="AG1095" s="403" t="s">
        <v>210</v>
      </c>
      <c r="AH1095" s="403" t="s">
        <v>210</v>
      </c>
      <c r="AI1095" s="403" t="s">
        <v>103</v>
      </c>
    </row>
    <row r="1096" spans="1:35" x14ac:dyDescent="0.2">
      <c r="A1096" s="434" t="str">
        <f>IF(B1096&lt;&gt;"",HYPERLINK(CONCATENATE("http://reports.ofsted.gov.uk/inspection-reports/find-inspection-report/provider/ELS/",B1096),"Ofsted Webpage"),"")</f>
        <v>Ofsted Webpage</v>
      </c>
      <c r="B1096" s="403">
        <v>1236915</v>
      </c>
      <c r="C1096" s="403">
        <v>132704</v>
      </c>
      <c r="D1096" s="403">
        <v>10045136</v>
      </c>
      <c r="E1096" s="403" t="s">
        <v>4743</v>
      </c>
      <c r="F1096" s="403" t="s">
        <v>92</v>
      </c>
      <c r="G1096" s="403" t="s">
        <v>14</v>
      </c>
      <c r="H1096" s="403" t="s">
        <v>493</v>
      </c>
      <c r="I1096" s="403" t="s">
        <v>122</v>
      </c>
      <c r="J1096" s="403" t="s">
        <v>122</v>
      </c>
      <c r="K1096" s="404" t="s">
        <v>210</v>
      </c>
      <c r="L1096" s="403" t="s">
        <v>210</v>
      </c>
      <c r="M1096" s="403">
        <v>10037426</v>
      </c>
      <c r="N1096" s="403" t="s">
        <v>130</v>
      </c>
      <c r="O1096" s="403" t="s">
        <v>109</v>
      </c>
      <c r="P1096" s="404">
        <v>43039</v>
      </c>
      <c r="Q1096" s="404">
        <v>43041</v>
      </c>
      <c r="R1096" s="404">
        <v>43068</v>
      </c>
      <c r="S1096" s="403">
        <v>3</v>
      </c>
      <c r="T1096" s="403">
        <v>3</v>
      </c>
      <c r="U1096" s="403">
        <v>3</v>
      </c>
      <c r="V1096" s="403">
        <v>2</v>
      </c>
      <c r="W1096" s="403">
        <v>3</v>
      </c>
      <c r="X1096" s="403" t="s">
        <v>100</v>
      </c>
      <c r="Y1096" s="403" t="s">
        <v>210</v>
      </c>
      <c r="Z1096" s="403" t="s">
        <v>210</v>
      </c>
      <c r="AA1096" s="403" t="s">
        <v>210</v>
      </c>
      <c r="AB1096" s="403" t="s">
        <v>210</v>
      </c>
      <c r="AC1096" s="403" t="s">
        <v>210</v>
      </c>
      <c r="AD1096" s="403" t="s">
        <v>210</v>
      </c>
      <c r="AE1096" s="403" t="s">
        <v>210</v>
      </c>
      <c r="AF1096" s="403" t="s">
        <v>210</v>
      </c>
      <c r="AG1096" s="403" t="s">
        <v>210</v>
      </c>
      <c r="AH1096" s="403" t="s">
        <v>210</v>
      </c>
      <c r="AI1096" s="403" t="s">
        <v>103</v>
      </c>
    </row>
    <row r="1097" spans="1:35" x14ac:dyDescent="0.2">
      <c r="A1097" s="434" t="str">
        <f>IF(B1097&lt;&gt;"",HYPERLINK(CONCATENATE("http://reports.ofsted.gov.uk/inspection-reports/find-inspection-report/provider/ELS/",B1097),"Ofsted Webpage"),"")</f>
        <v>Ofsted Webpage</v>
      </c>
      <c r="B1097" s="403">
        <v>1236917</v>
      </c>
      <c r="C1097" s="403">
        <v>121340</v>
      </c>
      <c r="D1097" s="403">
        <v>10022567</v>
      </c>
      <c r="E1097" s="403" t="s">
        <v>4744</v>
      </c>
      <c r="F1097" s="403" t="s">
        <v>92</v>
      </c>
      <c r="G1097" s="403" t="s">
        <v>14</v>
      </c>
      <c r="H1097" s="403" t="s">
        <v>320</v>
      </c>
      <c r="I1097" s="403" t="s">
        <v>140</v>
      </c>
      <c r="J1097" s="403" t="s">
        <v>140</v>
      </c>
      <c r="K1097" s="404" t="s">
        <v>210</v>
      </c>
      <c r="L1097" s="403" t="s">
        <v>210</v>
      </c>
      <c r="M1097" s="403" t="s">
        <v>210</v>
      </c>
      <c r="N1097" s="403" t="s">
        <v>210</v>
      </c>
      <c r="O1097" s="403" t="s">
        <v>210</v>
      </c>
      <c r="P1097" s="404" t="s">
        <v>210</v>
      </c>
      <c r="Q1097" s="404" t="s">
        <v>210</v>
      </c>
      <c r="R1097" s="404" t="s">
        <v>210</v>
      </c>
      <c r="S1097" s="403" t="s">
        <v>210</v>
      </c>
      <c r="T1097" s="403" t="s">
        <v>210</v>
      </c>
      <c r="U1097" s="403" t="s">
        <v>210</v>
      </c>
      <c r="V1097" s="403" t="s">
        <v>210</v>
      </c>
      <c r="W1097" s="403" t="s">
        <v>210</v>
      </c>
      <c r="X1097" s="403" t="s">
        <v>210</v>
      </c>
      <c r="Y1097" s="403" t="s">
        <v>210</v>
      </c>
      <c r="Z1097" s="403" t="s">
        <v>210</v>
      </c>
      <c r="AA1097" s="403" t="s">
        <v>210</v>
      </c>
      <c r="AB1097" s="403" t="s">
        <v>210</v>
      </c>
      <c r="AC1097" s="403" t="s">
        <v>210</v>
      </c>
      <c r="AD1097" s="403" t="s">
        <v>210</v>
      </c>
      <c r="AE1097" s="403" t="s">
        <v>210</v>
      </c>
      <c r="AF1097" s="403" t="s">
        <v>210</v>
      </c>
      <c r="AG1097" s="403" t="s">
        <v>210</v>
      </c>
      <c r="AH1097" s="403" t="s">
        <v>210</v>
      </c>
      <c r="AI1097" s="403" t="s">
        <v>210</v>
      </c>
    </row>
    <row r="1098" spans="1:35" x14ac:dyDescent="0.2">
      <c r="A1098" s="434" t="str">
        <f>IF(B1098&lt;&gt;"",HYPERLINK(CONCATENATE("http://reports.ofsted.gov.uk/inspection-reports/find-inspection-report/provider/ELS/",B1098),"Ofsted Webpage"),"")</f>
        <v>Ofsted Webpage</v>
      </c>
      <c r="B1098" s="403">
        <v>1236920</v>
      </c>
      <c r="C1098" s="403">
        <v>121530</v>
      </c>
      <c r="D1098" s="403">
        <v>10028120</v>
      </c>
      <c r="E1098" s="403" t="s">
        <v>4745</v>
      </c>
      <c r="F1098" s="403" t="s">
        <v>92</v>
      </c>
      <c r="G1098" s="403" t="s">
        <v>14</v>
      </c>
      <c r="H1098" s="403" t="s">
        <v>717</v>
      </c>
      <c r="I1098" s="403" t="s">
        <v>122</v>
      </c>
      <c r="J1098" s="403" t="s">
        <v>122</v>
      </c>
      <c r="K1098" s="404" t="s">
        <v>210</v>
      </c>
      <c r="L1098" s="403" t="s">
        <v>210</v>
      </c>
      <c r="M1098" s="403" t="s">
        <v>210</v>
      </c>
      <c r="N1098" s="403" t="s">
        <v>210</v>
      </c>
      <c r="O1098" s="403" t="s">
        <v>210</v>
      </c>
      <c r="P1098" s="404" t="s">
        <v>210</v>
      </c>
      <c r="Q1098" s="404" t="s">
        <v>210</v>
      </c>
      <c r="R1098" s="404" t="s">
        <v>210</v>
      </c>
      <c r="S1098" s="403" t="s">
        <v>210</v>
      </c>
      <c r="T1098" s="403" t="s">
        <v>210</v>
      </c>
      <c r="U1098" s="403" t="s">
        <v>210</v>
      </c>
      <c r="V1098" s="403" t="s">
        <v>210</v>
      </c>
      <c r="W1098" s="403" t="s">
        <v>210</v>
      </c>
      <c r="X1098" s="403" t="s">
        <v>210</v>
      </c>
      <c r="Y1098" s="403" t="s">
        <v>210</v>
      </c>
      <c r="Z1098" s="403" t="s">
        <v>210</v>
      </c>
      <c r="AA1098" s="403" t="s">
        <v>210</v>
      </c>
      <c r="AB1098" s="403" t="s">
        <v>210</v>
      </c>
      <c r="AC1098" s="403" t="s">
        <v>210</v>
      </c>
      <c r="AD1098" s="403" t="s">
        <v>210</v>
      </c>
      <c r="AE1098" s="403" t="s">
        <v>210</v>
      </c>
      <c r="AF1098" s="403" t="s">
        <v>210</v>
      </c>
      <c r="AG1098" s="403" t="s">
        <v>210</v>
      </c>
      <c r="AH1098" s="403" t="s">
        <v>210</v>
      </c>
      <c r="AI1098" s="403" t="s">
        <v>210</v>
      </c>
    </row>
    <row r="1099" spans="1:35" x14ac:dyDescent="0.2">
      <c r="A1099" s="434" t="str">
        <f>IF(B1099&lt;&gt;"",HYPERLINK(CONCATENATE("http://reports.ofsted.gov.uk/inspection-reports/find-inspection-report/provider/ELS/",B1099),"Ofsted Webpage"),"")</f>
        <v>Ofsted Webpage</v>
      </c>
      <c r="B1099" s="403">
        <v>1236922</v>
      </c>
      <c r="C1099" s="403">
        <v>126183</v>
      </c>
      <c r="D1099" s="403">
        <v>10032683</v>
      </c>
      <c r="E1099" s="403" t="s">
        <v>4746</v>
      </c>
      <c r="F1099" s="403" t="s">
        <v>92</v>
      </c>
      <c r="G1099" s="403" t="s">
        <v>14</v>
      </c>
      <c r="H1099" s="403" t="s">
        <v>473</v>
      </c>
      <c r="I1099" s="403" t="s">
        <v>94</v>
      </c>
      <c r="J1099" s="403" t="s">
        <v>95</v>
      </c>
      <c r="K1099" s="404" t="s">
        <v>210</v>
      </c>
      <c r="L1099" s="403" t="s">
        <v>210</v>
      </c>
      <c r="M1099" s="403" t="s">
        <v>210</v>
      </c>
      <c r="N1099" s="403" t="s">
        <v>210</v>
      </c>
      <c r="O1099" s="403" t="s">
        <v>210</v>
      </c>
      <c r="P1099" s="404" t="s">
        <v>210</v>
      </c>
      <c r="Q1099" s="404" t="s">
        <v>210</v>
      </c>
      <c r="R1099" s="404" t="s">
        <v>210</v>
      </c>
      <c r="S1099" s="403" t="s">
        <v>210</v>
      </c>
      <c r="T1099" s="403" t="s">
        <v>210</v>
      </c>
      <c r="U1099" s="403" t="s">
        <v>210</v>
      </c>
      <c r="V1099" s="403" t="s">
        <v>210</v>
      </c>
      <c r="W1099" s="403" t="s">
        <v>210</v>
      </c>
      <c r="X1099" s="403" t="s">
        <v>210</v>
      </c>
      <c r="Y1099" s="403" t="s">
        <v>210</v>
      </c>
      <c r="Z1099" s="403" t="s">
        <v>210</v>
      </c>
      <c r="AA1099" s="403" t="s">
        <v>210</v>
      </c>
      <c r="AB1099" s="403" t="s">
        <v>210</v>
      </c>
      <c r="AC1099" s="403" t="s">
        <v>210</v>
      </c>
      <c r="AD1099" s="403" t="s">
        <v>210</v>
      </c>
      <c r="AE1099" s="403" t="s">
        <v>210</v>
      </c>
      <c r="AF1099" s="403" t="s">
        <v>210</v>
      </c>
      <c r="AG1099" s="403" t="s">
        <v>210</v>
      </c>
      <c r="AH1099" s="403" t="s">
        <v>210</v>
      </c>
      <c r="AI1099" s="403" t="s">
        <v>210</v>
      </c>
    </row>
    <row r="1100" spans="1:35" x14ac:dyDescent="0.2">
      <c r="A1100" s="434" t="str">
        <f>IF(B1100&lt;&gt;"",HYPERLINK(CONCATENATE("http://reports.ofsted.gov.uk/inspection-reports/find-inspection-report/provider/ELS/",B1100),"Ofsted Webpage"),"")</f>
        <v>Ofsted Webpage</v>
      </c>
      <c r="B1100" s="403">
        <v>1236924</v>
      </c>
      <c r="C1100" s="403">
        <v>117373</v>
      </c>
      <c r="D1100" s="403">
        <v>10001298</v>
      </c>
      <c r="E1100" s="403" t="s">
        <v>246</v>
      </c>
      <c r="F1100" s="403" t="s">
        <v>247</v>
      </c>
      <c r="G1100" s="403" t="s">
        <v>28</v>
      </c>
      <c r="H1100" s="403" t="s">
        <v>248</v>
      </c>
      <c r="I1100" s="403" t="s">
        <v>190</v>
      </c>
      <c r="J1100" s="403" t="s">
        <v>190</v>
      </c>
      <c r="K1100" s="404" t="s">
        <v>210</v>
      </c>
      <c r="L1100" s="403" t="s">
        <v>210</v>
      </c>
      <c r="M1100" s="403">
        <v>10022692</v>
      </c>
      <c r="N1100" s="403" t="s">
        <v>249</v>
      </c>
      <c r="O1100" s="403" t="s">
        <v>109</v>
      </c>
      <c r="P1100" s="404">
        <v>42773</v>
      </c>
      <c r="Q1100" s="404">
        <v>42776</v>
      </c>
      <c r="R1100" s="404">
        <v>42797</v>
      </c>
      <c r="S1100" s="403">
        <v>1</v>
      </c>
      <c r="T1100" s="403">
        <v>1</v>
      </c>
      <c r="U1100" s="403">
        <v>2</v>
      </c>
      <c r="V1100" s="403">
        <v>1</v>
      </c>
      <c r="W1100" s="403">
        <v>1</v>
      </c>
      <c r="X1100" s="403" t="s">
        <v>100</v>
      </c>
      <c r="Y1100" s="403" t="s">
        <v>210</v>
      </c>
      <c r="Z1100" s="403" t="s">
        <v>210</v>
      </c>
      <c r="AA1100" s="403" t="s">
        <v>210</v>
      </c>
      <c r="AB1100" s="403" t="s">
        <v>210</v>
      </c>
      <c r="AC1100" s="403" t="s">
        <v>210</v>
      </c>
      <c r="AD1100" s="403" t="s">
        <v>210</v>
      </c>
      <c r="AE1100" s="403" t="s">
        <v>210</v>
      </c>
      <c r="AF1100" s="403" t="s">
        <v>210</v>
      </c>
      <c r="AG1100" s="403" t="s">
        <v>210</v>
      </c>
      <c r="AH1100" s="403" t="s">
        <v>210</v>
      </c>
      <c r="AI1100" s="403" t="s">
        <v>103</v>
      </c>
    </row>
    <row r="1101" spans="1:35" x14ac:dyDescent="0.2">
      <c r="A1101" s="434" t="str">
        <f>IF(B1101&lt;&gt;"",HYPERLINK(CONCATENATE("http://reports.ofsted.gov.uk/inspection-reports/find-inspection-report/provider/ELS/",B1101),"Ofsted Webpage"),"")</f>
        <v>Ofsted Webpage</v>
      </c>
      <c r="B1101" s="403">
        <v>1236925</v>
      </c>
      <c r="C1101" s="403">
        <v>131256</v>
      </c>
      <c r="D1101" s="403">
        <v>10036802</v>
      </c>
      <c r="E1101" s="403" t="s">
        <v>4747</v>
      </c>
      <c r="F1101" s="403" t="s">
        <v>92</v>
      </c>
      <c r="G1101" s="403" t="s">
        <v>14</v>
      </c>
      <c r="H1101" s="403" t="s">
        <v>797</v>
      </c>
      <c r="I1101" s="403" t="s">
        <v>122</v>
      </c>
      <c r="J1101" s="403" t="s">
        <v>122</v>
      </c>
      <c r="K1101" s="404" t="s">
        <v>210</v>
      </c>
      <c r="L1101" s="403" t="s">
        <v>210</v>
      </c>
      <c r="M1101" s="403" t="s">
        <v>210</v>
      </c>
      <c r="N1101" s="403" t="s">
        <v>210</v>
      </c>
      <c r="O1101" s="403" t="s">
        <v>210</v>
      </c>
      <c r="P1101" s="404" t="s">
        <v>210</v>
      </c>
      <c r="Q1101" s="404" t="s">
        <v>210</v>
      </c>
      <c r="R1101" s="404" t="s">
        <v>210</v>
      </c>
      <c r="S1101" s="403" t="s">
        <v>210</v>
      </c>
      <c r="T1101" s="403" t="s">
        <v>210</v>
      </c>
      <c r="U1101" s="403" t="s">
        <v>210</v>
      </c>
      <c r="V1101" s="403" t="s">
        <v>210</v>
      </c>
      <c r="W1101" s="403" t="s">
        <v>210</v>
      </c>
      <c r="X1101" s="403" t="s">
        <v>210</v>
      </c>
      <c r="Y1101" s="403" t="s">
        <v>210</v>
      </c>
      <c r="Z1101" s="403" t="s">
        <v>210</v>
      </c>
      <c r="AA1101" s="403" t="s">
        <v>210</v>
      </c>
      <c r="AB1101" s="403" t="s">
        <v>210</v>
      </c>
      <c r="AC1101" s="403" t="s">
        <v>210</v>
      </c>
      <c r="AD1101" s="403" t="s">
        <v>210</v>
      </c>
      <c r="AE1101" s="403" t="s">
        <v>210</v>
      </c>
      <c r="AF1101" s="403" t="s">
        <v>210</v>
      </c>
      <c r="AG1101" s="403" t="s">
        <v>210</v>
      </c>
      <c r="AH1101" s="403" t="s">
        <v>210</v>
      </c>
      <c r="AI1101" s="403" t="s">
        <v>210</v>
      </c>
    </row>
    <row r="1102" spans="1:35" x14ac:dyDescent="0.2">
      <c r="A1102" s="434" t="str">
        <f>IF(B1102&lt;&gt;"",HYPERLINK(CONCATENATE("http://reports.ofsted.gov.uk/inspection-reports/find-inspection-report/provider/ELS/",B1102),"Ofsted Webpage"),"")</f>
        <v>Ofsted Webpage</v>
      </c>
      <c r="B1102" s="403">
        <v>1236930</v>
      </c>
      <c r="C1102" s="403">
        <v>117373</v>
      </c>
      <c r="D1102" s="403">
        <v>10001298</v>
      </c>
      <c r="E1102" s="403" t="s">
        <v>339</v>
      </c>
      <c r="F1102" s="403" t="s">
        <v>247</v>
      </c>
      <c r="G1102" s="403" t="s">
        <v>28</v>
      </c>
      <c r="H1102" s="403" t="s">
        <v>248</v>
      </c>
      <c r="I1102" s="403" t="s">
        <v>190</v>
      </c>
      <c r="J1102" s="403" t="s">
        <v>190</v>
      </c>
      <c r="K1102" s="404" t="s">
        <v>210</v>
      </c>
      <c r="L1102" s="403" t="s">
        <v>210</v>
      </c>
      <c r="M1102" s="403">
        <v>10022690</v>
      </c>
      <c r="N1102" s="403" t="s">
        <v>249</v>
      </c>
      <c r="O1102" s="403" t="s">
        <v>109</v>
      </c>
      <c r="P1102" s="404">
        <v>42752</v>
      </c>
      <c r="Q1102" s="404">
        <v>42755</v>
      </c>
      <c r="R1102" s="404">
        <v>42779</v>
      </c>
      <c r="S1102" s="403">
        <v>2</v>
      </c>
      <c r="T1102" s="403">
        <v>2</v>
      </c>
      <c r="U1102" s="403">
        <v>2</v>
      </c>
      <c r="V1102" s="403">
        <v>2</v>
      </c>
      <c r="W1102" s="403">
        <v>2</v>
      </c>
      <c r="X1102" s="403" t="s">
        <v>100</v>
      </c>
      <c r="Y1102" s="403" t="s">
        <v>210</v>
      </c>
      <c r="Z1102" s="403" t="s">
        <v>210</v>
      </c>
      <c r="AA1102" s="403" t="s">
        <v>210</v>
      </c>
      <c r="AB1102" s="403" t="s">
        <v>210</v>
      </c>
      <c r="AC1102" s="403" t="s">
        <v>210</v>
      </c>
      <c r="AD1102" s="403" t="s">
        <v>210</v>
      </c>
      <c r="AE1102" s="403" t="s">
        <v>210</v>
      </c>
      <c r="AF1102" s="403" t="s">
        <v>210</v>
      </c>
      <c r="AG1102" s="403" t="s">
        <v>210</v>
      </c>
      <c r="AH1102" s="403" t="s">
        <v>210</v>
      </c>
      <c r="AI1102" s="403" t="s">
        <v>103</v>
      </c>
    </row>
    <row r="1103" spans="1:35" x14ac:dyDescent="0.2">
      <c r="A1103" s="434" t="str">
        <f>IF(B1103&lt;&gt;"",HYPERLINK(CONCATENATE("http://reports.ofsted.gov.uk/inspection-reports/find-inspection-report/provider/ELS/",B1103),"Ofsted Webpage"),"")</f>
        <v>Ofsted Webpage</v>
      </c>
      <c r="B1103" s="403">
        <v>1236932</v>
      </c>
      <c r="C1103" s="403">
        <v>109219</v>
      </c>
      <c r="D1103" s="403">
        <v>10004177</v>
      </c>
      <c r="E1103" s="403" t="s">
        <v>5032</v>
      </c>
      <c r="F1103" s="403" t="s">
        <v>247</v>
      </c>
      <c r="G1103" s="403" t="s">
        <v>28</v>
      </c>
      <c r="H1103" s="403" t="s">
        <v>285</v>
      </c>
      <c r="I1103" s="403" t="s">
        <v>140</v>
      </c>
      <c r="J1103" s="403" t="s">
        <v>140</v>
      </c>
      <c r="K1103" s="404" t="s">
        <v>210</v>
      </c>
      <c r="L1103" s="403" t="s">
        <v>210</v>
      </c>
      <c r="M1103" s="403">
        <v>10022676</v>
      </c>
      <c r="N1103" s="403" t="s">
        <v>130</v>
      </c>
      <c r="O1103" s="403" t="s">
        <v>109</v>
      </c>
      <c r="P1103" s="404">
        <v>42682</v>
      </c>
      <c r="Q1103" s="404">
        <v>42685</v>
      </c>
      <c r="R1103" s="404">
        <v>42710</v>
      </c>
      <c r="S1103" s="403">
        <v>2</v>
      </c>
      <c r="T1103" s="403">
        <v>2</v>
      </c>
      <c r="U1103" s="403">
        <v>2</v>
      </c>
      <c r="V1103" s="403">
        <v>2</v>
      </c>
      <c r="W1103" s="403">
        <v>2</v>
      </c>
      <c r="X1103" s="403" t="s">
        <v>100</v>
      </c>
      <c r="Y1103" s="403" t="s">
        <v>210</v>
      </c>
      <c r="Z1103" s="403" t="s">
        <v>210</v>
      </c>
      <c r="AA1103" s="403" t="s">
        <v>210</v>
      </c>
      <c r="AB1103" s="403" t="s">
        <v>210</v>
      </c>
      <c r="AC1103" s="403" t="s">
        <v>210</v>
      </c>
      <c r="AD1103" s="403" t="s">
        <v>210</v>
      </c>
      <c r="AE1103" s="403" t="s">
        <v>210</v>
      </c>
      <c r="AF1103" s="403" t="s">
        <v>210</v>
      </c>
      <c r="AG1103" s="403" t="s">
        <v>210</v>
      </c>
      <c r="AH1103" s="403" t="s">
        <v>210</v>
      </c>
      <c r="AI1103" s="403" t="s">
        <v>103</v>
      </c>
    </row>
    <row r="1104" spans="1:35" x14ac:dyDescent="0.2">
      <c r="A1104" s="434" t="str">
        <f>IF(B1104&lt;&gt;"",HYPERLINK(CONCATENATE("http://reports.ofsted.gov.uk/inspection-reports/find-inspection-report/provider/ELS/",B1104),"Ofsted Webpage"),"")</f>
        <v>Ofsted Webpage</v>
      </c>
      <c r="B1104" s="403">
        <v>1236934</v>
      </c>
      <c r="C1104" s="403">
        <v>127211</v>
      </c>
      <c r="D1104" s="403">
        <v>10027211</v>
      </c>
      <c r="E1104" s="403" t="s">
        <v>4923</v>
      </c>
      <c r="F1104" s="403" t="s">
        <v>92</v>
      </c>
      <c r="G1104" s="403" t="s">
        <v>14</v>
      </c>
      <c r="H1104" s="403" t="s">
        <v>114</v>
      </c>
      <c r="I1104" s="403" t="s">
        <v>107</v>
      </c>
      <c r="J1104" s="403" t="s">
        <v>107</v>
      </c>
      <c r="K1104" s="404" t="s">
        <v>210</v>
      </c>
      <c r="L1104" s="403" t="s">
        <v>210</v>
      </c>
      <c r="M1104" s="403" t="s">
        <v>210</v>
      </c>
      <c r="N1104" s="403" t="s">
        <v>210</v>
      </c>
      <c r="O1104" s="403" t="s">
        <v>210</v>
      </c>
      <c r="P1104" s="404" t="s">
        <v>210</v>
      </c>
      <c r="Q1104" s="404" t="s">
        <v>210</v>
      </c>
      <c r="R1104" s="404" t="s">
        <v>210</v>
      </c>
      <c r="S1104" s="403" t="s">
        <v>210</v>
      </c>
      <c r="T1104" s="403" t="s">
        <v>210</v>
      </c>
      <c r="U1104" s="403" t="s">
        <v>210</v>
      </c>
      <c r="V1104" s="403" t="s">
        <v>210</v>
      </c>
      <c r="W1104" s="403" t="s">
        <v>210</v>
      </c>
      <c r="X1104" s="403" t="s">
        <v>210</v>
      </c>
      <c r="Y1104" s="403" t="s">
        <v>210</v>
      </c>
      <c r="Z1104" s="403" t="s">
        <v>210</v>
      </c>
      <c r="AA1104" s="403" t="s">
        <v>210</v>
      </c>
      <c r="AB1104" s="403" t="s">
        <v>210</v>
      </c>
      <c r="AC1104" s="403" t="s">
        <v>210</v>
      </c>
      <c r="AD1104" s="403" t="s">
        <v>210</v>
      </c>
      <c r="AE1104" s="403" t="s">
        <v>210</v>
      </c>
      <c r="AF1104" s="403" t="s">
        <v>210</v>
      </c>
      <c r="AG1104" s="403" t="s">
        <v>210</v>
      </c>
      <c r="AH1104" s="403" t="s">
        <v>210</v>
      </c>
      <c r="AI1104" s="403" t="s">
        <v>210</v>
      </c>
    </row>
    <row r="1105" spans="1:35" x14ac:dyDescent="0.2">
      <c r="A1105" s="434" t="str">
        <f>IF(B1105&lt;&gt;"",HYPERLINK(CONCATENATE("http://reports.ofsted.gov.uk/inspection-reports/find-inspection-report/provider/ELS/",B1105),"Ofsted Webpage"),"")</f>
        <v>Ofsted Webpage</v>
      </c>
      <c r="B1105" s="403">
        <v>1236935</v>
      </c>
      <c r="C1105" s="403">
        <v>109219</v>
      </c>
      <c r="D1105" s="403">
        <v>10004177</v>
      </c>
      <c r="E1105" s="403" t="s">
        <v>5033</v>
      </c>
      <c r="F1105" s="403" t="s">
        <v>247</v>
      </c>
      <c r="G1105" s="403" t="s">
        <v>28</v>
      </c>
      <c r="H1105" s="403" t="s">
        <v>285</v>
      </c>
      <c r="I1105" s="403" t="s">
        <v>140</v>
      </c>
      <c r="J1105" s="403" t="s">
        <v>140</v>
      </c>
      <c r="K1105" s="404" t="s">
        <v>210</v>
      </c>
      <c r="L1105" s="403" t="s">
        <v>210</v>
      </c>
      <c r="M1105" s="403">
        <v>10022691</v>
      </c>
      <c r="N1105" s="403" t="s">
        <v>249</v>
      </c>
      <c r="O1105" s="403" t="s">
        <v>109</v>
      </c>
      <c r="P1105" s="404">
        <v>42766</v>
      </c>
      <c r="Q1105" s="404">
        <v>42769</v>
      </c>
      <c r="R1105" s="404">
        <v>42790</v>
      </c>
      <c r="S1105" s="403">
        <v>2</v>
      </c>
      <c r="T1105" s="403">
        <v>2</v>
      </c>
      <c r="U1105" s="403">
        <v>2</v>
      </c>
      <c r="V1105" s="403">
        <v>2</v>
      </c>
      <c r="W1105" s="403">
        <v>2</v>
      </c>
      <c r="X1105" s="403" t="s">
        <v>100</v>
      </c>
      <c r="Y1105" s="403" t="s">
        <v>210</v>
      </c>
      <c r="Z1105" s="403" t="s">
        <v>210</v>
      </c>
      <c r="AA1105" s="403" t="s">
        <v>210</v>
      </c>
      <c r="AB1105" s="403" t="s">
        <v>210</v>
      </c>
      <c r="AC1105" s="403" t="s">
        <v>210</v>
      </c>
      <c r="AD1105" s="403" t="s">
        <v>210</v>
      </c>
      <c r="AE1105" s="403" t="s">
        <v>210</v>
      </c>
      <c r="AF1105" s="403" t="s">
        <v>210</v>
      </c>
      <c r="AG1105" s="403" t="s">
        <v>210</v>
      </c>
      <c r="AH1105" s="403" t="s">
        <v>210</v>
      </c>
      <c r="AI1105" s="403" t="s">
        <v>103</v>
      </c>
    </row>
    <row r="1106" spans="1:35" x14ac:dyDescent="0.2">
      <c r="A1106" s="434" t="str">
        <f>IF(B1106&lt;&gt;"",HYPERLINK(CONCATENATE("http://reports.ofsted.gov.uk/inspection-reports/find-inspection-report/provider/ELS/",B1106),"Ofsted Webpage"),"")</f>
        <v>Ofsted Webpage</v>
      </c>
      <c r="B1106" s="403">
        <v>1236937</v>
      </c>
      <c r="C1106" s="403">
        <v>112110</v>
      </c>
      <c r="D1106" s="403">
        <v>10001647</v>
      </c>
      <c r="E1106" s="403" t="s">
        <v>335</v>
      </c>
      <c r="F1106" s="403" t="s">
        <v>247</v>
      </c>
      <c r="G1106" s="403" t="s">
        <v>28</v>
      </c>
      <c r="H1106" s="403" t="s">
        <v>217</v>
      </c>
      <c r="I1106" s="403" t="s">
        <v>161</v>
      </c>
      <c r="J1106" s="403" t="s">
        <v>161</v>
      </c>
      <c r="K1106" s="404" t="s">
        <v>210</v>
      </c>
      <c r="L1106" s="403" t="s">
        <v>210</v>
      </c>
      <c r="M1106" s="403">
        <v>10022686</v>
      </c>
      <c r="N1106" s="403" t="s">
        <v>249</v>
      </c>
      <c r="O1106" s="403" t="s">
        <v>109</v>
      </c>
      <c r="P1106" s="404">
        <v>42745</v>
      </c>
      <c r="Q1106" s="404">
        <v>42748</v>
      </c>
      <c r="R1106" s="404">
        <v>42780</v>
      </c>
      <c r="S1106" s="403">
        <v>2</v>
      </c>
      <c r="T1106" s="403">
        <v>2</v>
      </c>
      <c r="U1106" s="403">
        <v>2</v>
      </c>
      <c r="V1106" s="403">
        <v>2</v>
      </c>
      <c r="W1106" s="403">
        <v>2</v>
      </c>
      <c r="X1106" s="403" t="s">
        <v>100</v>
      </c>
      <c r="Y1106" s="403" t="s">
        <v>210</v>
      </c>
      <c r="Z1106" s="403" t="s">
        <v>210</v>
      </c>
      <c r="AA1106" s="403" t="s">
        <v>210</v>
      </c>
      <c r="AB1106" s="403" t="s">
        <v>210</v>
      </c>
      <c r="AC1106" s="403" t="s">
        <v>210</v>
      </c>
      <c r="AD1106" s="403" t="s">
        <v>210</v>
      </c>
      <c r="AE1106" s="403" t="s">
        <v>210</v>
      </c>
      <c r="AF1106" s="403" t="s">
        <v>210</v>
      </c>
      <c r="AG1106" s="403" t="s">
        <v>210</v>
      </c>
      <c r="AH1106" s="403" t="s">
        <v>210</v>
      </c>
      <c r="AI1106" s="403" t="s">
        <v>103</v>
      </c>
    </row>
    <row r="1107" spans="1:35" x14ac:dyDescent="0.2">
      <c r="A1107" s="434" t="str">
        <f>IF(B1107&lt;&gt;"",HYPERLINK(CONCATENATE("http://reports.ofsted.gov.uk/inspection-reports/find-inspection-report/provider/ELS/",B1107),"Ofsted Webpage"),"")</f>
        <v>Ofsted Webpage</v>
      </c>
      <c r="B1107" s="403">
        <v>1236939</v>
      </c>
      <c r="C1107" s="403">
        <v>126044</v>
      </c>
      <c r="D1107" s="403">
        <v>10034044</v>
      </c>
      <c r="E1107" s="403" t="s">
        <v>4748</v>
      </c>
      <c r="F1107" s="403" t="s">
        <v>92</v>
      </c>
      <c r="G1107" s="403" t="s">
        <v>14</v>
      </c>
      <c r="H1107" s="403" t="s">
        <v>592</v>
      </c>
      <c r="I1107" s="403" t="s">
        <v>122</v>
      </c>
      <c r="J1107" s="403" t="s">
        <v>122</v>
      </c>
      <c r="K1107" s="404" t="s">
        <v>210</v>
      </c>
      <c r="L1107" s="403" t="s">
        <v>210</v>
      </c>
      <c r="M1107" s="403" t="s">
        <v>210</v>
      </c>
      <c r="N1107" s="403" t="s">
        <v>210</v>
      </c>
      <c r="O1107" s="403" t="s">
        <v>210</v>
      </c>
      <c r="P1107" s="404" t="s">
        <v>210</v>
      </c>
      <c r="Q1107" s="404" t="s">
        <v>210</v>
      </c>
      <c r="R1107" s="404" t="s">
        <v>210</v>
      </c>
      <c r="S1107" s="403" t="s">
        <v>210</v>
      </c>
      <c r="T1107" s="403" t="s">
        <v>210</v>
      </c>
      <c r="U1107" s="403" t="s">
        <v>210</v>
      </c>
      <c r="V1107" s="403" t="s">
        <v>210</v>
      </c>
      <c r="W1107" s="403" t="s">
        <v>210</v>
      </c>
      <c r="X1107" s="403" t="s">
        <v>210</v>
      </c>
      <c r="Y1107" s="403" t="s">
        <v>210</v>
      </c>
      <c r="Z1107" s="403" t="s">
        <v>210</v>
      </c>
      <c r="AA1107" s="403" t="s">
        <v>210</v>
      </c>
      <c r="AB1107" s="403" t="s">
        <v>210</v>
      </c>
      <c r="AC1107" s="403" t="s">
        <v>210</v>
      </c>
      <c r="AD1107" s="403" t="s">
        <v>210</v>
      </c>
      <c r="AE1107" s="403" t="s">
        <v>210</v>
      </c>
      <c r="AF1107" s="403" t="s">
        <v>210</v>
      </c>
      <c r="AG1107" s="403" t="s">
        <v>210</v>
      </c>
      <c r="AH1107" s="403" t="s">
        <v>210</v>
      </c>
      <c r="AI1107" s="403" t="s">
        <v>210</v>
      </c>
    </row>
    <row r="1108" spans="1:35" x14ac:dyDescent="0.2">
      <c r="A1108" s="434" t="str">
        <f>IF(B1108&lt;&gt;"",HYPERLINK(CONCATENATE("http://reports.ofsted.gov.uk/inspection-reports/find-inspection-report/provider/ELS/",B1108),"Ofsted Webpage"),"")</f>
        <v>Ofsted Webpage</v>
      </c>
      <c r="B1108" s="403">
        <v>1236942</v>
      </c>
      <c r="C1108" s="403">
        <v>112110</v>
      </c>
      <c r="D1108" s="403">
        <v>10001647</v>
      </c>
      <c r="E1108" s="403" t="s">
        <v>309</v>
      </c>
      <c r="F1108" s="403" t="s">
        <v>247</v>
      </c>
      <c r="G1108" s="403" t="s">
        <v>28</v>
      </c>
      <c r="H1108" s="403" t="s">
        <v>217</v>
      </c>
      <c r="I1108" s="403" t="s">
        <v>161</v>
      </c>
      <c r="J1108" s="403" t="s">
        <v>161</v>
      </c>
      <c r="K1108" s="404" t="s">
        <v>210</v>
      </c>
      <c r="L1108" s="403" t="s">
        <v>210</v>
      </c>
      <c r="M1108" s="403">
        <v>10022689</v>
      </c>
      <c r="N1108" s="403" t="s">
        <v>249</v>
      </c>
      <c r="O1108" s="403" t="s">
        <v>109</v>
      </c>
      <c r="P1108" s="404">
        <v>42759</v>
      </c>
      <c r="Q1108" s="404">
        <v>42762</v>
      </c>
      <c r="R1108" s="404">
        <v>42787</v>
      </c>
      <c r="S1108" s="403">
        <v>1</v>
      </c>
      <c r="T1108" s="403">
        <v>1</v>
      </c>
      <c r="U1108" s="403">
        <v>1</v>
      </c>
      <c r="V1108" s="403">
        <v>1</v>
      </c>
      <c r="W1108" s="403">
        <v>1</v>
      </c>
      <c r="X1108" s="403" t="s">
        <v>100</v>
      </c>
      <c r="Y1108" s="403" t="s">
        <v>210</v>
      </c>
      <c r="Z1108" s="403" t="s">
        <v>210</v>
      </c>
      <c r="AA1108" s="403" t="s">
        <v>210</v>
      </c>
      <c r="AB1108" s="403" t="s">
        <v>210</v>
      </c>
      <c r="AC1108" s="403" t="s">
        <v>210</v>
      </c>
      <c r="AD1108" s="403" t="s">
        <v>210</v>
      </c>
      <c r="AE1108" s="403" t="s">
        <v>210</v>
      </c>
      <c r="AF1108" s="403" t="s">
        <v>210</v>
      </c>
      <c r="AG1108" s="403" t="s">
        <v>210</v>
      </c>
      <c r="AH1108" s="403" t="s">
        <v>210</v>
      </c>
      <c r="AI1108" s="403" t="s">
        <v>103</v>
      </c>
    </row>
    <row r="1109" spans="1:35" x14ac:dyDescent="0.2">
      <c r="A1109" s="434" t="str">
        <f>IF(B1109&lt;&gt;"",HYPERLINK(CONCATENATE("http://reports.ofsted.gov.uk/inspection-reports/find-inspection-report/provider/ELS/",B1109),"Ofsted Webpage"),"")</f>
        <v>Ofsted Webpage</v>
      </c>
      <c r="B1109" s="403">
        <v>1236943</v>
      </c>
      <c r="C1109" s="403">
        <v>131497</v>
      </c>
      <c r="D1109" s="403">
        <v>10008455</v>
      </c>
      <c r="E1109" s="403" t="s">
        <v>1450</v>
      </c>
      <c r="F1109" s="403" t="s">
        <v>92</v>
      </c>
      <c r="G1109" s="403" t="s">
        <v>14</v>
      </c>
      <c r="H1109" s="403" t="s">
        <v>231</v>
      </c>
      <c r="I1109" s="403" t="s">
        <v>122</v>
      </c>
      <c r="J1109" s="403" t="s">
        <v>122</v>
      </c>
      <c r="K1109" s="404" t="s">
        <v>210</v>
      </c>
      <c r="L1109" s="403" t="s">
        <v>210</v>
      </c>
      <c r="M1109" s="403" t="s">
        <v>210</v>
      </c>
      <c r="N1109" s="403" t="s">
        <v>210</v>
      </c>
      <c r="O1109" s="403" t="s">
        <v>210</v>
      </c>
      <c r="P1109" s="404" t="s">
        <v>210</v>
      </c>
      <c r="Q1109" s="404" t="s">
        <v>210</v>
      </c>
      <c r="R1109" s="404" t="s">
        <v>210</v>
      </c>
      <c r="S1109" s="403" t="s">
        <v>210</v>
      </c>
      <c r="T1109" s="403" t="s">
        <v>210</v>
      </c>
      <c r="U1109" s="403" t="s">
        <v>210</v>
      </c>
      <c r="V1109" s="403" t="s">
        <v>210</v>
      </c>
      <c r="W1109" s="403" t="s">
        <v>210</v>
      </c>
      <c r="X1109" s="403" t="s">
        <v>210</v>
      </c>
      <c r="Y1109" s="403" t="s">
        <v>210</v>
      </c>
      <c r="Z1109" s="403" t="s">
        <v>210</v>
      </c>
      <c r="AA1109" s="403" t="s">
        <v>210</v>
      </c>
      <c r="AB1109" s="403" t="s">
        <v>210</v>
      </c>
      <c r="AC1109" s="403" t="s">
        <v>210</v>
      </c>
      <c r="AD1109" s="403" t="s">
        <v>210</v>
      </c>
      <c r="AE1109" s="403" t="s">
        <v>210</v>
      </c>
      <c r="AF1109" s="403" t="s">
        <v>210</v>
      </c>
      <c r="AG1109" s="403" t="s">
        <v>210</v>
      </c>
      <c r="AH1109" s="403" t="s">
        <v>210</v>
      </c>
      <c r="AI1109" s="403" t="s">
        <v>210</v>
      </c>
    </row>
    <row r="1110" spans="1:35" x14ac:dyDescent="0.2">
      <c r="A1110" s="434" t="str">
        <f>IF(B1110&lt;&gt;"",HYPERLINK(CONCATENATE("http://reports.ofsted.gov.uk/inspection-reports/find-inspection-report/provider/ELS/",B1110),"Ofsted Webpage"),"")</f>
        <v>Ofsted Webpage</v>
      </c>
      <c r="B1110" s="403">
        <v>1236946</v>
      </c>
      <c r="C1110" s="403">
        <v>115875</v>
      </c>
      <c r="D1110" s="403">
        <v>10005262</v>
      </c>
      <c r="E1110" s="403" t="s">
        <v>4749</v>
      </c>
      <c r="F1110" s="403" t="s">
        <v>247</v>
      </c>
      <c r="G1110" s="403" t="s">
        <v>28</v>
      </c>
      <c r="H1110" s="403" t="s">
        <v>449</v>
      </c>
      <c r="I1110" s="403" t="s">
        <v>122</v>
      </c>
      <c r="J1110" s="403" t="s">
        <v>122</v>
      </c>
      <c r="K1110" s="404" t="s">
        <v>210</v>
      </c>
      <c r="L1110" s="403" t="s">
        <v>210</v>
      </c>
      <c r="M1110" s="403">
        <v>10022694</v>
      </c>
      <c r="N1110" s="403" t="s">
        <v>249</v>
      </c>
      <c r="O1110" s="403" t="s">
        <v>109</v>
      </c>
      <c r="P1110" s="404">
        <v>42808</v>
      </c>
      <c r="Q1110" s="404">
        <v>42811</v>
      </c>
      <c r="R1110" s="404">
        <v>42838</v>
      </c>
      <c r="S1110" s="403">
        <v>2</v>
      </c>
      <c r="T1110" s="403">
        <v>2</v>
      </c>
      <c r="U1110" s="403">
        <v>2</v>
      </c>
      <c r="V1110" s="403">
        <v>2</v>
      </c>
      <c r="W1110" s="403">
        <v>2</v>
      </c>
      <c r="X1110" s="403" t="s">
        <v>100</v>
      </c>
      <c r="Y1110" s="403" t="s">
        <v>210</v>
      </c>
      <c r="Z1110" s="403" t="s">
        <v>210</v>
      </c>
      <c r="AA1110" s="403" t="s">
        <v>210</v>
      </c>
      <c r="AB1110" s="403" t="s">
        <v>210</v>
      </c>
      <c r="AC1110" s="403" t="s">
        <v>210</v>
      </c>
      <c r="AD1110" s="403" t="s">
        <v>210</v>
      </c>
      <c r="AE1110" s="403" t="s">
        <v>210</v>
      </c>
      <c r="AF1110" s="403" t="s">
        <v>210</v>
      </c>
      <c r="AG1110" s="403" t="s">
        <v>210</v>
      </c>
      <c r="AH1110" s="403" t="s">
        <v>210</v>
      </c>
      <c r="AI1110" s="403" t="s">
        <v>103</v>
      </c>
    </row>
    <row r="1111" spans="1:35" x14ac:dyDescent="0.2">
      <c r="A1111" s="434" t="str">
        <f>IF(B1111&lt;&gt;"",HYPERLINK(CONCATENATE("http://reports.ofsted.gov.uk/inspection-reports/find-inspection-report/provider/ELS/",B1111),"Ofsted Webpage"),"")</f>
        <v>Ofsted Webpage</v>
      </c>
      <c r="B1111" s="403">
        <v>1236949</v>
      </c>
      <c r="C1111" s="403">
        <v>115875</v>
      </c>
      <c r="D1111" s="403">
        <v>10005262</v>
      </c>
      <c r="E1111" s="403" t="s">
        <v>468</v>
      </c>
      <c r="F1111" s="403" t="s">
        <v>247</v>
      </c>
      <c r="G1111" s="403" t="s">
        <v>28</v>
      </c>
      <c r="H1111" s="403" t="s">
        <v>469</v>
      </c>
      <c r="I1111" s="403" t="s">
        <v>166</v>
      </c>
      <c r="J1111" s="403" t="s">
        <v>166</v>
      </c>
      <c r="K1111" s="404" t="s">
        <v>210</v>
      </c>
      <c r="L1111" s="403" t="s">
        <v>210</v>
      </c>
      <c r="M1111" s="403">
        <v>10022679</v>
      </c>
      <c r="N1111" s="403" t="s">
        <v>130</v>
      </c>
      <c r="O1111" s="403" t="s">
        <v>109</v>
      </c>
      <c r="P1111" s="404">
        <v>42703</v>
      </c>
      <c r="Q1111" s="404">
        <v>42706</v>
      </c>
      <c r="R1111" s="404">
        <v>42732</v>
      </c>
      <c r="S1111" s="403">
        <v>2</v>
      </c>
      <c r="T1111" s="403">
        <v>2</v>
      </c>
      <c r="U1111" s="403">
        <v>2</v>
      </c>
      <c r="V1111" s="403">
        <v>2</v>
      </c>
      <c r="W1111" s="403">
        <v>2</v>
      </c>
      <c r="X1111" s="403" t="s">
        <v>100</v>
      </c>
      <c r="Y1111" s="403" t="s">
        <v>210</v>
      </c>
      <c r="Z1111" s="403" t="s">
        <v>210</v>
      </c>
      <c r="AA1111" s="403" t="s">
        <v>210</v>
      </c>
      <c r="AB1111" s="403" t="s">
        <v>210</v>
      </c>
      <c r="AC1111" s="403" t="s">
        <v>210</v>
      </c>
      <c r="AD1111" s="403" t="s">
        <v>210</v>
      </c>
      <c r="AE1111" s="403" t="s">
        <v>210</v>
      </c>
      <c r="AF1111" s="403" t="s">
        <v>210</v>
      </c>
      <c r="AG1111" s="403" t="s">
        <v>210</v>
      </c>
      <c r="AH1111" s="403" t="s">
        <v>210</v>
      </c>
      <c r="AI1111" s="403" t="s">
        <v>103</v>
      </c>
    </row>
    <row r="1112" spans="1:35" x14ac:dyDescent="0.2">
      <c r="A1112" s="434" t="str">
        <f>IF(B1112&lt;&gt;"",HYPERLINK(CONCATENATE("http://reports.ofsted.gov.uk/inspection-reports/find-inspection-report/provider/ELS/",B1112),"Ofsted Webpage"),"")</f>
        <v>Ofsted Webpage</v>
      </c>
      <c r="B1112" s="403">
        <v>1236950</v>
      </c>
      <c r="C1112" s="403">
        <v>126802</v>
      </c>
      <c r="D1112" s="403">
        <v>10030802</v>
      </c>
      <c r="E1112" s="403" t="s">
        <v>5575</v>
      </c>
      <c r="F1112" s="403" t="s">
        <v>92</v>
      </c>
      <c r="G1112" s="403" t="s">
        <v>14</v>
      </c>
      <c r="H1112" s="403" t="s">
        <v>160</v>
      </c>
      <c r="I1112" s="403" t="s">
        <v>161</v>
      </c>
      <c r="J1112" s="403" t="s">
        <v>161</v>
      </c>
      <c r="K1112" s="404" t="s">
        <v>210</v>
      </c>
      <c r="L1112" s="403" t="s">
        <v>210</v>
      </c>
      <c r="M1112" s="403" t="s">
        <v>210</v>
      </c>
      <c r="N1112" s="403" t="s">
        <v>210</v>
      </c>
      <c r="O1112" s="403" t="s">
        <v>210</v>
      </c>
      <c r="P1112" s="404" t="s">
        <v>210</v>
      </c>
      <c r="Q1112" s="404" t="s">
        <v>210</v>
      </c>
      <c r="R1112" s="404" t="s">
        <v>210</v>
      </c>
      <c r="S1112" s="403" t="s">
        <v>210</v>
      </c>
      <c r="T1112" s="403" t="s">
        <v>210</v>
      </c>
      <c r="U1112" s="403" t="s">
        <v>210</v>
      </c>
      <c r="V1112" s="403" t="s">
        <v>210</v>
      </c>
      <c r="W1112" s="403" t="s">
        <v>210</v>
      </c>
      <c r="X1112" s="403" t="s">
        <v>210</v>
      </c>
      <c r="Y1112" s="403" t="s">
        <v>210</v>
      </c>
      <c r="Z1112" s="404" t="s">
        <v>210</v>
      </c>
      <c r="AA1112" s="403" t="s">
        <v>210</v>
      </c>
      <c r="AB1112" s="403" t="s">
        <v>210</v>
      </c>
      <c r="AC1112" s="403" t="s">
        <v>210</v>
      </c>
      <c r="AD1112" s="403" t="s">
        <v>210</v>
      </c>
      <c r="AE1112" s="403" t="s">
        <v>210</v>
      </c>
      <c r="AF1112" s="403" t="s">
        <v>210</v>
      </c>
      <c r="AG1112" s="403" t="s">
        <v>210</v>
      </c>
      <c r="AH1112" s="403" t="s">
        <v>210</v>
      </c>
      <c r="AI1112" s="403" t="s">
        <v>210</v>
      </c>
    </row>
    <row r="1113" spans="1:35" x14ac:dyDescent="0.2">
      <c r="A1113" s="434" t="str">
        <f>IF(B1113&lt;&gt;"",HYPERLINK(CONCATENATE("http://reports.ofsted.gov.uk/inspection-reports/find-inspection-report/provider/ELS/",B1113),"Ofsted Webpage"),"")</f>
        <v>Ofsted Webpage</v>
      </c>
      <c r="B1113" s="403">
        <v>1236951</v>
      </c>
      <c r="C1113" s="403">
        <v>126281</v>
      </c>
      <c r="D1113" s="403">
        <v>10035281</v>
      </c>
      <c r="E1113" s="403" t="s">
        <v>4750</v>
      </c>
      <c r="F1113" s="403" t="s">
        <v>92</v>
      </c>
      <c r="G1113" s="403" t="s">
        <v>14</v>
      </c>
      <c r="H1113" s="403" t="s">
        <v>399</v>
      </c>
      <c r="I1113" s="403" t="s">
        <v>190</v>
      </c>
      <c r="J1113" s="403" t="s">
        <v>190</v>
      </c>
      <c r="K1113" s="404" t="s">
        <v>210</v>
      </c>
      <c r="L1113" s="403" t="s">
        <v>210</v>
      </c>
      <c r="M1113" s="403" t="s">
        <v>210</v>
      </c>
      <c r="N1113" s="403" t="s">
        <v>210</v>
      </c>
      <c r="O1113" s="403" t="s">
        <v>210</v>
      </c>
      <c r="P1113" s="404" t="s">
        <v>210</v>
      </c>
      <c r="Q1113" s="404" t="s">
        <v>210</v>
      </c>
      <c r="R1113" s="404" t="s">
        <v>210</v>
      </c>
      <c r="S1113" s="403" t="s">
        <v>210</v>
      </c>
      <c r="T1113" s="403" t="s">
        <v>210</v>
      </c>
      <c r="U1113" s="403" t="s">
        <v>210</v>
      </c>
      <c r="V1113" s="403" t="s">
        <v>210</v>
      </c>
      <c r="W1113" s="403" t="s">
        <v>210</v>
      </c>
      <c r="X1113" s="403" t="s">
        <v>210</v>
      </c>
      <c r="Y1113" s="403" t="s">
        <v>210</v>
      </c>
      <c r="Z1113" s="403" t="s">
        <v>210</v>
      </c>
      <c r="AA1113" s="403" t="s">
        <v>210</v>
      </c>
      <c r="AB1113" s="403" t="s">
        <v>210</v>
      </c>
      <c r="AC1113" s="403" t="s">
        <v>210</v>
      </c>
      <c r="AD1113" s="403" t="s">
        <v>210</v>
      </c>
      <c r="AE1113" s="403" t="s">
        <v>210</v>
      </c>
      <c r="AF1113" s="403" t="s">
        <v>210</v>
      </c>
      <c r="AG1113" s="403" t="s">
        <v>210</v>
      </c>
      <c r="AH1113" s="403" t="s">
        <v>210</v>
      </c>
      <c r="AI1113" s="403" t="s">
        <v>210</v>
      </c>
    </row>
    <row r="1114" spans="1:35" x14ac:dyDescent="0.2">
      <c r="A1114" s="434" t="str">
        <f>IF(B1114&lt;&gt;"",HYPERLINK(CONCATENATE("http://reports.ofsted.gov.uk/inspection-reports/find-inspection-report/provider/ELS/",B1114),"Ofsted Webpage"),"")</f>
        <v>Ofsted Webpage</v>
      </c>
      <c r="B1114" s="403">
        <v>1236952</v>
      </c>
      <c r="C1114" s="403">
        <v>115875</v>
      </c>
      <c r="D1114" s="403">
        <v>10005262</v>
      </c>
      <c r="E1114" s="403" t="s">
        <v>4751</v>
      </c>
      <c r="F1114" s="403" t="s">
        <v>247</v>
      </c>
      <c r="G1114" s="403" t="s">
        <v>28</v>
      </c>
      <c r="H1114" s="403" t="s">
        <v>186</v>
      </c>
      <c r="I1114" s="403" t="s">
        <v>172</v>
      </c>
      <c r="J1114" s="403" t="s">
        <v>172</v>
      </c>
      <c r="K1114" s="404" t="s">
        <v>210</v>
      </c>
      <c r="L1114" s="403" t="s">
        <v>210</v>
      </c>
      <c r="M1114" s="403">
        <v>10022687</v>
      </c>
      <c r="N1114" s="403" t="s">
        <v>249</v>
      </c>
      <c r="O1114" s="403" t="s">
        <v>109</v>
      </c>
      <c r="P1114" s="404">
        <v>42794</v>
      </c>
      <c r="Q1114" s="404">
        <v>42797</v>
      </c>
      <c r="R1114" s="404">
        <v>42831</v>
      </c>
      <c r="S1114" s="403">
        <v>2</v>
      </c>
      <c r="T1114" s="403">
        <v>2</v>
      </c>
      <c r="U1114" s="403">
        <v>2</v>
      </c>
      <c r="V1114" s="403">
        <v>2</v>
      </c>
      <c r="W1114" s="403">
        <v>2</v>
      </c>
      <c r="X1114" s="403" t="s">
        <v>100</v>
      </c>
      <c r="Y1114" s="403" t="s">
        <v>210</v>
      </c>
      <c r="Z1114" s="404" t="s">
        <v>210</v>
      </c>
      <c r="AA1114" s="404" t="s">
        <v>210</v>
      </c>
      <c r="AB1114" s="403" t="s">
        <v>210</v>
      </c>
      <c r="AC1114" s="403" t="s">
        <v>210</v>
      </c>
      <c r="AD1114" s="403" t="s">
        <v>210</v>
      </c>
      <c r="AE1114" s="403" t="s">
        <v>210</v>
      </c>
      <c r="AF1114" s="403" t="s">
        <v>210</v>
      </c>
      <c r="AG1114" s="403" t="s">
        <v>210</v>
      </c>
      <c r="AH1114" s="403" t="s">
        <v>210</v>
      </c>
      <c r="AI1114" s="403" t="s">
        <v>103</v>
      </c>
    </row>
    <row r="1115" spans="1:35" x14ac:dyDescent="0.2">
      <c r="A1115" s="434" t="str">
        <f>IF(B1115&lt;&gt;"",HYPERLINK(CONCATENATE("http://reports.ofsted.gov.uk/inspection-reports/find-inspection-report/provider/ELS/",B1115),"Ofsted Webpage"),"")</f>
        <v>Ofsted Webpage</v>
      </c>
      <c r="B1115" s="403">
        <v>1237097</v>
      </c>
      <c r="C1115" s="403">
        <v>130974</v>
      </c>
      <c r="D1115" s="403">
        <v>10037337</v>
      </c>
      <c r="E1115" s="403" t="s">
        <v>4752</v>
      </c>
      <c r="F1115" s="403" t="s">
        <v>92</v>
      </c>
      <c r="G1115" s="403" t="s">
        <v>14</v>
      </c>
      <c r="H1115" s="403" t="s">
        <v>2996</v>
      </c>
      <c r="I1115" s="403" t="s">
        <v>140</v>
      </c>
      <c r="J1115" s="403" t="s">
        <v>140</v>
      </c>
      <c r="K1115" s="404" t="s">
        <v>210</v>
      </c>
      <c r="L1115" s="403" t="s">
        <v>210</v>
      </c>
      <c r="M1115" s="403" t="s">
        <v>210</v>
      </c>
      <c r="N1115" s="403" t="s">
        <v>210</v>
      </c>
      <c r="O1115" s="403" t="s">
        <v>210</v>
      </c>
      <c r="P1115" s="404" t="s">
        <v>210</v>
      </c>
      <c r="Q1115" s="404" t="s">
        <v>210</v>
      </c>
      <c r="R1115" s="404" t="s">
        <v>210</v>
      </c>
      <c r="S1115" s="403" t="s">
        <v>210</v>
      </c>
      <c r="T1115" s="403" t="s">
        <v>210</v>
      </c>
      <c r="U1115" s="403" t="s">
        <v>210</v>
      </c>
      <c r="V1115" s="403" t="s">
        <v>210</v>
      </c>
      <c r="W1115" s="403" t="s">
        <v>210</v>
      </c>
      <c r="X1115" s="403" t="s">
        <v>210</v>
      </c>
      <c r="Y1115" s="403" t="s">
        <v>210</v>
      </c>
      <c r="Z1115" s="404" t="s">
        <v>210</v>
      </c>
      <c r="AA1115" s="404" t="s">
        <v>210</v>
      </c>
      <c r="AB1115" s="403" t="s">
        <v>210</v>
      </c>
      <c r="AC1115" s="403" t="s">
        <v>210</v>
      </c>
      <c r="AD1115" s="403" t="s">
        <v>210</v>
      </c>
      <c r="AE1115" s="403" t="s">
        <v>210</v>
      </c>
      <c r="AF1115" s="403" t="s">
        <v>210</v>
      </c>
      <c r="AG1115" s="403" t="s">
        <v>210</v>
      </c>
      <c r="AH1115" s="403" t="s">
        <v>210</v>
      </c>
      <c r="AI1115" s="403" t="s">
        <v>210</v>
      </c>
    </row>
    <row r="1116" spans="1:35" x14ac:dyDescent="0.2">
      <c r="A1116" s="434" t="str">
        <f>IF(B1116&lt;&gt;"",HYPERLINK(CONCATENATE("http://reports.ofsted.gov.uk/inspection-reports/find-inspection-report/provider/ELS/",B1116),"Ofsted Webpage"),"")</f>
        <v>Ofsted Webpage</v>
      </c>
      <c r="B1116" s="403">
        <v>1237099</v>
      </c>
      <c r="C1116" s="403">
        <v>132208</v>
      </c>
      <c r="D1116" s="403">
        <v>10018436</v>
      </c>
      <c r="E1116" s="403" t="s">
        <v>4753</v>
      </c>
      <c r="F1116" s="403" t="s">
        <v>92</v>
      </c>
      <c r="G1116" s="403" t="s">
        <v>14</v>
      </c>
      <c r="H1116" s="403" t="s">
        <v>285</v>
      </c>
      <c r="I1116" s="403" t="s">
        <v>140</v>
      </c>
      <c r="J1116" s="403" t="s">
        <v>140</v>
      </c>
      <c r="K1116" s="404" t="s">
        <v>210</v>
      </c>
      <c r="L1116" s="403" t="s">
        <v>210</v>
      </c>
      <c r="M1116" s="403">
        <v>10022630</v>
      </c>
      <c r="N1116" s="403" t="s">
        <v>130</v>
      </c>
      <c r="O1116" s="403" t="s">
        <v>109</v>
      </c>
      <c r="P1116" s="404">
        <v>42809</v>
      </c>
      <c r="Q1116" s="404">
        <v>42811</v>
      </c>
      <c r="R1116" s="404">
        <v>42851</v>
      </c>
      <c r="S1116" s="403">
        <v>3</v>
      </c>
      <c r="T1116" s="403">
        <v>3</v>
      </c>
      <c r="U1116" s="403">
        <v>3</v>
      </c>
      <c r="V1116" s="403">
        <v>3</v>
      </c>
      <c r="W1116" s="403">
        <v>3</v>
      </c>
      <c r="X1116" s="403" t="s">
        <v>100</v>
      </c>
      <c r="Y1116" s="403" t="s">
        <v>210</v>
      </c>
      <c r="Z1116" s="403" t="s">
        <v>210</v>
      </c>
      <c r="AA1116" s="403" t="s">
        <v>210</v>
      </c>
      <c r="AB1116" s="403" t="s">
        <v>210</v>
      </c>
      <c r="AC1116" s="403" t="s">
        <v>210</v>
      </c>
      <c r="AD1116" s="403" t="s">
        <v>210</v>
      </c>
      <c r="AE1116" s="403" t="s">
        <v>210</v>
      </c>
      <c r="AF1116" s="403" t="s">
        <v>210</v>
      </c>
      <c r="AG1116" s="403" t="s">
        <v>210</v>
      </c>
      <c r="AH1116" s="403" t="s">
        <v>210</v>
      </c>
      <c r="AI1116" s="403" t="s">
        <v>103</v>
      </c>
    </row>
    <row r="1117" spans="1:35" x14ac:dyDescent="0.2">
      <c r="A1117" s="434" t="str">
        <f>IF(B1117&lt;&gt;"",HYPERLINK(CONCATENATE("http://reports.ofsted.gov.uk/inspection-reports/find-inspection-report/provider/ELS/",B1117),"Ofsted Webpage"),"")</f>
        <v>Ofsted Webpage</v>
      </c>
      <c r="B1117" s="403">
        <v>1237100</v>
      </c>
      <c r="C1117" s="403">
        <v>128308</v>
      </c>
      <c r="D1117" s="403">
        <v>10037345</v>
      </c>
      <c r="E1117" s="403" t="s">
        <v>5034</v>
      </c>
      <c r="F1117" s="403" t="s">
        <v>92</v>
      </c>
      <c r="G1117" s="403" t="s">
        <v>14</v>
      </c>
      <c r="H1117" s="403" t="s">
        <v>266</v>
      </c>
      <c r="I1117" s="403" t="s">
        <v>122</v>
      </c>
      <c r="J1117" s="403" t="s">
        <v>122</v>
      </c>
      <c r="K1117" s="404" t="s">
        <v>210</v>
      </c>
      <c r="L1117" s="403" t="s">
        <v>210</v>
      </c>
      <c r="M1117" s="403" t="s">
        <v>210</v>
      </c>
      <c r="N1117" s="403" t="s">
        <v>210</v>
      </c>
      <c r="O1117" s="403" t="s">
        <v>210</v>
      </c>
      <c r="P1117" s="404" t="s">
        <v>210</v>
      </c>
      <c r="Q1117" s="404" t="s">
        <v>210</v>
      </c>
      <c r="R1117" s="404" t="s">
        <v>210</v>
      </c>
      <c r="S1117" s="403" t="s">
        <v>210</v>
      </c>
      <c r="T1117" s="403" t="s">
        <v>210</v>
      </c>
      <c r="U1117" s="403" t="s">
        <v>210</v>
      </c>
      <c r="V1117" s="403" t="s">
        <v>210</v>
      </c>
      <c r="W1117" s="403" t="s">
        <v>210</v>
      </c>
      <c r="X1117" s="403" t="s">
        <v>210</v>
      </c>
      <c r="Y1117" s="403" t="s">
        <v>210</v>
      </c>
      <c r="Z1117" s="403" t="s">
        <v>210</v>
      </c>
      <c r="AA1117" s="403" t="s">
        <v>210</v>
      </c>
      <c r="AB1117" s="403" t="s">
        <v>210</v>
      </c>
      <c r="AC1117" s="403" t="s">
        <v>210</v>
      </c>
      <c r="AD1117" s="403" t="s">
        <v>210</v>
      </c>
      <c r="AE1117" s="403" t="s">
        <v>210</v>
      </c>
      <c r="AF1117" s="403" t="s">
        <v>210</v>
      </c>
      <c r="AG1117" s="403" t="s">
        <v>210</v>
      </c>
      <c r="AH1117" s="403" t="s">
        <v>210</v>
      </c>
      <c r="AI1117" s="403" t="s">
        <v>210</v>
      </c>
    </row>
    <row r="1118" spans="1:35" x14ac:dyDescent="0.2">
      <c r="A1118" s="434" t="str">
        <f>IF(B1118&lt;&gt;"",HYPERLINK(CONCATENATE("http://reports.ofsted.gov.uk/inspection-reports/find-inspection-report/provider/ELS/",B1118),"Ofsted Webpage"),"")</f>
        <v>Ofsted Webpage</v>
      </c>
      <c r="B1118" s="403">
        <v>1237102</v>
      </c>
      <c r="C1118" s="403">
        <v>121473</v>
      </c>
      <c r="D1118" s="403">
        <v>10025267</v>
      </c>
      <c r="E1118" s="403" t="s">
        <v>4754</v>
      </c>
      <c r="F1118" s="403" t="s">
        <v>92</v>
      </c>
      <c r="G1118" s="403" t="s">
        <v>14</v>
      </c>
      <c r="H1118" s="403" t="s">
        <v>493</v>
      </c>
      <c r="I1118" s="403" t="s">
        <v>122</v>
      </c>
      <c r="J1118" s="403" t="s">
        <v>122</v>
      </c>
      <c r="K1118" s="404" t="s">
        <v>210</v>
      </c>
      <c r="L1118" s="403" t="s">
        <v>210</v>
      </c>
      <c r="M1118" s="403" t="s">
        <v>210</v>
      </c>
      <c r="N1118" s="403" t="s">
        <v>210</v>
      </c>
      <c r="O1118" s="403" t="s">
        <v>210</v>
      </c>
      <c r="P1118" s="404" t="s">
        <v>210</v>
      </c>
      <c r="Q1118" s="404" t="s">
        <v>210</v>
      </c>
      <c r="R1118" s="404" t="s">
        <v>210</v>
      </c>
      <c r="S1118" s="403" t="s">
        <v>210</v>
      </c>
      <c r="T1118" s="403" t="s">
        <v>210</v>
      </c>
      <c r="U1118" s="403" t="s">
        <v>210</v>
      </c>
      <c r="V1118" s="403" t="s">
        <v>210</v>
      </c>
      <c r="W1118" s="403" t="s">
        <v>210</v>
      </c>
      <c r="X1118" s="403" t="s">
        <v>210</v>
      </c>
      <c r="Y1118" s="403" t="s">
        <v>210</v>
      </c>
      <c r="Z1118" s="403" t="s">
        <v>210</v>
      </c>
      <c r="AA1118" s="403" t="s">
        <v>210</v>
      </c>
      <c r="AB1118" s="403" t="s">
        <v>210</v>
      </c>
      <c r="AC1118" s="403" t="s">
        <v>210</v>
      </c>
      <c r="AD1118" s="403" t="s">
        <v>210</v>
      </c>
      <c r="AE1118" s="403" t="s">
        <v>210</v>
      </c>
      <c r="AF1118" s="403" t="s">
        <v>210</v>
      </c>
      <c r="AG1118" s="403" t="s">
        <v>210</v>
      </c>
      <c r="AH1118" s="403" t="s">
        <v>210</v>
      </c>
      <c r="AI1118" s="403" t="s">
        <v>210</v>
      </c>
    </row>
    <row r="1119" spans="1:35" x14ac:dyDescent="0.2">
      <c r="A1119" s="434" t="str">
        <f>IF(B1119&lt;&gt;"",HYPERLINK(CONCATENATE("http://reports.ofsted.gov.uk/inspection-reports/find-inspection-report/provider/ELS/",B1119),"Ofsted Webpage"),"")</f>
        <v>Ofsted Webpage</v>
      </c>
      <c r="B1119" s="403">
        <v>1237103</v>
      </c>
      <c r="C1119" s="403">
        <v>122643</v>
      </c>
      <c r="D1119" s="403">
        <v>10023871</v>
      </c>
      <c r="E1119" s="403" t="s">
        <v>4755</v>
      </c>
      <c r="F1119" s="403" t="s">
        <v>92</v>
      </c>
      <c r="G1119" s="403" t="s">
        <v>14</v>
      </c>
      <c r="H1119" s="403" t="s">
        <v>178</v>
      </c>
      <c r="I1119" s="403" t="s">
        <v>107</v>
      </c>
      <c r="J1119" s="403" t="s">
        <v>107</v>
      </c>
      <c r="K1119" s="404" t="s">
        <v>210</v>
      </c>
      <c r="L1119" s="403" t="s">
        <v>210</v>
      </c>
      <c r="M1119" s="403" t="s">
        <v>210</v>
      </c>
      <c r="N1119" s="403" t="s">
        <v>210</v>
      </c>
      <c r="O1119" s="403" t="s">
        <v>210</v>
      </c>
      <c r="P1119" s="404" t="s">
        <v>210</v>
      </c>
      <c r="Q1119" s="404" t="s">
        <v>210</v>
      </c>
      <c r="R1119" s="404" t="s">
        <v>210</v>
      </c>
      <c r="S1119" s="403" t="s">
        <v>210</v>
      </c>
      <c r="T1119" s="403" t="s">
        <v>210</v>
      </c>
      <c r="U1119" s="403" t="s">
        <v>210</v>
      </c>
      <c r="V1119" s="403" t="s">
        <v>210</v>
      </c>
      <c r="W1119" s="403" t="s">
        <v>210</v>
      </c>
      <c r="X1119" s="403" t="s">
        <v>210</v>
      </c>
      <c r="Y1119" s="403" t="s">
        <v>210</v>
      </c>
      <c r="Z1119" s="403" t="s">
        <v>210</v>
      </c>
      <c r="AA1119" s="403" t="s">
        <v>210</v>
      </c>
      <c r="AB1119" s="403" t="s">
        <v>210</v>
      </c>
      <c r="AC1119" s="403" t="s">
        <v>210</v>
      </c>
      <c r="AD1119" s="403" t="s">
        <v>210</v>
      </c>
      <c r="AE1119" s="403" t="s">
        <v>210</v>
      </c>
      <c r="AF1119" s="403" t="s">
        <v>210</v>
      </c>
      <c r="AG1119" s="403" t="s">
        <v>210</v>
      </c>
      <c r="AH1119" s="403" t="s">
        <v>210</v>
      </c>
      <c r="AI1119" s="403" t="s">
        <v>210</v>
      </c>
    </row>
    <row r="1120" spans="1:35" x14ac:dyDescent="0.2">
      <c r="A1120" s="434" t="str">
        <f>IF(B1120&lt;&gt;"",HYPERLINK(CONCATENATE("http://reports.ofsted.gov.uk/inspection-reports/find-inspection-report/provider/ELS/",B1120),"Ofsted Webpage"),"")</f>
        <v>Ofsted Webpage</v>
      </c>
      <c r="B1120" s="403">
        <v>1237106</v>
      </c>
      <c r="C1120" s="403">
        <v>124510</v>
      </c>
      <c r="D1120" s="403">
        <v>10018361</v>
      </c>
      <c r="E1120" s="403" t="s">
        <v>4756</v>
      </c>
      <c r="F1120" s="403" t="s">
        <v>92</v>
      </c>
      <c r="G1120" s="403" t="s">
        <v>14</v>
      </c>
      <c r="H1120" s="403" t="s">
        <v>144</v>
      </c>
      <c r="I1120" s="403" t="s">
        <v>122</v>
      </c>
      <c r="J1120" s="403" t="s">
        <v>122</v>
      </c>
      <c r="K1120" s="404" t="s">
        <v>210</v>
      </c>
      <c r="L1120" s="403" t="s">
        <v>210</v>
      </c>
      <c r="M1120" s="403">
        <v>10037427</v>
      </c>
      <c r="N1120" s="403" t="s">
        <v>130</v>
      </c>
      <c r="O1120" s="403" t="s">
        <v>109</v>
      </c>
      <c r="P1120" s="404">
        <v>43068</v>
      </c>
      <c r="Q1120" s="404">
        <v>43070</v>
      </c>
      <c r="R1120" s="404">
        <v>43115</v>
      </c>
      <c r="S1120" s="403">
        <v>4</v>
      </c>
      <c r="T1120" s="403">
        <v>4</v>
      </c>
      <c r="U1120" s="403">
        <v>4</v>
      </c>
      <c r="V1120" s="403">
        <v>4</v>
      </c>
      <c r="W1120" s="403">
        <v>4</v>
      </c>
      <c r="X1120" s="403" t="s">
        <v>98</v>
      </c>
      <c r="Y1120" s="403" t="s">
        <v>210</v>
      </c>
      <c r="Z1120" s="403" t="s">
        <v>210</v>
      </c>
      <c r="AA1120" s="403" t="s">
        <v>210</v>
      </c>
      <c r="AB1120" s="403" t="s">
        <v>210</v>
      </c>
      <c r="AC1120" s="403" t="s">
        <v>210</v>
      </c>
      <c r="AD1120" s="403" t="s">
        <v>210</v>
      </c>
      <c r="AE1120" s="403" t="s">
        <v>210</v>
      </c>
      <c r="AF1120" s="403" t="s">
        <v>210</v>
      </c>
      <c r="AG1120" s="403" t="s">
        <v>210</v>
      </c>
      <c r="AH1120" s="403" t="s">
        <v>210</v>
      </c>
      <c r="AI1120" s="403" t="s">
        <v>103</v>
      </c>
    </row>
    <row r="1121" spans="1:35" x14ac:dyDescent="0.2">
      <c r="A1121" s="434" t="str">
        <f>IF(B1121&lt;&gt;"",HYPERLINK(CONCATENATE("http://reports.ofsted.gov.uk/inspection-reports/find-inspection-report/provider/ELS/",B1121),"Ofsted Webpage"),"")</f>
        <v>Ofsted Webpage</v>
      </c>
      <c r="B1121" s="403">
        <v>1237111</v>
      </c>
      <c r="C1121" s="403">
        <v>127045</v>
      </c>
      <c r="D1121" s="403">
        <v>10031745</v>
      </c>
      <c r="E1121" s="403" t="s">
        <v>5035</v>
      </c>
      <c r="F1121" s="403" t="s">
        <v>92</v>
      </c>
      <c r="G1121" s="403" t="s">
        <v>14</v>
      </c>
      <c r="H1121" s="403" t="s">
        <v>231</v>
      </c>
      <c r="I1121" s="403" t="s">
        <v>122</v>
      </c>
      <c r="J1121" s="403" t="s">
        <v>122</v>
      </c>
      <c r="K1121" s="404" t="s">
        <v>210</v>
      </c>
      <c r="L1121" s="403" t="s">
        <v>210</v>
      </c>
      <c r="M1121" s="403" t="s">
        <v>210</v>
      </c>
      <c r="N1121" s="403" t="s">
        <v>210</v>
      </c>
      <c r="O1121" s="403" t="s">
        <v>210</v>
      </c>
      <c r="P1121" s="404" t="s">
        <v>210</v>
      </c>
      <c r="Q1121" s="404" t="s">
        <v>210</v>
      </c>
      <c r="R1121" s="404" t="s">
        <v>210</v>
      </c>
      <c r="S1121" s="403" t="s">
        <v>210</v>
      </c>
      <c r="T1121" s="403" t="s">
        <v>210</v>
      </c>
      <c r="U1121" s="403" t="s">
        <v>210</v>
      </c>
      <c r="V1121" s="403" t="s">
        <v>210</v>
      </c>
      <c r="W1121" s="403" t="s">
        <v>210</v>
      </c>
      <c r="X1121" s="403" t="s">
        <v>210</v>
      </c>
      <c r="Y1121" s="403" t="s">
        <v>210</v>
      </c>
      <c r="Z1121" s="403" t="s">
        <v>210</v>
      </c>
      <c r="AA1121" s="403" t="s">
        <v>210</v>
      </c>
      <c r="AB1121" s="403" t="s">
        <v>210</v>
      </c>
      <c r="AC1121" s="403" t="s">
        <v>210</v>
      </c>
      <c r="AD1121" s="403" t="s">
        <v>210</v>
      </c>
      <c r="AE1121" s="403" t="s">
        <v>210</v>
      </c>
      <c r="AF1121" s="403" t="s">
        <v>210</v>
      </c>
      <c r="AG1121" s="403" t="s">
        <v>210</v>
      </c>
      <c r="AH1121" s="403" t="s">
        <v>210</v>
      </c>
      <c r="AI1121" s="403" t="s">
        <v>210</v>
      </c>
    </row>
    <row r="1122" spans="1:35" x14ac:dyDescent="0.2">
      <c r="A1122" s="434" t="str">
        <f>IF(B1122&lt;&gt;"",HYPERLINK(CONCATENATE("http://reports.ofsted.gov.uk/inspection-reports/find-inspection-report/provider/ELS/",B1122),"Ofsted Webpage"),"")</f>
        <v>Ofsted Webpage</v>
      </c>
      <c r="B1122" s="403">
        <v>1237113</v>
      </c>
      <c r="C1122" s="403">
        <v>126396</v>
      </c>
      <c r="D1122" s="403">
        <v>10032396</v>
      </c>
      <c r="E1122" s="403" t="s">
        <v>4757</v>
      </c>
      <c r="F1122" s="403" t="s">
        <v>92</v>
      </c>
      <c r="G1122" s="403" t="s">
        <v>14</v>
      </c>
      <c r="H1122" s="403" t="s">
        <v>404</v>
      </c>
      <c r="I1122" s="403" t="s">
        <v>199</v>
      </c>
      <c r="J1122" s="403" t="s">
        <v>95</v>
      </c>
      <c r="K1122" s="404" t="s">
        <v>210</v>
      </c>
      <c r="L1122" s="403" t="s">
        <v>210</v>
      </c>
      <c r="M1122" s="403" t="s">
        <v>210</v>
      </c>
      <c r="N1122" s="403" t="s">
        <v>210</v>
      </c>
      <c r="O1122" s="403" t="s">
        <v>210</v>
      </c>
      <c r="P1122" s="404" t="s">
        <v>210</v>
      </c>
      <c r="Q1122" s="404" t="s">
        <v>210</v>
      </c>
      <c r="R1122" s="404" t="s">
        <v>210</v>
      </c>
      <c r="S1122" s="403" t="s">
        <v>210</v>
      </c>
      <c r="T1122" s="403" t="s">
        <v>210</v>
      </c>
      <c r="U1122" s="403" t="s">
        <v>210</v>
      </c>
      <c r="V1122" s="403" t="s">
        <v>210</v>
      </c>
      <c r="W1122" s="403" t="s">
        <v>210</v>
      </c>
      <c r="X1122" s="403" t="s">
        <v>210</v>
      </c>
      <c r="Y1122" s="403" t="s">
        <v>210</v>
      </c>
      <c r="Z1122" s="404" t="s">
        <v>210</v>
      </c>
      <c r="AA1122" s="404" t="s">
        <v>210</v>
      </c>
      <c r="AB1122" s="403" t="s">
        <v>210</v>
      </c>
      <c r="AC1122" s="403" t="s">
        <v>210</v>
      </c>
      <c r="AD1122" s="403" t="s">
        <v>210</v>
      </c>
      <c r="AE1122" s="403" t="s">
        <v>210</v>
      </c>
      <c r="AF1122" s="403" t="s">
        <v>210</v>
      </c>
      <c r="AG1122" s="403" t="s">
        <v>210</v>
      </c>
      <c r="AH1122" s="403" t="s">
        <v>210</v>
      </c>
      <c r="AI1122" s="403" t="s">
        <v>210</v>
      </c>
    </row>
    <row r="1123" spans="1:35" x14ac:dyDescent="0.2">
      <c r="A1123" s="434" t="str">
        <f>IF(B1123&lt;&gt;"",HYPERLINK(CONCATENATE("http://reports.ofsted.gov.uk/inspection-reports/find-inspection-report/provider/ELS/",B1123),"Ofsted Webpage"),"")</f>
        <v>Ofsted Webpage</v>
      </c>
      <c r="B1123" s="403">
        <v>1237116</v>
      </c>
      <c r="C1123" s="403">
        <v>121476</v>
      </c>
      <c r="D1123" s="403">
        <v>10035301</v>
      </c>
      <c r="E1123" s="403" t="s">
        <v>4758</v>
      </c>
      <c r="F1123" s="403" t="s">
        <v>92</v>
      </c>
      <c r="G1123" s="403" t="s">
        <v>14</v>
      </c>
      <c r="H1123" s="403" t="s">
        <v>178</v>
      </c>
      <c r="I1123" s="403" t="s">
        <v>107</v>
      </c>
      <c r="J1123" s="403" t="s">
        <v>107</v>
      </c>
      <c r="K1123" s="404" t="s">
        <v>210</v>
      </c>
      <c r="L1123" s="403" t="s">
        <v>210</v>
      </c>
      <c r="M1123" s="403" t="s">
        <v>210</v>
      </c>
      <c r="N1123" s="403" t="s">
        <v>210</v>
      </c>
      <c r="O1123" s="403" t="s">
        <v>210</v>
      </c>
      <c r="P1123" s="404" t="s">
        <v>210</v>
      </c>
      <c r="Q1123" s="404" t="s">
        <v>210</v>
      </c>
      <c r="R1123" s="404" t="s">
        <v>210</v>
      </c>
      <c r="S1123" s="403" t="s">
        <v>210</v>
      </c>
      <c r="T1123" s="403" t="s">
        <v>210</v>
      </c>
      <c r="U1123" s="403" t="s">
        <v>210</v>
      </c>
      <c r="V1123" s="403" t="s">
        <v>210</v>
      </c>
      <c r="W1123" s="403" t="s">
        <v>210</v>
      </c>
      <c r="X1123" s="403" t="s">
        <v>210</v>
      </c>
      <c r="Y1123" s="403" t="s">
        <v>210</v>
      </c>
      <c r="Z1123" s="404" t="s">
        <v>210</v>
      </c>
      <c r="AA1123" s="404" t="s">
        <v>210</v>
      </c>
      <c r="AB1123" s="403" t="s">
        <v>210</v>
      </c>
      <c r="AC1123" s="403" t="s">
        <v>210</v>
      </c>
      <c r="AD1123" s="403" t="s">
        <v>210</v>
      </c>
      <c r="AE1123" s="403" t="s">
        <v>210</v>
      </c>
      <c r="AF1123" s="403" t="s">
        <v>210</v>
      </c>
      <c r="AG1123" s="403" t="s">
        <v>210</v>
      </c>
      <c r="AH1123" s="403" t="s">
        <v>210</v>
      </c>
      <c r="AI1123" s="403" t="s">
        <v>210</v>
      </c>
    </row>
    <row r="1124" spans="1:35" x14ac:dyDescent="0.2">
      <c r="A1124" s="434" t="str">
        <f>IF(B1124&lt;&gt;"",HYPERLINK(CONCATENATE("http://reports.ofsted.gov.uk/inspection-reports/find-inspection-report/provider/ELS/",B1124),"Ofsted Webpage"),"")</f>
        <v>Ofsted Webpage</v>
      </c>
      <c r="B1124" s="403">
        <v>1237118</v>
      </c>
      <c r="C1124" s="403">
        <v>125133</v>
      </c>
      <c r="D1124" s="403">
        <v>10022133</v>
      </c>
      <c r="E1124" s="403" t="s">
        <v>4759</v>
      </c>
      <c r="F1124" s="403" t="s">
        <v>92</v>
      </c>
      <c r="G1124" s="403" t="s">
        <v>14</v>
      </c>
      <c r="H1124" s="403" t="s">
        <v>422</v>
      </c>
      <c r="I1124" s="403" t="s">
        <v>140</v>
      </c>
      <c r="J1124" s="403" t="s">
        <v>140</v>
      </c>
      <c r="K1124" s="404" t="s">
        <v>210</v>
      </c>
      <c r="L1124" s="403" t="s">
        <v>210</v>
      </c>
      <c r="M1124" s="403">
        <v>10030762</v>
      </c>
      <c r="N1124" s="403" t="s">
        <v>130</v>
      </c>
      <c r="O1124" s="403" t="s">
        <v>109</v>
      </c>
      <c r="P1124" s="404">
        <v>42878</v>
      </c>
      <c r="Q1124" s="404">
        <v>42879</v>
      </c>
      <c r="R1124" s="404">
        <v>42913</v>
      </c>
      <c r="S1124" s="403">
        <v>4</v>
      </c>
      <c r="T1124" s="403">
        <v>4</v>
      </c>
      <c r="U1124" s="403">
        <v>4</v>
      </c>
      <c r="V1124" s="403">
        <v>4</v>
      </c>
      <c r="W1124" s="403">
        <v>4</v>
      </c>
      <c r="X1124" s="403" t="s">
        <v>100</v>
      </c>
      <c r="Y1124" s="403" t="s">
        <v>210</v>
      </c>
      <c r="Z1124" s="404" t="s">
        <v>210</v>
      </c>
      <c r="AA1124" s="404" t="s">
        <v>210</v>
      </c>
      <c r="AB1124" s="403" t="s">
        <v>210</v>
      </c>
      <c r="AC1124" s="403" t="s">
        <v>210</v>
      </c>
      <c r="AD1124" s="403" t="s">
        <v>210</v>
      </c>
      <c r="AE1124" s="403" t="s">
        <v>210</v>
      </c>
      <c r="AF1124" s="403" t="s">
        <v>210</v>
      </c>
      <c r="AG1124" s="403" t="s">
        <v>210</v>
      </c>
      <c r="AH1124" s="403" t="s">
        <v>210</v>
      </c>
      <c r="AI1124" s="403" t="s">
        <v>103</v>
      </c>
    </row>
    <row r="1125" spans="1:35" x14ac:dyDescent="0.2">
      <c r="A1125" s="434" t="str">
        <f>IF(B1125&lt;&gt;"",HYPERLINK(CONCATENATE("http://reports.ofsted.gov.uk/inspection-reports/find-inspection-report/provider/ELS/",B1125),"Ofsted Webpage"),"")</f>
        <v>Ofsted Webpage</v>
      </c>
      <c r="B1125" s="403">
        <v>1237120</v>
      </c>
      <c r="C1125" s="403">
        <v>124608</v>
      </c>
      <c r="D1125" s="403">
        <v>10021303</v>
      </c>
      <c r="E1125" s="403" t="s">
        <v>5036</v>
      </c>
      <c r="F1125" s="403" t="s">
        <v>92</v>
      </c>
      <c r="G1125" s="403" t="s">
        <v>14</v>
      </c>
      <c r="H1125" s="403" t="s">
        <v>1100</v>
      </c>
      <c r="I1125" s="403" t="s">
        <v>94</v>
      </c>
      <c r="J1125" s="403" t="s">
        <v>95</v>
      </c>
      <c r="K1125" s="404" t="s">
        <v>210</v>
      </c>
      <c r="L1125" s="403" t="s">
        <v>210</v>
      </c>
      <c r="M1125" s="403" t="s">
        <v>210</v>
      </c>
      <c r="N1125" s="403" t="s">
        <v>210</v>
      </c>
      <c r="O1125" s="403" t="s">
        <v>210</v>
      </c>
      <c r="P1125" s="404" t="s">
        <v>210</v>
      </c>
      <c r="Q1125" s="404" t="s">
        <v>210</v>
      </c>
      <c r="R1125" s="404" t="s">
        <v>210</v>
      </c>
      <c r="S1125" s="421" t="s">
        <v>210</v>
      </c>
      <c r="T1125" s="421" t="s">
        <v>210</v>
      </c>
      <c r="U1125" s="421" t="s">
        <v>210</v>
      </c>
      <c r="V1125" s="421" t="s">
        <v>210</v>
      </c>
      <c r="W1125" s="421" t="s">
        <v>210</v>
      </c>
      <c r="X1125" s="421" t="s">
        <v>210</v>
      </c>
      <c r="Y1125" s="421" t="s">
        <v>210</v>
      </c>
      <c r="Z1125" s="403" t="s">
        <v>210</v>
      </c>
      <c r="AA1125" s="404" t="s">
        <v>210</v>
      </c>
      <c r="AB1125" s="403" t="s">
        <v>210</v>
      </c>
      <c r="AC1125" s="403" t="s">
        <v>210</v>
      </c>
      <c r="AD1125" s="403" t="s">
        <v>210</v>
      </c>
      <c r="AE1125" s="403" t="s">
        <v>210</v>
      </c>
      <c r="AF1125" s="403" t="s">
        <v>210</v>
      </c>
      <c r="AG1125" s="403" t="s">
        <v>210</v>
      </c>
      <c r="AH1125" s="403" t="s">
        <v>210</v>
      </c>
      <c r="AI1125" s="403" t="s">
        <v>210</v>
      </c>
    </row>
    <row r="1126" spans="1:35" x14ac:dyDescent="0.2">
      <c r="A1126" s="434" t="str">
        <f>IF(B1126&lt;&gt;"",HYPERLINK(CONCATENATE("http://reports.ofsted.gov.uk/inspection-reports/find-inspection-report/provider/ELS/",B1126),"Ofsted Webpage"),"")</f>
        <v>Ofsted Webpage</v>
      </c>
      <c r="B1126" s="403">
        <v>1237124</v>
      </c>
      <c r="C1126" s="403">
        <v>121577</v>
      </c>
      <c r="D1126" s="403">
        <v>10027803</v>
      </c>
      <c r="E1126" s="403" t="s">
        <v>4760</v>
      </c>
      <c r="F1126" s="403" t="s">
        <v>92</v>
      </c>
      <c r="G1126" s="403" t="s">
        <v>14</v>
      </c>
      <c r="H1126" s="403" t="s">
        <v>231</v>
      </c>
      <c r="I1126" s="403" t="s">
        <v>122</v>
      </c>
      <c r="J1126" s="403" t="s">
        <v>122</v>
      </c>
      <c r="K1126" s="404" t="s">
        <v>210</v>
      </c>
      <c r="L1126" s="403" t="s">
        <v>210</v>
      </c>
      <c r="M1126" s="403" t="s">
        <v>210</v>
      </c>
      <c r="N1126" s="403" t="s">
        <v>210</v>
      </c>
      <c r="O1126" s="403" t="s">
        <v>210</v>
      </c>
      <c r="P1126" s="404" t="s">
        <v>210</v>
      </c>
      <c r="Q1126" s="404" t="s">
        <v>210</v>
      </c>
      <c r="R1126" s="404" t="s">
        <v>210</v>
      </c>
      <c r="S1126" s="403" t="s">
        <v>210</v>
      </c>
      <c r="T1126" s="403" t="s">
        <v>210</v>
      </c>
      <c r="U1126" s="403" t="s">
        <v>210</v>
      </c>
      <c r="V1126" s="403" t="s">
        <v>210</v>
      </c>
      <c r="W1126" s="403" t="s">
        <v>210</v>
      </c>
      <c r="X1126" s="403" t="s">
        <v>210</v>
      </c>
      <c r="Y1126" s="403" t="s">
        <v>210</v>
      </c>
      <c r="Z1126" s="403" t="s">
        <v>210</v>
      </c>
      <c r="AA1126" s="403" t="s">
        <v>210</v>
      </c>
      <c r="AB1126" s="403" t="s">
        <v>210</v>
      </c>
      <c r="AC1126" s="403" t="s">
        <v>210</v>
      </c>
      <c r="AD1126" s="403" t="s">
        <v>210</v>
      </c>
      <c r="AE1126" s="403" t="s">
        <v>210</v>
      </c>
      <c r="AF1126" s="403" t="s">
        <v>210</v>
      </c>
      <c r="AG1126" s="403" t="s">
        <v>210</v>
      </c>
      <c r="AH1126" s="403" t="s">
        <v>210</v>
      </c>
      <c r="AI1126" s="403" t="s">
        <v>210</v>
      </c>
    </row>
    <row r="1127" spans="1:35" x14ac:dyDescent="0.2">
      <c r="A1127" s="434" t="str">
        <f>IF(B1127&lt;&gt;"",HYPERLINK(CONCATENATE("http://reports.ofsted.gov.uk/inspection-reports/find-inspection-report/provider/ELS/",B1127),"Ofsted Webpage"),"")</f>
        <v>Ofsted Webpage</v>
      </c>
      <c r="B1127" s="403">
        <v>1237126</v>
      </c>
      <c r="C1127" s="403">
        <v>105576</v>
      </c>
      <c r="D1127" s="403">
        <v>10027935</v>
      </c>
      <c r="E1127" s="403" t="s">
        <v>5037</v>
      </c>
      <c r="F1127" s="403" t="s">
        <v>92</v>
      </c>
      <c r="G1127" s="403" t="s">
        <v>14</v>
      </c>
      <c r="H1127" s="403" t="s">
        <v>5038</v>
      </c>
      <c r="I1127" s="403" t="s">
        <v>1162</v>
      </c>
      <c r="J1127" s="403" t="s">
        <v>161</v>
      </c>
      <c r="K1127" s="404" t="s">
        <v>210</v>
      </c>
      <c r="L1127" s="403" t="s">
        <v>210</v>
      </c>
      <c r="M1127" s="403" t="s">
        <v>210</v>
      </c>
      <c r="N1127" s="403" t="s">
        <v>210</v>
      </c>
      <c r="O1127" s="403" t="s">
        <v>210</v>
      </c>
      <c r="P1127" s="404" t="s">
        <v>210</v>
      </c>
      <c r="Q1127" s="404" t="s">
        <v>210</v>
      </c>
      <c r="R1127" s="404" t="s">
        <v>210</v>
      </c>
      <c r="S1127" s="403" t="s">
        <v>210</v>
      </c>
      <c r="T1127" s="403" t="s">
        <v>210</v>
      </c>
      <c r="U1127" s="403" t="s">
        <v>210</v>
      </c>
      <c r="V1127" s="403" t="s">
        <v>210</v>
      </c>
      <c r="W1127" s="403" t="s">
        <v>210</v>
      </c>
      <c r="X1127" s="403" t="s">
        <v>210</v>
      </c>
      <c r="Y1127" s="403" t="s">
        <v>210</v>
      </c>
      <c r="Z1127" s="403" t="s">
        <v>210</v>
      </c>
      <c r="AA1127" s="403" t="s">
        <v>210</v>
      </c>
      <c r="AB1127" s="403" t="s">
        <v>210</v>
      </c>
      <c r="AC1127" s="403" t="s">
        <v>210</v>
      </c>
      <c r="AD1127" s="403" t="s">
        <v>210</v>
      </c>
      <c r="AE1127" s="403" t="s">
        <v>210</v>
      </c>
      <c r="AF1127" s="403" t="s">
        <v>210</v>
      </c>
      <c r="AG1127" s="403" t="s">
        <v>210</v>
      </c>
      <c r="AH1127" s="403" t="s">
        <v>210</v>
      </c>
      <c r="AI1127" s="403" t="s">
        <v>210</v>
      </c>
    </row>
    <row r="1128" spans="1:35" x14ac:dyDescent="0.2">
      <c r="A1128" s="434" t="str">
        <f>IF(B1128&lt;&gt;"",HYPERLINK(CONCATENATE("http://reports.ofsted.gov.uk/inspection-reports/find-inspection-report/provider/ELS/",B1128),"Ofsted Webpage"),"")</f>
        <v>Ofsted Webpage</v>
      </c>
      <c r="B1128" s="403">
        <v>1237128</v>
      </c>
      <c r="C1128" s="403">
        <v>121402</v>
      </c>
      <c r="D1128" s="403">
        <v>10028094</v>
      </c>
      <c r="E1128" s="403" t="s">
        <v>4761</v>
      </c>
      <c r="F1128" s="403" t="s">
        <v>92</v>
      </c>
      <c r="G1128" s="403" t="s">
        <v>14</v>
      </c>
      <c r="H1128" s="403" t="s">
        <v>1246</v>
      </c>
      <c r="I1128" s="403" t="s">
        <v>94</v>
      </c>
      <c r="J1128" s="403" t="s">
        <v>95</v>
      </c>
      <c r="K1128" s="404" t="s">
        <v>210</v>
      </c>
      <c r="L1128" s="403" t="s">
        <v>210</v>
      </c>
      <c r="M1128" s="403">
        <v>10037428</v>
      </c>
      <c r="N1128" s="403" t="s">
        <v>130</v>
      </c>
      <c r="O1128" s="403" t="s">
        <v>109</v>
      </c>
      <c r="P1128" s="404">
        <v>43040</v>
      </c>
      <c r="Q1128" s="404">
        <v>43042</v>
      </c>
      <c r="R1128" s="404">
        <v>43077</v>
      </c>
      <c r="S1128" s="403">
        <v>3</v>
      </c>
      <c r="T1128" s="403">
        <v>3</v>
      </c>
      <c r="U1128" s="403">
        <v>3</v>
      </c>
      <c r="V1128" s="403">
        <v>3</v>
      </c>
      <c r="W1128" s="403">
        <v>3</v>
      </c>
      <c r="X1128" s="403" t="s">
        <v>100</v>
      </c>
      <c r="Y1128" s="403" t="s">
        <v>210</v>
      </c>
      <c r="Z1128" s="403" t="s">
        <v>210</v>
      </c>
      <c r="AA1128" s="403" t="s">
        <v>210</v>
      </c>
      <c r="AB1128" s="403" t="s">
        <v>210</v>
      </c>
      <c r="AC1128" s="403" t="s">
        <v>210</v>
      </c>
      <c r="AD1128" s="403" t="s">
        <v>210</v>
      </c>
      <c r="AE1128" s="403" t="s">
        <v>210</v>
      </c>
      <c r="AF1128" s="403" t="s">
        <v>210</v>
      </c>
      <c r="AG1128" s="403" t="s">
        <v>210</v>
      </c>
      <c r="AH1128" s="403" t="s">
        <v>210</v>
      </c>
      <c r="AI1128" s="403" t="s">
        <v>103</v>
      </c>
    </row>
    <row r="1129" spans="1:35" x14ac:dyDescent="0.2">
      <c r="A1129" s="434" t="str">
        <f>IF(B1129&lt;&gt;"",HYPERLINK(CONCATENATE("http://reports.ofsted.gov.uk/inspection-reports/find-inspection-report/provider/ELS/",B1129),"Ofsted Webpage"),"")</f>
        <v>Ofsted Webpage</v>
      </c>
      <c r="B1129" s="403">
        <v>1237130</v>
      </c>
      <c r="C1129" s="403">
        <v>126147</v>
      </c>
      <c r="D1129" s="403">
        <v>10032147</v>
      </c>
      <c r="E1129" s="403" t="s">
        <v>4762</v>
      </c>
      <c r="F1129" s="403" t="s">
        <v>92</v>
      </c>
      <c r="G1129" s="403" t="s">
        <v>14</v>
      </c>
      <c r="H1129" s="403" t="s">
        <v>266</v>
      </c>
      <c r="I1129" s="403" t="s">
        <v>122</v>
      </c>
      <c r="J1129" s="403" t="s">
        <v>122</v>
      </c>
      <c r="K1129" s="404" t="s">
        <v>210</v>
      </c>
      <c r="L1129" s="403" t="s">
        <v>210</v>
      </c>
      <c r="M1129" s="403" t="s">
        <v>210</v>
      </c>
      <c r="N1129" s="403" t="s">
        <v>210</v>
      </c>
      <c r="O1129" s="403" t="s">
        <v>210</v>
      </c>
      <c r="P1129" s="404" t="s">
        <v>210</v>
      </c>
      <c r="Q1129" s="404" t="s">
        <v>210</v>
      </c>
      <c r="R1129" s="404" t="s">
        <v>210</v>
      </c>
      <c r="S1129" s="403" t="s">
        <v>210</v>
      </c>
      <c r="T1129" s="403" t="s">
        <v>210</v>
      </c>
      <c r="U1129" s="403" t="s">
        <v>210</v>
      </c>
      <c r="V1129" s="403" t="s">
        <v>210</v>
      </c>
      <c r="W1129" s="403" t="s">
        <v>210</v>
      </c>
      <c r="X1129" s="403" t="s">
        <v>210</v>
      </c>
      <c r="Y1129" s="403" t="s">
        <v>210</v>
      </c>
      <c r="Z1129" s="403" t="s">
        <v>210</v>
      </c>
      <c r="AA1129" s="403" t="s">
        <v>210</v>
      </c>
      <c r="AB1129" s="403" t="s">
        <v>210</v>
      </c>
      <c r="AC1129" s="403" t="s">
        <v>210</v>
      </c>
      <c r="AD1129" s="403" t="s">
        <v>210</v>
      </c>
      <c r="AE1129" s="403" t="s">
        <v>210</v>
      </c>
      <c r="AF1129" s="403" t="s">
        <v>210</v>
      </c>
      <c r="AG1129" s="403" t="s">
        <v>210</v>
      </c>
      <c r="AH1129" s="403" t="s">
        <v>210</v>
      </c>
      <c r="AI1129" s="403" t="s">
        <v>210</v>
      </c>
    </row>
    <row r="1130" spans="1:35" x14ac:dyDescent="0.2">
      <c r="A1130" s="434" t="str">
        <f>IF(B1130&lt;&gt;"",HYPERLINK(CONCATENATE("http://reports.ofsted.gov.uk/inspection-reports/find-inspection-report/provider/ELS/",B1130),"Ofsted Webpage"),"")</f>
        <v>Ofsted Webpage</v>
      </c>
      <c r="B1130" s="403">
        <v>1237132</v>
      </c>
      <c r="C1130" s="403">
        <v>132209</v>
      </c>
      <c r="D1130" s="403">
        <v>10023492</v>
      </c>
      <c r="E1130" s="403" t="s">
        <v>5567</v>
      </c>
      <c r="F1130" s="403" t="s">
        <v>92</v>
      </c>
      <c r="G1130" s="403" t="s">
        <v>14</v>
      </c>
      <c r="H1130" s="403" t="s">
        <v>279</v>
      </c>
      <c r="I1130" s="403" t="s">
        <v>166</v>
      </c>
      <c r="J1130" s="403" t="s">
        <v>166</v>
      </c>
      <c r="K1130" s="404" t="s">
        <v>210</v>
      </c>
      <c r="L1130" s="403" t="s">
        <v>210</v>
      </c>
      <c r="M1130" s="403" t="s">
        <v>210</v>
      </c>
      <c r="N1130" s="403" t="s">
        <v>210</v>
      </c>
      <c r="O1130" s="403" t="s">
        <v>210</v>
      </c>
      <c r="P1130" s="404" t="s">
        <v>210</v>
      </c>
      <c r="Q1130" s="404" t="s">
        <v>210</v>
      </c>
      <c r="R1130" s="404" t="s">
        <v>210</v>
      </c>
      <c r="S1130" s="403" t="s">
        <v>210</v>
      </c>
      <c r="T1130" s="403" t="s">
        <v>210</v>
      </c>
      <c r="U1130" s="403" t="s">
        <v>210</v>
      </c>
      <c r="V1130" s="403" t="s">
        <v>210</v>
      </c>
      <c r="W1130" s="403" t="s">
        <v>210</v>
      </c>
      <c r="X1130" s="403" t="s">
        <v>210</v>
      </c>
      <c r="Y1130" s="403" t="s">
        <v>210</v>
      </c>
      <c r="Z1130" s="404" t="s">
        <v>210</v>
      </c>
      <c r="AA1130" s="403" t="s">
        <v>210</v>
      </c>
      <c r="AB1130" s="403" t="s">
        <v>210</v>
      </c>
      <c r="AC1130" s="403" t="s">
        <v>210</v>
      </c>
      <c r="AD1130" s="403" t="s">
        <v>210</v>
      </c>
      <c r="AE1130" s="403" t="s">
        <v>210</v>
      </c>
      <c r="AF1130" s="403" t="s">
        <v>210</v>
      </c>
      <c r="AG1130" s="403" t="s">
        <v>210</v>
      </c>
      <c r="AH1130" s="403" t="s">
        <v>210</v>
      </c>
      <c r="AI1130" s="403" t="s">
        <v>210</v>
      </c>
    </row>
    <row r="1131" spans="1:35" x14ac:dyDescent="0.2">
      <c r="A1131" s="434" t="str">
        <f>IF(B1131&lt;&gt;"",HYPERLINK(CONCATENATE("http://reports.ofsted.gov.uk/inspection-reports/find-inspection-report/provider/ELS/",B1131),"Ofsted Webpage"),"")</f>
        <v>Ofsted Webpage</v>
      </c>
      <c r="B1131" s="403">
        <v>1237135</v>
      </c>
      <c r="C1131" s="403">
        <v>121256</v>
      </c>
      <c r="D1131" s="403">
        <v>10032250</v>
      </c>
      <c r="E1131" s="403" t="s">
        <v>4763</v>
      </c>
      <c r="F1131" s="403" t="s">
        <v>92</v>
      </c>
      <c r="G1131" s="403" t="s">
        <v>14</v>
      </c>
      <c r="H1131" s="403" t="s">
        <v>493</v>
      </c>
      <c r="I1131" s="403" t="s">
        <v>122</v>
      </c>
      <c r="J1131" s="403" t="s">
        <v>122</v>
      </c>
      <c r="K1131" s="404" t="s">
        <v>210</v>
      </c>
      <c r="L1131" s="403" t="s">
        <v>210</v>
      </c>
      <c r="M1131" s="403">
        <v>10041180</v>
      </c>
      <c r="N1131" s="403" t="s">
        <v>130</v>
      </c>
      <c r="O1131" s="403" t="s">
        <v>109</v>
      </c>
      <c r="P1131" s="404">
        <v>43137</v>
      </c>
      <c r="Q1131" s="404">
        <v>43140</v>
      </c>
      <c r="R1131" s="404">
        <v>43174</v>
      </c>
      <c r="S1131" s="403">
        <v>2</v>
      </c>
      <c r="T1131" s="403">
        <v>2</v>
      </c>
      <c r="U1131" s="403">
        <v>2</v>
      </c>
      <c r="V1131" s="403">
        <v>2</v>
      </c>
      <c r="W1131" s="403">
        <v>2</v>
      </c>
      <c r="X1131" s="403" t="s">
        <v>100</v>
      </c>
      <c r="Y1131" s="403" t="s">
        <v>210</v>
      </c>
      <c r="Z1131" s="403" t="s">
        <v>210</v>
      </c>
      <c r="AA1131" s="403" t="s">
        <v>210</v>
      </c>
      <c r="AB1131" s="403" t="s">
        <v>210</v>
      </c>
      <c r="AC1131" s="403" t="s">
        <v>210</v>
      </c>
      <c r="AD1131" s="403" t="s">
        <v>210</v>
      </c>
      <c r="AE1131" s="403" t="s">
        <v>210</v>
      </c>
      <c r="AF1131" s="403" t="s">
        <v>210</v>
      </c>
      <c r="AG1131" s="403" t="s">
        <v>210</v>
      </c>
      <c r="AH1131" s="403" t="s">
        <v>210</v>
      </c>
      <c r="AI1131" s="403" t="s">
        <v>103</v>
      </c>
    </row>
    <row r="1132" spans="1:35" x14ac:dyDescent="0.2">
      <c r="A1132" s="434" t="str">
        <f>IF(B1132&lt;&gt;"",HYPERLINK(CONCATENATE("http://reports.ofsted.gov.uk/inspection-reports/find-inspection-report/provider/ELS/",B1132),"Ofsted Webpage"),"")</f>
        <v>Ofsted Webpage</v>
      </c>
      <c r="B1132" s="403">
        <v>1237137</v>
      </c>
      <c r="C1132" s="403">
        <v>129023</v>
      </c>
      <c r="D1132" s="403">
        <v>10028909</v>
      </c>
      <c r="E1132" s="403" t="s">
        <v>4764</v>
      </c>
      <c r="F1132" s="403" t="s">
        <v>92</v>
      </c>
      <c r="G1132" s="403" t="s">
        <v>14</v>
      </c>
      <c r="H1132" s="403" t="s">
        <v>481</v>
      </c>
      <c r="I1132" s="403" t="s">
        <v>122</v>
      </c>
      <c r="J1132" s="403" t="s">
        <v>122</v>
      </c>
      <c r="K1132" s="404" t="s">
        <v>210</v>
      </c>
      <c r="L1132" s="403" t="s">
        <v>210</v>
      </c>
      <c r="M1132" s="403">
        <v>10041181</v>
      </c>
      <c r="N1132" s="403" t="s">
        <v>130</v>
      </c>
      <c r="O1132" s="403" t="s">
        <v>109</v>
      </c>
      <c r="P1132" s="404">
        <v>43144</v>
      </c>
      <c r="Q1132" s="404">
        <v>43147</v>
      </c>
      <c r="R1132" s="404">
        <v>43188</v>
      </c>
      <c r="S1132" s="403">
        <v>2</v>
      </c>
      <c r="T1132" s="403">
        <v>2</v>
      </c>
      <c r="U1132" s="403">
        <v>2</v>
      </c>
      <c r="V1132" s="403">
        <v>2</v>
      </c>
      <c r="W1132" s="403">
        <v>2</v>
      </c>
      <c r="X1132" s="403" t="s">
        <v>100</v>
      </c>
      <c r="Y1132" s="403" t="s">
        <v>210</v>
      </c>
      <c r="Z1132" s="403" t="s">
        <v>210</v>
      </c>
      <c r="AA1132" s="403" t="s">
        <v>210</v>
      </c>
      <c r="AB1132" s="403" t="s">
        <v>210</v>
      </c>
      <c r="AC1132" s="403" t="s">
        <v>210</v>
      </c>
      <c r="AD1132" s="403" t="s">
        <v>210</v>
      </c>
      <c r="AE1132" s="403" t="s">
        <v>210</v>
      </c>
      <c r="AF1132" s="403" t="s">
        <v>210</v>
      </c>
      <c r="AG1132" s="403" t="s">
        <v>210</v>
      </c>
      <c r="AH1132" s="403" t="s">
        <v>210</v>
      </c>
      <c r="AI1132" s="403" t="s">
        <v>103</v>
      </c>
    </row>
    <row r="1133" spans="1:35" x14ac:dyDescent="0.2">
      <c r="A1133" s="434" t="str">
        <f>IF(B1133&lt;&gt;"",HYPERLINK(CONCATENATE("http://reports.ofsted.gov.uk/inspection-reports/find-inspection-report/provider/ELS/",B1133),"Ofsted Webpage"),"")</f>
        <v>Ofsted Webpage</v>
      </c>
      <c r="B1133" s="403">
        <v>1237139</v>
      </c>
      <c r="C1133" s="403">
        <v>121526</v>
      </c>
      <c r="D1133" s="403">
        <v>10027518</v>
      </c>
      <c r="E1133" s="403" t="s">
        <v>4765</v>
      </c>
      <c r="F1133" s="403" t="s">
        <v>92</v>
      </c>
      <c r="G1133" s="403" t="s">
        <v>14</v>
      </c>
      <c r="H1133" s="403" t="s">
        <v>372</v>
      </c>
      <c r="I1133" s="403" t="s">
        <v>122</v>
      </c>
      <c r="J1133" s="403" t="s">
        <v>122</v>
      </c>
      <c r="K1133" s="404" t="s">
        <v>210</v>
      </c>
      <c r="L1133" s="403" t="s">
        <v>210</v>
      </c>
      <c r="M1133" s="403" t="s">
        <v>210</v>
      </c>
      <c r="N1133" s="403" t="s">
        <v>210</v>
      </c>
      <c r="O1133" s="403" t="s">
        <v>210</v>
      </c>
      <c r="P1133" s="404" t="s">
        <v>210</v>
      </c>
      <c r="Q1133" s="404" t="s">
        <v>210</v>
      </c>
      <c r="R1133" s="404" t="s">
        <v>210</v>
      </c>
      <c r="S1133" s="403" t="s">
        <v>210</v>
      </c>
      <c r="T1133" s="403" t="s">
        <v>210</v>
      </c>
      <c r="U1133" s="403" t="s">
        <v>210</v>
      </c>
      <c r="V1133" s="403" t="s">
        <v>210</v>
      </c>
      <c r="W1133" s="403" t="s">
        <v>210</v>
      </c>
      <c r="X1133" s="403" t="s">
        <v>210</v>
      </c>
      <c r="Y1133" s="403" t="s">
        <v>210</v>
      </c>
      <c r="Z1133" s="403" t="s">
        <v>210</v>
      </c>
      <c r="AA1133" s="403" t="s">
        <v>210</v>
      </c>
      <c r="AB1133" s="403" t="s">
        <v>210</v>
      </c>
      <c r="AC1133" s="403" t="s">
        <v>210</v>
      </c>
      <c r="AD1133" s="403" t="s">
        <v>210</v>
      </c>
      <c r="AE1133" s="403" t="s">
        <v>210</v>
      </c>
      <c r="AF1133" s="403" t="s">
        <v>210</v>
      </c>
      <c r="AG1133" s="403" t="s">
        <v>210</v>
      </c>
      <c r="AH1133" s="403" t="s">
        <v>210</v>
      </c>
      <c r="AI1133" s="403" t="s">
        <v>210</v>
      </c>
    </row>
    <row r="1134" spans="1:35" x14ac:dyDescent="0.2">
      <c r="A1134" s="434" t="str">
        <f>IF(B1134&lt;&gt;"",HYPERLINK(CONCATENATE("http://reports.ofsted.gov.uk/inspection-reports/find-inspection-report/provider/ELS/",B1134),"Ofsted Webpage"),"")</f>
        <v>Ofsted Webpage</v>
      </c>
      <c r="B1134" s="403">
        <v>1237195</v>
      </c>
      <c r="C1134" s="403">
        <v>121486</v>
      </c>
      <c r="D1134" s="403">
        <v>10028965</v>
      </c>
      <c r="E1134" s="403" t="s">
        <v>4766</v>
      </c>
      <c r="F1134" s="403" t="s">
        <v>92</v>
      </c>
      <c r="G1134" s="403" t="s">
        <v>14</v>
      </c>
      <c r="H1134" s="403" t="s">
        <v>1303</v>
      </c>
      <c r="I1134" s="403" t="s">
        <v>122</v>
      </c>
      <c r="J1134" s="403" t="s">
        <v>122</v>
      </c>
      <c r="K1134" s="404" t="s">
        <v>210</v>
      </c>
      <c r="L1134" s="403" t="s">
        <v>210</v>
      </c>
      <c r="M1134" s="403" t="s">
        <v>210</v>
      </c>
      <c r="N1134" s="403" t="s">
        <v>210</v>
      </c>
      <c r="O1134" s="403" t="s">
        <v>210</v>
      </c>
      <c r="P1134" s="404" t="s">
        <v>210</v>
      </c>
      <c r="Q1134" s="404" t="s">
        <v>210</v>
      </c>
      <c r="R1134" s="404" t="s">
        <v>210</v>
      </c>
      <c r="S1134" s="403" t="s">
        <v>210</v>
      </c>
      <c r="T1134" s="403" t="s">
        <v>210</v>
      </c>
      <c r="U1134" s="403" t="s">
        <v>210</v>
      </c>
      <c r="V1134" s="403" t="s">
        <v>210</v>
      </c>
      <c r="W1134" s="403" t="s">
        <v>210</v>
      </c>
      <c r="X1134" s="403" t="s">
        <v>210</v>
      </c>
      <c r="Y1134" s="403" t="s">
        <v>210</v>
      </c>
      <c r="Z1134" s="403" t="s">
        <v>210</v>
      </c>
      <c r="AA1134" s="403" t="s">
        <v>210</v>
      </c>
      <c r="AB1134" s="403" t="s">
        <v>210</v>
      </c>
      <c r="AC1134" s="403" t="s">
        <v>210</v>
      </c>
      <c r="AD1134" s="403" t="s">
        <v>210</v>
      </c>
      <c r="AE1134" s="403" t="s">
        <v>210</v>
      </c>
      <c r="AF1134" s="403" t="s">
        <v>210</v>
      </c>
      <c r="AG1134" s="403" t="s">
        <v>210</v>
      </c>
      <c r="AH1134" s="403" t="s">
        <v>210</v>
      </c>
      <c r="AI1134" s="403" t="s">
        <v>210</v>
      </c>
    </row>
    <row r="1135" spans="1:35" x14ac:dyDescent="0.2">
      <c r="A1135" s="434" t="str">
        <f>IF(B1135&lt;&gt;"",HYPERLINK(CONCATENATE("http://reports.ofsted.gov.uk/inspection-reports/find-inspection-report/provider/ELS/",B1135),"Ofsted Webpage"),"")</f>
        <v>Ofsted Webpage</v>
      </c>
      <c r="B1135" s="403">
        <v>1237197</v>
      </c>
      <c r="C1135" s="403">
        <v>128077</v>
      </c>
      <c r="D1135" s="403">
        <v>10038077</v>
      </c>
      <c r="E1135" s="403" t="s">
        <v>4767</v>
      </c>
      <c r="F1135" s="403" t="s">
        <v>92</v>
      </c>
      <c r="G1135" s="403" t="s">
        <v>14</v>
      </c>
      <c r="H1135" s="403" t="s">
        <v>244</v>
      </c>
      <c r="I1135" s="403" t="s">
        <v>190</v>
      </c>
      <c r="J1135" s="403" t="s">
        <v>190</v>
      </c>
      <c r="K1135" s="404" t="s">
        <v>210</v>
      </c>
      <c r="L1135" s="403" t="s">
        <v>210</v>
      </c>
      <c r="M1135" s="403">
        <v>10022534</v>
      </c>
      <c r="N1135" s="403" t="s">
        <v>130</v>
      </c>
      <c r="O1135" s="403" t="s">
        <v>109</v>
      </c>
      <c r="P1135" s="404">
        <v>42815</v>
      </c>
      <c r="Q1135" s="404">
        <v>42817</v>
      </c>
      <c r="R1135" s="404">
        <v>42837</v>
      </c>
      <c r="S1135" s="403">
        <v>2</v>
      </c>
      <c r="T1135" s="403">
        <v>2</v>
      </c>
      <c r="U1135" s="403">
        <v>2</v>
      </c>
      <c r="V1135" s="403">
        <v>2</v>
      </c>
      <c r="W1135" s="403">
        <v>2</v>
      </c>
      <c r="X1135" s="403" t="s">
        <v>100</v>
      </c>
      <c r="Y1135" s="403" t="s">
        <v>210</v>
      </c>
      <c r="Z1135" s="403" t="s">
        <v>210</v>
      </c>
      <c r="AA1135" s="403" t="s">
        <v>210</v>
      </c>
      <c r="AB1135" s="403" t="s">
        <v>210</v>
      </c>
      <c r="AC1135" s="403" t="s">
        <v>210</v>
      </c>
      <c r="AD1135" s="403" t="s">
        <v>210</v>
      </c>
      <c r="AE1135" s="403" t="s">
        <v>210</v>
      </c>
      <c r="AF1135" s="403" t="s">
        <v>210</v>
      </c>
      <c r="AG1135" s="403" t="s">
        <v>210</v>
      </c>
      <c r="AH1135" s="403" t="s">
        <v>210</v>
      </c>
      <c r="AI1135" s="403" t="s">
        <v>103</v>
      </c>
    </row>
    <row r="1136" spans="1:35" x14ac:dyDescent="0.2">
      <c r="A1136" s="434" t="str">
        <f>IF(B1136&lt;&gt;"",HYPERLINK(CONCATENATE("http://reports.ofsted.gov.uk/inspection-reports/find-inspection-report/provider/ELS/",B1136),"Ofsted Webpage"),"")</f>
        <v>Ofsted Webpage</v>
      </c>
      <c r="B1136" s="403">
        <v>1237207</v>
      </c>
      <c r="C1136" s="403">
        <v>121480</v>
      </c>
      <c r="D1136" s="403">
        <v>10024244</v>
      </c>
      <c r="E1136" s="403" t="s">
        <v>5039</v>
      </c>
      <c r="F1136" s="403" t="s">
        <v>92</v>
      </c>
      <c r="G1136" s="403" t="s">
        <v>14</v>
      </c>
      <c r="H1136" s="403" t="s">
        <v>430</v>
      </c>
      <c r="I1136" s="403" t="s">
        <v>122</v>
      </c>
      <c r="J1136" s="403" t="s">
        <v>122</v>
      </c>
      <c r="K1136" s="404" t="s">
        <v>210</v>
      </c>
      <c r="L1136" s="403" t="s">
        <v>210</v>
      </c>
      <c r="M1136" s="403" t="s">
        <v>210</v>
      </c>
      <c r="N1136" s="403" t="s">
        <v>210</v>
      </c>
      <c r="O1136" s="403" t="s">
        <v>210</v>
      </c>
      <c r="P1136" s="404" t="s">
        <v>210</v>
      </c>
      <c r="Q1136" s="404" t="s">
        <v>210</v>
      </c>
      <c r="R1136" s="404" t="s">
        <v>210</v>
      </c>
      <c r="S1136" s="403" t="s">
        <v>210</v>
      </c>
      <c r="T1136" s="403" t="s">
        <v>210</v>
      </c>
      <c r="U1136" s="403" t="s">
        <v>210</v>
      </c>
      <c r="V1136" s="403" t="s">
        <v>210</v>
      </c>
      <c r="W1136" s="403" t="s">
        <v>210</v>
      </c>
      <c r="X1136" s="403" t="s">
        <v>210</v>
      </c>
      <c r="Y1136" s="403" t="s">
        <v>210</v>
      </c>
      <c r="Z1136" s="403" t="s">
        <v>210</v>
      </c>
      <c r="AA1136" s="403" t="s">
        <v>210</v>
      </c>
      <c r="AB1136" s="403" t="s">
        <v>210</v>
      </c>
      <c r="AC1136" s="403" t="s">
        <v>210</v>
      </c>
      <c r="AD1136" s="403" t="s">
        <v>210</v>
      </c>
      <c r="AE1136" s="403" t="s">
        <v>210</v>
      </c>
      <c r="AF1136" s="403" t="s">
        <v>210</v>
      </c>
      <c r="AG1136" s="403" t="s">
        <v>210</v>
      </c>
      <c r="AH1136" s="403" t="s">
        <v>210</v>
      </c>
      <c r="AI1136" s="403" t="s">
        <v>210</v>
      </c>
    </row>
    <row r="1137" spans="1:35" x14ac:dyDescent="0.2">
      <c r="A1137" s="434" t="str">
        <f>IF(B1137&lt;&gt;"",HYPERLINK(CONCATENATE("http://reports.ofsted.gov.uk/inspection-reports/find-inspection-report/provider/ELS/",B1137),"Ofsted Webpage"),"")</f>
        <v>Ofsted Webpage</v>
      </c>
      <c r="B1137" s="403">
        <v>1237209</v>
      </c>
      <c r="C1137" s="403">
        <v>132207</v>
      </c>
      <c r="D1137" s="403">
        <v>10036255</v>
      </c>
      <c r="E1137" s="403" t="s">
        <v>4769</v>
      </c>
      <c r="F1137" s="403" t="s">
        <v>92</v>
      </c>
      <c r="G1137" s="403" t="s">
        <v>14</v>
      </c>
      <c r="H1137" s="403" t="s">
        <v>717</v>
      </c>
      <c r="I1137" s="403" t="s">
        <v>122</v>
      </c>
      <c r="J1137" s="403" t="s">
        <v>122</v>
      </c>
      <c r="K1137" s="404" t="s">
        <v>210</v>
      </c>
      <c r="L1137" s="403" t="s">
        <v>210</v>
      </c>
      <c r="M1137" s="403" t="s">
        <v>210</v>
      </c>
      <c r="N1137" s="403" t="s">
        <v>210</v>
      </c>
      <c r="O1137" s="403" t="s">
        <v>210</v>
      </c>
      <c r="P1137" s="404" t="s">
        <v>210</v>
      </c>
      <c r="Q1137" s="404" t="s">
        <v>210</v>
      </c>
      <c r="R1137" s="404" t="s">
        <v>210</v>
      </c>
      <c r="S1137" s="403" t="s">
        <v>210</v>
      </c>
      <c r="T1137" s="403" t="s">
        <v>210</v>
      </c>
      <c r="U1137" s="403" t="s">
        <v>210</v>
      </c>
      <c r="V1137" s="403" t="s">
        <v>210</v>
      </c>
      <c r="W1137" s="403" t="s">
        <v>210</v>
      </c>
      <c r="X1137" s="403" t="s">
        <v>210</v>
      </c>
      <c r="Y1137" s="403" t="s">
        <v>210</v>
      </c>
      <c r="Z1137" s="403" t="s">
        <v>210</v>
      </c>
      <c r="AA1137" s="403" t="s">
        <v>210</v>
      </c>
      <c r="AB1137" s="403" t="s">
        <v>210</v>
      </c>
      <c r="AC1137" s="403" t="s">
        <v>210</v>
      </c>
      <c r="AD1137" s="403" t="s">
        <v>210</v>
      </c>
      <c r="AE1137" s="403" t="s">
        <v>210</v>
      </c>
      <c r="AF1137" s="403" t="s">
        <v>210</v>
      </c>
      <c r="AG1137" s="403" t="s">
        <v>210</v>
      </c>
      <c r="AH1137" s="403" t="s">
        <v>210</v>
      </c>
      <c r="AI1137" s="403" t="s">
        <v>210</v>
      </c>
    </row>
    <row r="1138" spans="1:35" x14ac:dyDescent="0.2">
      <c r="A1138" s="434" t="str">
        <f>IF(B1138&lt;&gt;"",HYPERLINK(CONCATENATE("http://reports.ofsted.gov.uk/inspection-reports/find-inspection-report/provider/ELS/",B1138),"Ofsted Webpage"),"")</f>
        <v>Ofsted Webpage</v>
      </c>
      <c r="B1138" s="403">
        <v>1237211</v>
      </c>
      <c r="C1138" s="403">
        <v>132207</v>
      </c>
      <c r="D1138" s="403">
        <v>10032052</v>
      </c>
      <c r="E1138" s="403" t="s">
        <v>4770</v>
      </c>
      <c r="F1138" s="403" t="s">
        <v>92</v>
      </c>
      <c r="G1138" s="403" t="s">
        <v>14</v>
      </c>
      <c r="H1138" s="403" t="s">
        <v>297</v>
      </c>
      <c r="I1138" s="403" t="s">
        <v>161</v>
      </c>
      <c r="J1138" s="403" t="s">
        <v>161</v>
      </c>
      <c r="K1138" s="404" t="s">
        <v>210</v>
      </c>
      <c r="L1138" s="403" t="s">
        <v>210</v>
      </c>
      <c r="M1138" s="403">
        <v>10030773</v>
      </c>
      <c r="N1138" s="403" t="s">
        <v>130</v>
      </c>
      <c r="O1138" s="403" t="s">
        <v>109</v>
      </c>
      <c r="P1138" s="404">
        <v>43123</v>
      </c>
      <c r="Q1138" s="404">
        <v>43125</v>
      </c>
      <c r="R1138" s="404">
        <v>43147</v>
      </c>
      <c r="S1138" s="403">
        <v>2</v>
      </c>
      <c r="T1138" s="403">
        <v>2</v>
      </c>
      <c r="U1138" s="403">
        <v>2</v>
      </c>
      <c r="V1138" s="403">
        <v>2</v>
      </c>
      <c r="W1138" s="403">
        <v>2</v>
      </c>
      <c r="X1138" s="403" t="s">
        <v>100</v>
      </c>
      <c r="Y1138" s="403" t="s">
        <v>210</v>
      </c>
      <c r="Z1138" s="403" t="s">
        <v>210</v>
      </c>
      <c r="AA1138" s="403" t="s">
        <v>210</v>
      </c>
      <c r="AB1138" s="403" t="s">
        <v>210</v>
      </c>
      <c r="AC1138" s="403" t="s">
        <v>210</v>
      </c>
      <c r="AD1138" s="403" t="s">
        <v>210</v>
      </c>
      <c r="AE1138" s="403" t="s">
        <v>210</v>
      </c>
      <c r="AF1138" s="403" t="s">
        <v>210</v>
      </c>
      <c r="AG1138" s="403" t="s">
        <v>210</v>
      </c>
      <c r="AH1138" s="403" t="s">
        <v>210</v>
      </c>
      <c r="AI1138" s="403" t="s">
        <v>103</v>
      </c>
    </row>
    <row r="1139" spans="1:35" x14ac:dyDescent="0.2">
      <c r="A1139" s="434" t="str">
        <f>IF(B1139&lt;&gt;"",HYPERLINK(CONCATENATE("http://reports.ofsted.gov.uk/inspection-reports/find-inspection-report/provider/ELS/",B1139),"Ofsted Webpage"),"")</f>
        <v>Ofsted Webpage</v>
      </c>
      <c r="B1139" s="403">
        <v>1237215</v>
      </c>
      <c r="C1139" s="403">
        <v>122998</v>
      </c>
      <c r="D1139" s="403">
        <v>10031093</v>
      </c>
      <c r="E1139" s="403" t="s">
        <v>254</v>
      </c>
      <c r="F1139" s="403" t="s">
        <v>92</v>
      </c>
      <c r="G1139" s="403" t="s">
        <v>14</v>
      </c>
      <c r="H1139" s="403" t="s">
        <v>255</v>
      </c>
      <c r="I1139" s="403" t="s">
        <v>161</v>
      </c>
      <c r="J1139" s="403" t="s">
        <v>161</v>
      </c>
      <c r="K1139" s="404" t="s">
        <v>210</v>
      </c>
      <c r="L1139" s="403" t="s">
        <v>210</v>
      </c>
      <c r="M1139" s="403">
        <v>10022577</v>
      </c>
      <c r="N1139" s="403" t="s">
        <v>130</v>
      </c>
      <c r="O1139" s="403" t="s">
        <v>109</v>
      </c>
      <c r="P1139" s="404">
        <v>42767</v>
      </c>
      <c r="Q1139" s="404">
        <v>42769</v>
      </c>
      <c r="R1139" s="404">
        <v>42796</v>
      </c>
      <c r="S1139" s="403">
        <v>2</v>
      </c>
      <c r="T1139" s="403">
        <v>2</v>
      </c>
      <c r="U1139" s="403">
        <v>2</v>
      </c>
      <c r="V1139" s="403">
        <v>2</v>
      </c>
      <c r="W1139" s="403">
        <v>2</v>
      </c>
      <c r="X1139" s="403" t="s">
        <v>100</v>
      </c>
      <c r="Y1139" s="403" t="s">
        <v>210</v>
      </c>
      <c r="Z1139" s="403" t="s">
        <v>210</v>
      </c>
      <c r="AA1139" s="403" t="s">
        <v>210</v>
      </c>
      <c r="AB1139" s="403" t="s">
        <v>210</v>
      </c>
      <c r="AC1139" s="403" t="s">
        <v>210</v>
      </c>
      <c r="AD1139" s="403" t="s">
        <v>210</v>
      </c>
      <c r="AE1139" s="403" t="s">
        <v>210</v>
      </c>
      <c r="AF1139" s="403" t="s">
        <v>210</v>
      </c>
      <c r="AG1139" s="403" t="s">
        <v>210</v>
      </c>
      <c r="AH1139" s="403" t="s">
        <v>210</v>
      </c>
      <c r="AI1139" s="403" t="s">
        <v>103</v>
      </c>
    </row>
    <row r="1140" spans="1:35" x14ac:dyDescent="0.2">
      <c r="A1140" s="434" t="str">
        <f>IF(B1140&lt;&gt;"",HYPERLINK(CONCATENATE("http://reports.ofsted.gov.uk/inspection-reports/find-inspection-report/provider/ELS/",B1140),"Ofsted Webpage"),"")</f>
        <v>Ofsted Webpage</v>
      </c>
      <c r="B1140" s="403">
        <v>1237217</v>
      </c>
      <c r="C1140" s="403">
        <v>125290</v>
      </c>
      <c r="D1140" s="403">
        <v>10023290</v>
      </c>
      <c r="E1140" s="403" t="s">
        <v>4771</v>
      </c>
      <c r="F1140" s="403" t="s">
        <v>92</v>
      </c>
      <c r="G1140" s="403" t="s">
        <v>14</v>
      </c>
      <c r="H1140" s="403" t="s">
        <v>592</v>
      </c>
      <c r="I1140" s="403" t="s">
        <v>122</v>
      </c>
      <c r="J1140" s="403" t="s">
        <v>122</v>
      </c>
      <c r="K1140" s="404" t="s">
        <v>210</v>
      </c>
      <c r="L1140" s="403" t="s">
        <v>210</v>
      </c>
      <c r="M1140" s="403" t="s">
        <v>210</v>
      </c>
      <c r="N1140" s="403" t="s">
        <v>210</v>
      </c>
      <c r="O1140" s="403" t="s">
        <v>210</v>
      </c>
      <c r="P1140" s="404" t="s">
        <v>210</v>
      </c>
      <c r="Q1140" s="404" t="s">
        <v>210</v>
      </c>
      <c r="R1140" s="404" t="s">
        <v>210</v>
      </c>
      <c r="S1140" s="403" t="s">
        <v>210</v>
      </c>
      <c r="T1140" s="403" t="s">
        <v>210</v>
      </c>
      <c r="U1140" s="403" t="s">
        <v>210</v>
      </c>
      <c r="V1140" s="403" t="s">
        <v>210</v>
      </c>
      <c r="W1140" s="403" t="s">
        <v>210</v>
      </c>
      <c r="X1140" s="403" t="s">
        <v>210</v>
      </c>
      <c r="Y1140" s="403" t="s">
        <v>210</v>
      </c>
      <c r="Z1140" s="403" t="s">
        <v>210</v>
      </c>
      <c r="AA1140" s="403" t="s">
        <v>210</v>
      </c>
      <c r="AB1140" s="403" t="s">
        <v>210</v>
      </c>
      <c r="AC1140" s="403" t="s">
        <v>210</v>
      </c>
      <c r="AD1140" s="403" t="s">
        <v>210</v>
      </c>
      <c r="AE1140" s="403" t="s">
        <v>210</v>
      </c>
      <c r="AF1140" s="403" t="s">
        <v>210</v>
      </c>
      <c r="AG1140" s="403" t="s">
        <v>210</v>
      </c>
      <c r="AH1140" s="403" t="s">
        <v>210</v>
      </c>
      <c r="AI1140" s="403" t="s">
        <v>210</v>
      </c>
    </row>
    <row r="1141" spans="1:35" x14ac:dyDescent="0.2">
      <c r="A1141" s="434" t="str">
        <f>IF(B1141&lt;&gt;"",HYPERLINK(CONCATENATE("http://reports.ofsted.gov.uk/inspection-reports/find-inspection-report/provider/ELS/",B1141),"Ofsted Webpage"),"")</f>
        <v>Ofsted Webpage</v>
      </c>
      <c r="B1141" s="403">
        <v>1237219</v>
      </c>
      <c r="C1141" s="403">
        <v>134019</v>
      </c>
      <c r="D1141" s="403">
        <v>10027317</v>
      </c>
      <c r="E1141" s="403" t="s">
        <v>4772</v>
      </c>
      <c r="F1141" s="403" t="s">
        <v>92</v>
      </c>
      <c r="G1141" s="403" t="s">
        <v>14</v>
      </c>
      <c r="H1141" s="403" t="s">
        <v>144</v>
      </c>
      <c r="I1141" s="403" t="s">
        <v>122</v>
      </c>
      <c r="J1141" s="403" t="s">
        <v>122</v>
      </c>
      <c r="K1141" s="404" t="s">
        <v>210</v>
      </c>
      <c r="L1141" s="403" t="s">
        <v>210</v>
      </c>
      <c r="M1141" s="403" t="s">
        <v>210</v>
      </c>
      <c r="N1141" s="403" t="s">
        <v>210</v>
      </c>
      <c r="O1141" s="403" t="s">
        <v>210</v>
      </c>
      <c r="P1141" s="404" t="s">
        <v>210</v>
      </c>
      <c r="Q1141" s="404" t="s">
        <v>210</v>
      </c>
      <c r="R1141" s="404" t="s">
        <v>210</v>
      </c>
      <c r="S1141" s="403" t="s">
        <v>210</v>
      </c>
      <c r="T1141" s="403" t="s">
        <v>210</v>
      </c>
      <c r="U1141" s="403" t="s">
        <v>210</v>
      </c>
      <c r="V1141" s="403" t="s">
        <v>210</v>
      </c>
      <c r="W1141" s="403" t="s">
        <v>210</v>
      </c>
      <c r="X1141" s="403" t="s">
        <v>210</v>
      </c>
      <c r="Y1141" s="403" t="s">
        <v>210</v>
      </c>
      <c r="Z1141" s="403" t="s">
        <v>210</v>
      </c>
      <c r="AA1141" s="403" t="s">
        <v>210</v>
      </c>
      <c r="AB1141" s="403" t="s">
        <v>210</v>
      </c>
      <c r="AC1141" s="403" t="s">
        <v>210</v>
      </c>
      <c r="AD1141" s="403" t="s">
        <v>210</v>
      </c>
      <c r="AE1141" s="403" t="s">
        <v>210</v>
      </c>
      <c r="AF1141" s="403" t="s">
        <v>210</v>
      </c>
      <c r="AG1141" s="403" t="s">
        <v>210</v>
      </c>
      <c r="AH1141" s="403" t="s">
        <v>210</v>
      </c>
      <c r="AI1141" s="403" t="s">
        <v>210</v>
      </c>
    </row>
    <row r="1142" spans="1:35" x14ac:dyDescent="0.2">
      <c r="A1142" s="434" t="str">
        <f>IF(B1142&lt;&gt;"",HYPERLINK(CONCATENATE("http://reports.ofsted.gov.uk/inspection-reports/find-inspection-report/provider/ELS/",B1142),"Ofsted Webpage"),"")</f>
        <v>Ofsted Webpage</v>
      </c>
      <c r="B1142" s="403">
        <v>1237221</v>
      </c>
      <c r="C1142" s="403">
        <v>130794</v>
      </c>
      <c r="D1142" s="403">
        <v>10040263</v>
      </c>
      <c r="E1142" s="403" t="s">
        <v>4773</v>
      </c>
      <c r="F1142" s="403" t="s">
        <v>92</v>
      </c>
      <c r="G1142" s="403" t="s">
        <v>14</v>
      </c>
      <c r="H1142" s="403" t="s">
        <v>1141</v>
      </c>
      <c r="I1142" s="403" t="s">
        <v>199</v>
      </c>
      <c r="J1142" s="403" t="s">
        <v>95</v>
      </c>
      <c r="K1142" s="404" t="s">
        <v>210</v>
      </c>
      <c r="L1142" s="403" t="s">
        <v>210</v>
      </c>
      <c r="M1142" s="403" t="s">
        <v>210</v>
      </c>
      <c r="N1142" s="403" t="s">
        <v>210</v>
      </c>
      <c r="O1142" s="403" t="s">
        <v>210</v>
      </c>
      <c r="P1142" s="404" t="s">
        <v>210</v>
      </c>
      <c r="Q1142" s="404" t="s">
        <v>210</v>
      </c>
      <c r="R1142" s="404" t="s">
        <v>210</v>
      </c>
      <c r="S1142" s="403" t="s">
        <v>210</v>
      </c>
      <c r="T1142" s="403" t="s">
        <v>210</v>
      </c>
      <c r="U1142" s="403" t="s">
        <v>210</v>
      </c>
      <c r="V1142" s="403" t="s">
        <v>210</v>
      </c>
      <c r="W1142" s="403" t="s">
        <v>210</v>
      </c>
      <c r="X1142" s="403" t="s">
        <v>210</v>
      </c>
      <c r="Y1142" s="403" t="s">
        <v>210</v>
      </c>
      <c r="Z1142" s="403" t="s">
        <v>210</v>
      </c>
      <c r="AA1142" s="403" t="s">
        <v>210</v>
      </c>
      <c r="AB1142" s="403" t="s">
        <v>210</v>
      </c>
      <c r="AC1142" s="403" t="s">
        <v>210</v>
      </c>
      <c r="AD1142" s="403" t="s">
        <v>210</v>
      </c>
      <c r="AE1142" s="403" t="s">
        <v>210</v>
      </c>
      <c r="AF1142" s="403" t="s">
        <v>210</v>
      </c>
      <c r="AG1142" s="403" t="s">
        <v>210</v>
      </c>
      <c r="AH1142" s="403" t="s">
        <v>210</v>
      </c>
      <c r="AI1142" s="403" t="s">
        <v>210</v>
      </c>
    </row>
    <row r="1143" spans="1:35" x14ac:dyDescent="0.2">
      <c r="A1143" s="434" t="str">
        <f>IF(B1143&lt;&gt;"",HYPERLINK(CONCATENATE("http://reports.ofsted.gov.uk/inspection-reports/find-inspection-report/provider/ELS/",B1143),"Ofsted Webpage"),"")</f>
        <v>Ofsted Webpage</v>
      </c>
      <c r="B1143" s="403">
        <v>1237222</v>
      </c>
      <c r="C1143" s="403">
        <v>122785</v>
      </c>
      <c r="D1143" s="403">
        <v>10036807</v>
      </c>
      <c r="E1143" s="403" t="s">
        <v>4774</v>
      </c>
      <c r="F1143" s="403" t="s">
        <v>92</v>
      </c>
      <c r="G1143" s="403" t="s">
        <v>14</v>
      </c>
      <c r="H1143" s="403" t="s">
        <v>731</v>
      </c>
      <c r="I1143" s="403" t="s">
        <v>161</v>
      </c>
      <c r="J1143" s="403" t="s">
        <v>161</v>
      </c>
      <c r="K1143" s="404" t="s">
        <v>210</v>
      </c>
      <c r="L1143" s="403" t="s">
        <v>210</v>
      </c>
      <c r="M1143" s="403" t="s">
        <v>210</v>
      </c>
      <c r="N1143" s="403" t="s">
        <v>210</v>
      </c>
      <c r="O1143" s="403" t="s">
        <v>210</v>
      </c>
      <c r="P1143" s="404" t="s">
        <v>210</v>
      </c>
      <c r="Q1143" s="404" t="s">
        <v>210</v>
      </c>
      <c r="R1143" s="404" t="s">
        <v>210</v>
      </c>
      <c r="S1143" s="403" t="s">
        <v>210</v>
      </c>
      <c r="T1143" s="403" t="s">
        <v>210</v>
      </c>
      <c r="U1143" s="403" t="s">
        <v>210</v>
      </c>
      <c r="V1143" s="403" t="s">
        <v>210</v>
      </c>
      <c r="W1143" s="403" t="s">
        <v>210</v>
      </c>
      <c r="X1143" s="403" t="s">
        <v>210</v>
      </c>
      <c r="Y1143" s="403" t="s">
        <v>210</v>
      </c>
      <c r="Z1143" s="403" t="s">
        <v>210</v>
      </c>
      <c r="AA1143" s="403" t="s">
        <v>210</v>
      </c>
      <c r="AB1143" s="403" t="s">
        <v>210</v>
      </c>
      <c r="AC1143" s="403" t="s">
        <v>210</v>
      </c>
      <c r="AD1143" s="403" t="s">
        <v>210</v>
      </c>
      <c r="AE1143" s="403" t="s">
        <v>210</v>
      </c>
      <c r="AF1143" s="403" t="s">
        <v>210</v>
      </c>
      <c r="AG1143" s="403" t="s">
        <v>210</v>
      </c>
      <c r="AH1143" s="403" t="s">
        <v>210</v>
      </c>
      <c r="AI1143" s="403" t="s">
        <v>210</v>
      </c>
    </row>
    <row r="1144" spans="1:35" x14ac:dyDescent="0.2">
      <c r="A1144" s="434" t="str">
        <f>IF(B1144&lt;&gt;"",HYPERLINK(CONCATENATE("http://reports.ofsted.gov.uk/inspection-reports/find-inspection-report/provider/ELS/",B1144),"Ofsted Webpage"),"")</f>
        <v>Ofsted Webpage</v>
      </c>
      <c r="B1144" s="403">
        <v>1237223</v>
      </c>
      <c r="C1144" s="403">
        <v>121337</v>
      </c>
      <c r="D1144" s="403">
        <v>10028365</v>
      </c>
      <c r="E1144" s="403" t="s">
        <v>4775</v>
      </c>
      <c r="F1144" s="403" t="s">
        <v>92</v>
      </c>
      <c r="G1144" s="403" t="s">
        <v>14</v>
      </c>
      <c r="H1144" s="403" t="s">
        <v>239</v>
      </c>
      <c r="I1144" s="403" t="s">
        <v>161</v>
      </c>
      <c r="J1144" s="403" t="s">
        <v>161</v>
      </c>
      <c r="K1144" s="404" t="s">
        <v>210</v>
      </c>
      <c r="L1144" s="403" t="s">
        <v>210</v>
      </c>
      <c r="M1144" s="403" t="s">
        <v>210</v>
      </c>
      <c r="N1144" s="403" t="s">
        <v>210</v>
      </c>
      <c r="O1144" s="403" t="s">
        <v>210</v>
      </c>
      <c r="P1144" s="404" t="s">
        <v>210</v>
      </c>
      <c r="Q1144" s="404" t="s">
        <v>210</v>
      </c>
      <c r="R1144" s="404" t="s">
        <v>210</v>
      </c>
      <c r="S1144" s="403" t="s">
        <v>210</v>
      </c>
      <c r="T1144" s="403" t="s">
        <v>210</v>
      </c>
      <c r="U1144" s="403" t="s">
        <v>210</v>
      </c>
      <c r="V1144" s="403" t="s">
        <v>210</v>
      </c>
      <c r="W1144" s="403" t="s">
        <v>210</v>
      </c>
      <c r="X1144" s="403" t="s">
        <v>210</v>
      </c>
      <c r="Y1144" s="403" t="s">
        <v>210</v>
      </c>
      <c r="Z1144" s="403" t="s">
        <v>210</v>
      </c>
      <c r="AA1144" s="403" t="s">
        <v>210</v>
      </c>
      <c r="AB1144" s="403" t="s">
        <v>210</v>
      </c>
      <c r="AC1144" s="403" t="s">
        <v>210</v>
      </c>
      <c r="AD1144" s="403" t="s">
        <v>210</v>
      </c>
      <c r="AE1144" s="403" t="s">
        <v>210</v>
      </c>
      <c r="AF1144" s="403" t="s">
        <v>210</v>
      </c>
      <c r="AG1144" s="403" t="s">
        <v>210</v>
      </c>
      <c r="AH1144" s="403" t="s">
        <v>210</v>
      </c>
      <c r="AI1144" s="403" t="s">
        <v>210</v>
      </c>
    </row>
    <row r="1145" spans="1:35" x14ac:dyDescent="0.2">
      <c r="A1145" s="434" t="str">
        <f>IF(B1145&lt;&gt;"",HYPERLINK(CONCATENATE("http://reports.ofsted.gov.uk/inspection-reports/find-inspection-report/provider/ELS/",B1145),"Ofsted Webpage"),"")</f>
        <v>Ofsted Webpage</v>
      </c>
      <c r="B1145" s="403">
        <v>1237224</v>
      </c>
      <c r="C1145" s="403">
        <v>121749</v>
      </c>
      <c r="D1145" s="403">
        <v>10031912</v>
      </c>
      <c r="E1145" s="403" t="s">
        <v>4776</v>
      </c>
      <c r="F1145" s="403" t="s">
        <v>92</v>
      </c>
      <c r="G1145" s="403" t="s">
        <v>14</v>
      </c>
      <c r="H1145" s="403" t="s">
        <v>178</v>
      </c>
      <c r="I1145" s="403" t="s">
        <v>107</v>
      </c>
      <c r="J1145" s="403" t="s">
        <v>107</v>
      </c>
      <c r="K1145" s="404" t="s">
        <v>210</v>
      </c>
      <c r="L1145" s="403" t="s">
        <v>210</v>
      </c>
      <c r="M1145" s="403" t="s">
        <v>210</v>
      </c>
      <c r="N1145" s="403" t="s">
        <v>210</v>
      </c>
      <c r="O1145" s="403" t="s">
        <v>210</v>
      </c>
      <c r="P1145" s="404" t="s">
        <v>210</v>
      </c>
      <c r="Q1145" s="404" t="s">
        <v>210</v>
      </c>
      <c r="R1145" s="404" t="s">
        <v>210</v>
      </c>
      <c r="S1145" s="403" t="s">
        <v>210</v>
      </c>
      <c r="T1145" s="403" t="s">
        <v>210</v>
      </c>
      <c r="U1145" s="403" t="s">
        <v>210</v>
      </c>
      <c r="V1145" s="403" t="s">
        <v>210</v>
      </c>
      <c r="W1145" s="403" t="s">
        <v>210</v>
      </c>
      <c r="X1145" s="403" t="s">
        <v>210</v>
      </c>
      <c r="Y1145" s="403" t="s">
        <v>210</v>
      </c>
      <c r="Z1145" s="403" t="s">
        <v>210</v>
      </c>
      <c r="AA1145" s="403" t="s">
        <v>210</v>
      </c>
      <c r="AB1145" s="403" t="s">
        <v>210</v>
      </c>
      <c r="AC1145" s="403" t="s">
        <v>210</v>
      </c>
      <c r="AD1145" s="403" t="s">
        <v>210</v>
      </c>
      <c r="AE1145" s="403" t="s">
        <v>210</v>
      </c>
      <c r="AF1145" s="403" t="s">
        <v>210</v>
      </c>
      <c r="AG1145" s="403" t="s">
        <v>210</v>
      </c>
      <c r="AH1145" s="403" t="s">
        <v>210</v>
      </c>
      <c r="AI1145" s="403" t="s">
        <v>210</v>
      </c>
    </row>
    <row r="1146" spans="1:35" x14ac:dyDescent="0.2">
      <c r="A1146" s="434" t="str">
        <f>IF(B1146&lt;&gt;"",HYPERLINK(CONCATENATE("http://reports.ofsted.gov.uk/inspection-reports/find-inspection-report/provider/ELS/",B1146),"Ofsted Webpage"),"")</f>
        <v>Ofsted Webpage</v>
      </c>
      <c r="B1146" s="403">
        <v>1237225</v>
      </c>
      <c r="C1146" s="403">
        <v>126006</v>
      </c>
      <c r="D1146" s="403">
        <v>10036006</v>
      </c>
      <c r="E1146" s="403" t="s">
        <v>4777</v>
      </c>
      <c r="F1146" s="403" t="s">
        <v>92</v>
      </c>
      <c r="G1146" s="403" t="s">
        <v>14</v>
      </c>
      <c r="H1146" s="403" t="s">
        <v>731</v>
      </c>
      <c r="I1146" s="403" t="s">
        <v>161</v>
      </c>
      <c r="J1146" s="403" t="s">
        <v>161</v>
      </c>
      <c r="K1146" s="404" t="s">
        <v>210</v>
      </c>
      <c r="L1146" s="403" t="s">
        <v>210</v>
      </c>
      <c r="M1146" s="403" t="s">
        <v>210</v>
      </c>
      <c r="N1146" s="403" t="s">
        <v>210</v>
      </c>
      <c r="O1146" s="403" t="s">
        <v>210</v>
      </c>
      <c r="P1146" s="404" t="s">
        <v>210</v>
      </c>
      <c r="Q1146" s="404" t="s">
        <v>210</v>
      </c>
      <c r="R1146" s="404" t="s">
        <v>210</v>
      </c>
      <c r="S1146" s="403" t="s">
        <v>210</v>
      </c>
      <c r="T1146" s="403" t="s">
        <v>210</v>
      </c>
      <c r="U1146" s="403" t="s">
        <v>210</v>
      </c>
      <c r="V1146" s="403" t="s">
        <v>210</v>
      </c>
      <c r="W1146" s="403" t="s">
        <v>210</v>
      </c>
      <c r="X1146" s="403" t="s">
        <v>210</v>
      </c>
      <c r="Y1146" s="403" t="s">
        <v>210</v>
      </c>
      <c r="Z1146" s="403" t="s">
        <v>210</v>
      </c>
      <c r="AA1146" s="403" t="s">
        <v>210</v>
      </c>
      <c r="AB1146" s="403" t="s">
        <v>210</v>
      </c>
      <c r="AC1146" s="403" t="s">
        <v>210</v>
      </c>
      <c r="AD1146" s="403" t="s">
        <v>210</v>
      </c>
      <c r="AE1146" s="403" t="s">
        <v>210</v>
      </c>
      <c r="AF1146" s="403" t="s">
        <v>210</v>
      </c>
      <c r="AG1146" s="403" t="s">
        <v>210</v>
      </c>
      <c r="AH1146" s="403" t="s">
        <v>210</v>
      </c>
      <c r="AI1146" s="403" t="s">
        <v>210</v>
      </c>
    </row>
    <row r="1147" spans="1:35" x14ac:dyDescent="0.2">
      <c r="A1147" s="434" t="str">
        <f>IF(B1147&lt;&gt;"",HYPERLINK(CONCATENATE("http://reports.ofsted.gov.uk/inspection-reports/find-inspection-report/provider/ELS/",B1147),"Ofsted Webpage"),"")</f>
        <v>Ofsted Webpage</v>
      </c>
      <c r="B1147" s="403">
        <v>1240210</v>
      </c>
      <c r="C1147" s="403">
        <v>111892</v>
      </c>
      <c r="D1147" s="403">
        <v>10005752</v>
      </c>
      <c r="E1147" s="403" t="s">
        <v>472</v>
      </c>
      <c r="F1147" s="403" t="s">
        <v>247</v>
      </c>
      <c r="G1147" s="403" t="s">
        <v>28</v>
      </c>
      <c r="H1147" s="403" t="s">
        <v>473</v>
      </c>
      <c r="I1147" s="403" t="s">
        <v>94</v>
      </c>
      <c r="J1147" s="403" t="s">
        <v>95</v>
      </c>
      <c r="K1147" s="404" t="s">
        <v>210</v>
      </c>
      <c r="L1147" s="403" t="s">
        <v>210</v>
      </c>
      <c r="M1147" s="403">
        <v>10022678</v>
      </c>
      <c r="N1147" s="403" t="s">
        <v>130</v>
      </c>
      <c r="O1147" s="403" t="s">
        <v>109</v>
      </c>
      <c r="P1147" s="404">
        <v>42689</v>
      </c>
      <c r="Q1147" s="404">
        <v>42692</v>
      </c>
      <c r="R1147" s="404">
        <v>42727</v>
      </c>
      <c r="S1147" s="403">
        <v>2</v>
      </c>
      <c r="T1147" s="403">
        <v>2</v>
      </c>
      <c r="U1147" s="403">
        <v>2</v>
      </c>
      <c r="V1147" s="403">
        <v>2</v>
      </c>
      <c r="W1147" s="403">
        <v>2</v>
      </c>
      <c r="X1147" s="403" t="s">
        <v>100</v>
      </c>
      <c r="Y1147" s="403" t="s">
        <v>210</v>
      </c>
      <c r="Z1147" s="403" t="s">
        <v>210</v>
      </c>
      <c r="AA1147" s="403" t="s">
        <v>210</v>
      </c>
      <c r="AB1147" s="403" t="s">
        <v>210</v>
      </c>
      <c r="AC1147" s="403" t="s">
        <v>210</v>
      </c>
      <c r="AD1147" s="403" t="s">
        <v>210</v>
      </c>
      <c r="AE1147" s="403" t="s">
        <v>210</v>
      </c>
      <c r="AF1147" s="403" t="s">
        <v>210</v>
      </c>
      <c r="AG1147" s="403" t="s">
        <v>210</v>
      </c>
      <c r="AH1147" s="403" t="s">
        <v>210</v>
      </c>
      <c r="AI1147" s="403" t="s">
        <v>103</v>
      </c>
    </row>
    <row r="1148" spans="1:35" x14ac:dyDescent="0.2">
      <c r="A1148" s="434" t="str">
        <f>IF(B1148&lt;&gt;"",HYPERLINK(CONCATENATE("http://reports.ofsted.gov.uk/inspection-reports/find-inspection-report/provider/ELS/",B1148),"Ofsted Webpage"),"")</f>
        <v>Ofsted Webpage</v>
      </c>
      <c r="B1148" s="403">
        <v>1240993</v>
      </c>
      <c r="C1148" s="403">
        <v>133878</v>
      </c>
      <c r="D1148" s="403">
        <v>10054558</v>
      </c>
      <c r="E1148" s="403" t="s">
        <v>4778</v>
      </c>
      <c r="F1148" s="403" t="s">
        <v>183</v>
      </c>
      <c r="G1148" s="403" t="s">
        <v>14</v>
      </c>
      <c r="H1148" s="403" t="s">
        <v>337</v>
      </c>
      <c r="I1148" s="403" t="s">
        <v>172</v>
      </c>
      <c r="J1148" s="403" t="s">
        <v>172</v>
      </c>
      <c r="K1148" s="404" t="s">
        <v>210</v>
      </c>
      <c r="L1148" s="403" t="s">
        <v>210</v>
      </c>
      <c r="M1148" s="403" t="s">
        <v>210</v>
      </c>
      <c r="N1148" s="403" t="s">
        <v>210</v>
      </c>
      <c r="O1148" s="403" t="s">
        <v>210</v>
      </c>
      <c r="P1148" s="404" t="s">
        <v>210</v>
      </c>
      <c r="Q1148" s="404" t="s">
        <v>210</v>
      </c>
      <c r="R1148" s="404" t="s">
        <v>210</v>
      </c>
      <c r="S1148" s="403" t="s">
        <v>210</v>
      </c>
      <c r="T1148" s="403" t="s">
        <v>210</v>
      </c>
      <c r="U1148" s="403" t="s">
        <v>210</v>
      </c>
      <c r="V1148" s="403" t="s">
        <v>210</v>
      </c>
      <c r="W1148" s="403" t="s">
        <v>210</v>
      </c>
      <c r="X1148" s="403" t="s">
        <v>210</v>
      </c>
      <c r="Y1148" s="403" t="s">
        <v>210</v>
      </c>
      <c r="Z1148" s="403" t="s">
        <v>210</v>
      </c>
      <c r="AA1148" s="403" t="s">
        <v>210</v>
      </c>
      <c r="AB1148" s="403" t="s">
        <v>210</v>
      </c>
      <c r="AC1148" s="403" t="s">
        <v>210</v>
      </c>
      <c r="AD1148" s="403" t="s">
        <v>210</v>
      </c>
      <c r="AE1148" s="403" t="s">
        <v>210</v>
      </c>
      <c r="AF1148" s="403" t="s">
        <v>210</v>
      </c>
      <c r="AG1148" s="403" t="s">
        <v>210</v>
      </c>
      <c r="AH1148" s="403" t="s">
        <v>210</v>
      </c>
      <c r="AI1148" s="403" t="s">
        <v>210</v>
      </c>
    </row>
    <row r="1149" spans="1:35" x14ac:dyDescent="0.2">
      <c r="A1149" s="434" t="str">
        <f>IF(B1149&lt;&gt;"",HYPERLINK(CONCATENATE("http://reports.ofsted.gov.uk/inspection-reports/find-inspection-report/provider/ELS/",B1149),"Ofsted Webpage"),"")</f>
        <v>Ofsted Webpage</v>
      </c>
      <c r="B1149" s="403">
        <v>1241504</v>
      </c>
      <c r="C1149" s="403">
        <v>133881</v>
      </c>
      <c r="D1149" s="403">
        <v>10052994</v>
      </c>
      <c r="E1149" s="403" t="s">
        <v>4779</v>
      </c>
      <c r="F1149" s="403" t="s">
        <v>183</v>
      </c>
      <c r="G1149" s="403" t="s">
        <v>14</v>
      </c>
      <c r="H1149" s="403" t="s">
        <v>178</v>
      </c>
      <c r="I1149" s="403" t="s">
        <v>107</v>
      </c>
      <c r="J1149" s="403" t="s">
        <v>107</v>
      </c>
      <c r="K1149" s="404" t="s">
        <v>210</v>
      </c>
      <c r="L1149" s="403" t="s">
        <v>210</v>
      </c>
      <c r="M1149" s="403" t="s">
        <v>210</v>
      </c>
      <c r="N1149" s="403" t="s">
        <v>210</v>
      </c>
      <c r="O1149" s="403" t="s">
        <v>210</v>
      </c>
      <c r="P1149" s="404" t="s">
        <v>210</v>
      </c>
      <c r="Q1149" s="404" t="s">
        <v>210</v>
      </c>
      <c r="R1149" s="404" t="s">
        <v>210</v>
      </c>
      <c r="S1149" s="403" t="s">
        <v>210</v>
      </c>
      <c r="T1149" s="403" t="s">
        <v>210</v>
      </c>
      <c r="U1149" s="403" t="s">
        <v>210</v>
      </c>
      <c r="V1149" s="403" t="s">
        <v>210</v>
      </c>
      <c r="W1149" s="403" t="s">
        <v>210</v>
      </c>
      <c r="X1149" s="403" t="s">
        <v>210</v>
      </c>
      <c r="Y1149" s="403" t="s">
        <v>210</v>
      </c>
      <c r="Z1149" s="403" t="s">
        <v>210</v>
      </c>
      <c r="AA1149" s="403" t="s">
        <v>210</v>
      </c>
      <c r="AB1149" s="403" t="s">
        <v>210</v>
      </c>
      <c r="AC1149" s="403" t="s">
        <v>210</v>
      </c>
      <c r="AD1149" s="403" t="s">
        <v>210</v>
      </c>
      <c r="AE1149" s="403" t="s">
        <v>210</v>
      </c>
      <c r="AF1149" s="403" t="s">
        <v>210</v>
      </c>
      <c r="AG1149" s="403" t="s">
        <v>210</v>
      </c>
      <c r="AH1149" s="403" t="s">
        <v>210</v>
      </c>
      <c r="AI1149" s="403" t="s">
        <v>210</v>
      </c>
    </row>
    <row r="1150" spans="1:35" x14ac:dyDescent="0.2">
      <c r="A1150" s="434" t="str">
        <f>IF(B1150&lt;&gt;"",HYPERLINK(CONCATENATE("http://reports.ofsted.gov.uk/inspection-reports/find-inspection-report/provider/ELS/",B1150),"Ofsted Webpage"),"")</f>
        <v>Ofsted Webpage</v>
      </c>
      <c r="B1150" s="403">
        <v>1244872</v>
      </c>
      <c r="C1150" s="403">
        <v>133880</v>
      </c>
      <c r="D1150" s="403">
        <v>10048290</v>
      </c>
      <c r="E1150" s="403" t="s">
        <v>4780</v>
      </c>
      <c r="F1150" s="403" t="s">
        <v>183</v>
      </c>
      <c r="G1150" s="403" t="s">
        <v>14</v>
      </c>
      <c r="H1150" s="403" t="s">
        <v>1119</v>
      </c>
      <c r="I1150" s="403" t="s">
        <v>107</v>
      </c>
      <c r="J1150" s="403" t="s">
        <v>107</v>
      </c>
      <c r="K1150" s="404" t="s">
        <v>210</v>
      </c>
      <c r="L1150" s="403" t="s">
        <v>210</v>
      </c>
      <c r="M1150" s="403" t="s">
        <v>210</v>
      </c>
      <c r="N1150" s="403" t="s">
        <v>210</v>
      </c>
      <c r="O1150" s="403" t="s">
        <v>210</v>
      </c>
      <c r="P1150" s="404" t="s">
        <v>210</v>
      </c>
      <c r="Q1150" s="404" t="s">
        <v>210</v>
      </c>
      <c r="R1150" s="404" t="s">
        <v>210</v>
      </c>
      <c r="S1150" s="403" t="s">
        <v>210</v>
      </c>
      <c r="T1150" s="403" t="s">
        <v>210</v>
      </c>
      <c r="U1150" s="403" t="s">
        <v>210</v>
      </c>
      <c r="V1150" s="403" t="s">
        <v>210</v>
      </c>
      <c r="W1150" s="403" t="s">
        <v>210</v>
      </c>
      <c r="X1150" s="403" t="s">
        <v>210</v>
      </c>
      <c r="Y1150" s="403" t="s">
        <v>210</v>
      </c>
      <c r="Z1150" s="403" t="s">
        <v>210</v>
      </c>
      <c r="AA1150" s="403" t="s">
        <v>210</v>
      </c>
      <c r="AB1150" s="403" t="s">
        <v>210</v>
      </c>
      <c r="AC1150" s="403" t="s">
        <v>210</v>
      </c>
      <c r="AD1150" s="403" t="s">
        <v>210</v>
      </c>
      <c r="AE1150" s="403" t="s">
        <v>210</v>
      </c>
      <c r="AF1150" s="403" t="s">
        <v>210</v>
      </c>
      <c r="AG1150" s="403" t="s">
        <v>210</v>
      </c>
      <c r="AH1150" s="403" t="s">
        <v>210</v>
      </c>
      <c r="AI1150" s="403" t="s">
        <v>210</v>
      </c>
    </row>
    <row r="1151" spans="1:35" x14ac:dyDescent="0.2">
      <c r="A1151" s="434" t="str">
        <f>IF(B1151&lt;&gt;"",HYPERLINK(CONCATENATE("http://reports.ofsted.gov.uk/inspection-reports/find-inspection-report/provider/ELS/",B1151),"Ofsted Webpage"),"")</f>
        <v>Ofsted Webpage</v>
      </c>
      <c r="B1151" s="403">
        <v>1244875</v>
      </c>
      <c r="C1151" s="403">
        <v>131556</v>
      </c>
      <c r="D1151" s="403">
        <v>10040525</v>
      </c>
      <c r="E1151" s="403" t="s">
        <v>4781</v>
      </c>
      <c r="F1151" s="403" t="s">
        <v>183</v>
      </c>
      <c r="G1151" s="403" t="s">
        <v>14</v>
      </c>
      <c r="H1151" s="403" t="s">
        <v>202</v>
      </c>
      <c r="I1151" s="403" t="s">
        <v>140</v>
      </c>
      <c r="J1151" s="403" t="s">
        <v>140</v>
      </c>
      <c r="K1151" s="404" t="s">
        <v>210</v>
      </c>
      <c r="L1151" s="403" t="s">
        <v>210</v>
      </c>
      <c r="M1151" s="403" t="s">
        <v>210</v>
      </c>
      <c r="N1151" s="403" t="s">
        <v>210</v>
      </c>
      <c r="O1151" s="403" t="s">
        <v>210</v>
      </c>
      <c r="P1151" s="404" t="s">
        <v>210</v>
      </c>
      <c r="Q1151" s="404" t="s">
        <v>210</v>
      </c>
      <c r="R1151" s="404" t="s">
        <v>210</v>
      </c>
      <c r="S1151" s="403" t="s">
        <v>210</v>
      </c>
      <c r="T1151" s="403" t="s">
        <v>210</v>
      </c>
      <c r="U1151" s="403" t="s">
        <v>210</v>
      </c>
      <c r="V1151" s="403" t="s">
        <v>210</v>
      </c>
      <c r="W1151" s="403" t="s">
        <v>210</v>
      </c>
      <c r="X1151" s="403" t="s">
        <v>210</v>
      </c>
      <c r="Y1151" s="403" t="s">
        <v>210</v>
      </c>
      <c r="Z1151" s="403" t="s">
        <v>210</v>
      </c>
      <c r="AA1151" s="403" t="s">
        <v>210</v>
      </c>
      <c r="AB1151" s="403" t="s">
        <v>210</v>
      </c>
      <c r="AC1151" s="403" t="s">
        <v>210</v>
      </c>
      <c r="AD1151" s="403" t="s">
        <v>210</v>
      </c>
      <c r="AE1151" s="403" t="s">
        <v>210</v>
      </c>
      <c r="AF1151" s="403" t="s">
        <v>210</v>
      </c>
      <c r="AG1151" s="403" t="s">
        <v>210</v>
      </c>
      <c r="AH1151" s="403" t="s">
        <v>210</v>
      </c>
      <c r="AI1151" s="403" t="s">
        <v>210</v>
      </c>
    </row>
    <row r="1152" spans="1:35" x14ac:dyDescent="0.2">
      <c r="A1152" s="434" t="str">
        <f>IF(B1152&lt;&gt;"",HYPERLINK(CONCATENATE("http://reports.ofsted.gov.uk/inspection-reports/find-inspection-report/provider/ELS/",B1152),"Ofsted Webpage"),"")</f>
        <v>Ofsted Webpage</v>
      </c>
      <c r="B1152" s="403">
        <v>1244878</v>
      </c>
      <c r="C1152" s="403">
        <v>116816</v>
      </c>
      <c r="D1152" s="403">
        <v>10001263</v>
      </c>
      <c r="E1152" s="403" t="s">
        <v>4782</v>
      </c>
      <c r="F1152" s="403" t="s">
        <v>183</v>
      </c>
      <c r="G1152" s="403" t="s">
        <v>14</v>
      </c>
      <c r="H1152" s="403" t="s">
        <v>285</v>
      </c>
      <c r="I1152" s="403" t="s">
        <v>140</v>
      </c>
      <c r="J1152" s="403" t="s">
        <v>140</v>
      </c>
      <c r="K1152" s="404" t="s">
        <v>210</v>
      </c>
      <c r="L1152" s="403" t="s">
        <v>210</v>
      </c>
      <c r="M1152" s="403" t="s">
        <v>210</v>
      </c>
      <c r="N1152" s="403" t="s">
        <v>210</v>
      </c>
      <c r="O1152" s="403" t="s">
        <v>210</v>
      </c>
      <c r="P1152" s="404" t="s">
        <v>210</v>
      </c>
      <c r="Q1152" s="404" t="s">
        <v>210</v>
      </c>
      <c r="R1152" s="404" t="s">
        <v>210</v>
      </c>
      <c r="S1152" s="403" t="s">
        <v>210</v>
      </c>
      <c r="T1152" s="403" t="s">
        <v>210</v>
      </c>
      <c r="U1152" s="403" t="s">
        <v>210</v>
      </c>
      <c r="V1152" s="403" t="s">
        <v>210</v>
      </c>
      <c r="W1152" s="403" t="s">
        <v>210</v>
      </c>
      <c r="X1152" s="403" t="s">
        <v>210</v>
      </c>
      <c r="Y1152" s="403" t="s">
        <v>210</v>
      </c>
      <c r="Z1152" s="403" t="s">
        <v>210</v>
      </c>
      <c r="AA1152" s="403" t="s">
        <v>210</v>
      </c>
      <c r="AB1152" s="403" t="s">
        <v>210</v>
      </c>
      <c r="AC1152" s="403" t="s">
        <v>210</v>
      </c>
      <c r="AD1152" s="403" t="s">
        <v>210</v>
      </c>
      <c r="AE1152" s="403" t="s">
        <v>210</v>
      </c>
      <c r="AF1152" s="403" t="s">
        <v>210</v>
      </c>
      <c r="AG1152" s="403" t="s">
        <v>210</v>
      </c>
      <c r="AH1152" s="403" t="s">
        <v>210</v>
      </c>
      <c r="AI1152" s="403" t="s">
        <v>210</v>
      </c>
    </row>
    <row r="1153" spans="1:35" x14ac:dyDescent="0.2">
      <c r="A1153" s="434" t="str">
        <f>IF(B1153&lt;&gt;"",HYPERLINK(CONCATENATE("http://reports.ofsted.gov.uk/inspection-reports/find-inspection-report/provider/ELS/",B1153),"Ofsted Webpage"),"")</f>
        <v>Ofsted Webpage</v>
      </c>
      <c r="B1153" s="403">
        <v>1244882</v>
      </c>
      <c r="C1153" s="403">
        <v>128121</v>
      </c>
      <c r="D1153" s="403">
        <v>10024921</v>
      </c>
      <c r="E1153" s="403" t="s">
        <v>4783</v>
      </c>
      <c r="F1153" s="403" t="s">
        <v>183</v>
      </c>
      <c r="G1153" s="403" t="s">
        <v>14</v>
      </c>
      <c r="H1153" s="403" t="s">
        <v>285</v>
      </c>
      <c r="I1153" s="403" t="s">
        <v>140</v>
      </c>
      <c r="J1153" s="403" t="s">
        <v>140</v>
      </c>
      <c r="K1153" s="404" t="s">
        <v>210</v>
      </c>
      <c r="L1153" s="403" t="s">
        <v>210</v>
      </c>
      <c r="M1153" s="403" t="s">
        <v>210</v>
      </c>
      <c r="N1153" s="403" t="s">
        <v>210</v>
      </c>
      <c r="O1153" s="403" t="s">
        <v>210</v>
      </c>
      <c r="P1153" s="404" t="s">
        <v>210</v>
      </c>
      <c r="Q1153" s="404" t="s">
        <v>210</v>
      </c>
      <c r="R1153" s="404" t="s">
        <v>210</v>
      </c>
      <c r="S1153" s="403" t="s">
        <v>210</v>
      </c>
      <c r="T1153" s="403" t="s">
        <v>210</v>
      </c>
      <c r="U1153" s="403" t="s">
        <v>210</v>
      </c>
      <c r="V1153" s="403" t="s">
        <v>210</v>
      </c>
      <c r="W1153" s="403" t="s">
        <v>210</v>
      </c>
      <c r="X1153" s="403" t="s">
        <v>210</v>
      </c>
      <c r="Y1153" s="403" t="s">
        <v>210</v>
      </c>
      <c r="Z1153" s="403" t="s">
        <v>210</v>
      </c>
      <c r="AA1153" s="403" t="s">
        <v>210</v>
      </c>
      <c r="AB1153" s="403" t="s">
        <v>210</v>
      </c>
      <c r="AC1153" s="403" t="s">
        <v>210</v>
      </c>
      <c r="AD1153" s="403" t="s">
        <v>210</v>
      </c>
      <c r="AE1153" s="403" t="s">
        <v>210</v>
      </c>
      <c r="AF1153" s="403" t="s">
        <v>210</v>
      </c>
      <c r="AG1153" s="403" t="s">
        <v>210</v>
      </c>
      <c r="AH1153" s="403" t="s">
        <v>210</v>
      </c>
      <c r="AI1153" s="403" t="s">
        <v>210</v>
      </c>
    </row>
    <row r="1154" spans="1:35" x14ac:dyDescent="0.2">
      <c r="A1154" s="434" t="str">
        <f>IF(B1154&lt;&gt;"",HYPERLINK(CONCATENATE("http://reports.ofsted.gov.uk/inspection-reports/find-inspection-report/provider/ELS/",B1154),"Ofsted Webpage"),"")</f>
        <v>Ofsted Webpage</v>
      </c>
      <c r="B1154" s="403">
        <v>1244885</v>
      </c>
      <c r="C1154" s="403">
        <v>134389</v>
      </c>
      <c r="D1154" s="403">
        <v>10041422</v>
      </c>
      <c r="E1154" s="403" t="s">
        <v>4784</v>
      </c>
      <c r="F1154" s="403" t="s">
        <v>183</v>
      </c>
      <c r="G1154" s="403" t="s">
        <v>14</v>
      </c>
      <c r="H1154" s="403" t="s">
        <v>717</v>
      </c>
      <c r="I1154" s="403" t="s">
        <v>122</v>
      </c>
      <c r="J1154" s="403" t="s">
        <v>122</v>
      </c>
      <c r="K1154" s="404" t="s">
        <v>210</v>
      </c>
      <c r="L1154" s="403" t="s">
        <v>210</v>
      </c>
      <c r="M1154" s="403" t="s">
        <v>210</v>
      </c>
      <c r="N1154" s="403" t="s">
        <v>210</v>
      </c>
      <c r="O1154" s="403" t="s">
        <v>210</v>
      </c>
      <c r="P1154" s="404" t="s">
        <v>210</v>
      </c>
      <c r="Q1154" s="404" t="s">
        <v>210</v>
      </c>
      <c r="R1154" s="404" t="s">
        <v>210</v>
      </c>
      <c r="S1154" s="403" t="s">
        <v>210</v>
      </c>
      <c r="T1154" s="403" t="s">
        <v>210</v>
      </c>
      <c r="U1154" s="403" t="s">
        <v>210</v>
      </c>
      <c r="V1154" s="403" t="s">
        <v>210</v>
      </c>
      <c r="W1154" s="403" t="s">
        <v>210</v>
      </c>
      <c r="X1154" s="403" t="s">
        <v>210</v>
      </c>
      <c r="Y1154" s="403" t="s">
        <v>210</v>
      </c>
      <c r="Z1154" s="403" t="s">
        <v>210</v>
      </c>
      <c r="AA1154" s="403" t="s">
        <v>210</v>
      </c>
      <c r="AB1154" s="403" t="s">
        <v>210</v>
      </c>
      <c r="AC1154" s="403" t="s">
        <v>210</v>
      </c>
      <c r="AD1154" s="403" t="s">
        <v>210</v>
      </c>
      <c r="AE1154" s="403" t="s">
        <v>210</v>
      </c>
      <c r="AF1154" s="403" t="s">
        <v>210</v>
      </c>
      <c r="AG1154" s="403" t="s">
        <v>210</v>
      </c>
      <c r="AH1154" s="403" t="s">
        <v>210</v>
      </c>
      <c r="AI1154" s="403" t="s">
        <v>210</v>
      </c>
    </row>
    <row r="1155" spans="1:35" x14ac:dyDescent="0.2">
      <c r="A1155" s="434" t="str">
        <f>IF(B1155&lt;&gt;"",HYPERLINK(CONCATENATE("http://reports.ofsted.gov.uk/inspection-reports/find-inspection-report/provider/ELS/",B1155),"Ofsted Webpage"),"")</f>
        <v>Ofsted Webpage</v>
      </c>
      <c r="B1155" s="403">
        <v>1244909</v>
      </c>
      <c r="C1155" s="403">
        <v>134533</v>
      </c>
      <c r="D1155" s="403">
        <v>10055995</v>
      </c>
      <c r="E1155" s="403" t="s">
        <v>4785</v>
      </c>
      <c r="F1155" s="403" t="s">
        <v>183</v>
      </c>
      <c r="G1155" s="403" t="s">
        <v>14</v>
      </c>
      <c r="H1155" s="403" t="s">
        <v>186</v>
      </c>
      <c r="I1155" s="403" t="s">
        <v>172</v>
      </c>
      <c r="J1155" s="403" t="s">
        <v>172</v>
      </c>
      <c r="K1155" s="404" t="s">
        <v>210</v>
      </c>
      <c r="L1155" s="403" t="s">
        <v>210</v>
      </c>
      <c r="M1155" s="403" t="s">
        <v>210</v>
      </c>
      <c r="N1155" s="403" t="s">
        <v>210</v>
      </c>
      <c r="O1155" s="403" t="s">
        <v>210</v>
      </c>
      <c r="P1155" s="404" t="s">
        <v>210</v>
      </c>
      <c r="Q1155" s="404" t="s">
        <v>210</v>
      </c>
      <c r="R1155" s="404" t="s">
        <v>210</v>
      </c>
      <c r="S1155" s="403" t="s">
        <v>210</v>
      </c>
      <c r="T1155" s="403" t="s">
        <v>210</v>
      </c>
      <c r="U1155" s="403" t="s">
        <v>210</v>
      </c>
      <c r="V1155" s="403" t="s">
        <v>210</v>
      </c>
      <c r="W1155" s="403" t="s">
        <v>210</v>
      </c>
      <c r="X1155" s="403" t="s">
        <v>210</v>
      </c>
      <c r="Y1155" s="403" t="s">
        <v>210</v>
      </c>
      <c r="Z1155" s="403" t="s">
        <v>210</v>
      </c>
      <c r="AA1155" s="403" t="s">
        <v>210</v>
      </c>
      <c r="AB1155" s="403" t="s">
        <v>210</v>
      </c>
      <c r="AC1155" s="403" t="s">
        <v>210</v>
      </c>
      <c r="AD1155" s="403" t="s">
        <v>210</v>
      </c>
      <c r="AE1155" s="403" t="s">
        <v>210</v>
      </c>
      <c r="AF1155" s="403" t="s">
        <v>210</v>
      </c>
      <c r="AG1155" s="403" t="s">
        <v>210</v>
      </c>
      <c r="AH1155" s="403" t="s">
        <v>210</v>
      </c>
      <c r="AI1155" s="403" t="s">
        <v>210</v>
      </c>
    </row>
    <row r="1156" spans="1:35" x14ac:dyDescent="0.2">
      <c r="A1156" s="434" t="str">
        <f>IF(B1156&lt;&gt;"",HYPERLINK(CONCATENATE("http://reports.ofsted.gov.uk/inspection-reports/find-inspection-report/provider/ELS/",B1156),"Ofsted Webpage"),"")</f>
        <v>Ofsted Webpage</v>
      </c>
      <c r="B1156" s="403">
        <v>1244913</v>
      </c>
      <c r="C1156" s="403">
        <v>134542</v>
      </c>
      <c r="D1156" s="403">
        <v>10041501</v>
      </c>
      <c r="E1156" s="403" t="s">
        <v>4786</v>
      </c>
      <c r="F1156" s="403" t="s">
        <v>183</v>
      </c>
      <c r="G1156" s="403" t="s">
        <v>14</v>
      </c>
      <c r="H1156" s="403" t="s">
        <v>171</v>
      </c>
      <c r="I1156" s="403" t="s">
        <v>172</v>
      </c>
      <c r="J1156" s="403" t="s">
        <v>172</v>
      </c>
      <c r="K1156" s="404" t="s">
        <v>210</v>
      </c>
      <c r="L1156" s="403" t="s">
        <v>210</v>
      </c>
      <c r="M1156" s="403" t="s">
        <v>210</v>
      </c>
      <c r="N1156" s="403" t="s">
        <v>210</v>
      </c>
      <c r="O1156" s="403" t="s">
        <v>210</v>
      </c>
      <c r="P1156" s="404" t="s">
        <v>210</v>
      </c>
      <c r="Q1156" s="404" t="s">
        <v>210</v>
      </c>
      <c r="R1156" s="404" t="s">
        <v>210</v>
      </c>
      <c r="S1156" s="403" t="s">
        <v>210</v>
      </c>
      <c r="T1156" s="403" t="s">
        <v>210</v>
      </c>
      <c r="U1156" s="403" t="s">
        <v>210</v>
      </c>
      <c r="V1156" s="403" t="s">
        <v>210</v>
      </c>
      <c r="W1156" s="403" t="s">
        <v>210</v>
      </c>
      <c r="X1156" s="403" t="s">
        <v>210</v>
      </c>
      <c r="Y1156" s="403" t="s">
        <v>210</v>
      </c>
      <c r="Z1156" s="403" t="s">
        <v>210</v>
      </c>
      <c r="AA1156" s="403" t="s">
        <v>210</v>
      </c>
      <c r="AB1156" s="403" t="s">
        <v>210</v>
      </c>
      <c r="AC1156" s="403" t="s">
        <v>210</v>
      </c>
      <c r="AD1156" s="403" t="s">
        <v>210</v>
      </c>
      <c r="AE1156" s="403" t="s">
        <v>210</v>
      </c>
      <c r="AF1156" s="403" t="s">
        <v>210</v>
      </c>
      <c r="AG1156" s="403" t="s">
        <v>210</v>
      </c>
      <c r="AH1156" s="403" t="s">
        <v>210</v>
      </c>
      <c r="AI1156" s="403" t="s">
        <v>210</v>
      </c>
    </row>
    <row r="1157" spans="1:35" x14ac:dyDescent="0.2">
      <c r="A1157" s="434" t="str">
        <f>IF(B1157&lt;&gt;"",HYPERLINK(CONCATENATE("http://reports.ofsted.gov.uk/inspection-reports/find-inspection-report/provider/ELS/",B1157),"Ofsted Webpage"),"")</f>
        <v>Ofsted Webpage</v>
      </c>
      <c r="B1157" s="403">
        <v>1247981</v>
      </c>
      <c r="C1157" s="403">
        <v>131620</v>
      </c>
      <c r="D1157" s="403">
        <v>10046498</v>
      </c>
      <c r="E1157" s="403" t="s">
        <v>4787</v>
      </c>
      <c r="F1157" s="403" t="s">
        <v>92</v>
      </c>
      <c r="G1157" s="403" t="s">
        <v>14</v>
      </c>
      <c r="H1157" s="403" t="s">
        <v>114</v>
      </c>
      <c r="I1157" s="403" t="s">
        <v>107</v>
      </c>
      <c r="J1157" s="403" t="s">
        <v>107</v>
      </c>
      <c r="K1157" s="404" t="s">
        <v>210</v>
      </c>
      <c r="L1157" s="403" t="s">
        <v>210</v>
      </c>
      <c r="M1157" s="403" t="s">
        <v>210</v>
      </c>
      <c r="N1157" s="403" t="s">
        <v>210</v>
      </c>
      <c r="O1157" s="403" t="s">
        <v>210</v>
      </c>
      <c r="P1157" s="404" t="s">
        <v>210</v>
      </c>
      <c r="Q1157" s="404" t="s">
        <v>210</v>
      </c>
      <c r="R1157" s="404" t="s">
        <v>210</v>
      </c>
      <c r="S1157" s="403" t="s">
        <v>210</v>
      </c>
      <c r="T1157" s="403" t="s">
        <v>210</v>
      </c>
      <c r="U1157" s="403" t="s">
        <v>210</v>
      </c>
      <c r="V1157" s="403" t="s">
        <v>210</v>
      </c>
      <c r="W1157" s="403" t="s">
        <v>210</v>
      </c>
      <c r="X1157" s="403" t="s">
        <v>210</v>
      </c>
      <c r="Y1157" s="403" t="s">
        <v>210</v>
      </c>
      <c r="Z1157" s="403" t="s">
        <v>210</v>
      </c>
      <c r="AA1157" s="403" t="s">
        <v>210</v>
      </c>
      <c r="AB1157" s="403" t="s">
        <v>210</v>
      </c>
      <c r="AC1157" s="403" t="s">
        <v>210</v>
      </c>
      <c r="AD1157" s="403" t="s">
        <v>210</v>
      </c>
      <c r="AE1157" s="403" t="s">
        <v>210</v>
      </c>
      <c r="AF1157" s="403" t="s">
        <v>210</v>
      </c>
      <c r="AG1157" s="403" t="s">
        <v>210</v>
      </c>
      <c r="AH1157" s="403" t="s">
        <v>210</v>
      </c>
      <c r="AI1157" s="403" t="s">
        <v>210</v>
      </c>
    </row>
    <row r="1158" spans="1:35" x14ac:dyDescent="0.2">
      <c r="A1158" s="434" t="str">
        <f>IF(B1158&lt;&gt;"",HYPERLINK(CONCATENATE("http://reports.ofsted.gov.uk/inspection-reports/find-inspection-report/provider/ELS/",B1158),"Ofsted Webpage"),"")</f>
        <v>Ofsted Webpage</v>
      </c>
      <c r="B1158" s="403">
        <v>1247982</v>
      </c>
      <c r="C1158" s="403">
        <v>134027</v>
      </c>
      <c r="D1158" s="403">
        <v>10043612</v>
      </c>
      <c r="E1158" s="403" t="s">
        <v>5040</v>
      </c>
      <c r="F1158" s="403" t="s">
        <v>92</v>
      </c>
      <c r="G1158" s="403" t="s">
        <v>14</v>
      </c>
      <c r="H1158" s="403" t="s">
        <v>517</v>
      </c>
      <c r="I1158" s="403" t="s">
        <v>122</v>
      </c>
      <c r="J1158" s="403" t="s">
        <v>122</v>
      </c>
      <c r="K1158" s="404" t="s">
        <v>210</v>
      </c>
      <c r="L1158" s="403" t="s">
        <v>210</v>
      </c>
      <c r="M1158" s="403" t="s">
        <v>210</v>
      </c>
      <c r="N1158" s="403" t="s">
        <v>210</v>
      </c>
      <c r="O1158" s="403" t="s">
        <v>210</v>
      </c>
      <c r="P1158" s="404" t="s">
        <v>210</v>
      </c>
      <c r="Q1158" s="404" t="s">
        <v>210</v>
      </c>
      <c r="R1158" s="404" t="s">
        <v>210</v>
      </c>
      <c r="S1158" s="403" t="s">
        <v>210</v>
      </c>
      <c r="T1158" s="403" t="s">
        <v>210</v>
      </c>
      <c r="U1158" s="403" t="s">
        <v>210</v>
      </c>
      <c r="V1158" s="403" t="s">
        <v>210</v>
      </c>
      <c r="W1158" s="403" t="s">
        <v>210</v>
      </c>
      <c r="X1158" s="403" t="s">
        <v>210</v>
      </c>
      <c r="Y1158" s="403" t="s">
        <v>210</v>
      </c>
      <c r="Z1158" s="403" t="s">
        <v>210</v>
      </c>
      <c r="AA1158" s="403" t="s">
        <v>210</v>
      </c>
      <c r="AB1158" s="403" t="s">
        <v>210</v>
      </c>
      <c r="AC1158" s="403" t="s">
        <v>210</v>
      </c>
      <c r="AD1158" s="403" t="s">
        <v>210</v>
      </c>
      <c r="AE1158" s="403" t="s">
        <v>210</v>
      </c>
      <c r="AF1158" s="403" t="s">
        <v>210</v>
      </c>
      <c r="AG1158" s="403" t="s">
        <v>210</v>
      </c>
      <c r="AH1158" s="403" t="s">
        <v>210</v>
      </c>
      <c r="AI1158" s="403" t="s">
        <v>210</v>
      </c>
    </row>
    <row r="1159" spans="1:35" x14ac:dyDescent="0.2">
      <c r="A1159" s="434" t="str">
        <f>IF(B1159&lt;&gt;"",HYPERLINK(CONCATENATE("http://reports.ofsted.gov.uk/inspection-reports/find-inspection-report/provider/ELS/",B1159),"Ofsted Webpage"),"")</f>
        <v>Ofsted Webpage</v>
      </c>
      <c r="B1159" s="403">
        <v>1247985</v>
      </c>
      <c r="C1159" s="403">
        <v>134023</v>
      </c>
      <c r="D1159" s="403">
        <v>10035183</v>
      </c>
      <c r="E1159" s="403" t="s">
        <v>4788</v>
      </c>
      <c r="F1159" s="403" t="s">
        <v>92</v>
      </c>
      <c r="G1159" s="403" t="s">
        <v>14</v>
      </c>
      <c r="H1159" s="403" t="s">
        <v>160</v>
      </c>
      <c r="I1159" s="403" t="s">
        <v>161</v>
      </c>
      <c r="J1159" s="403" t="s">
        <v>161</v>
      </c>
      <c r="K1159" s="404" t="s">
        <v>210</v>
      </c>
      <c r="L1159" s="403" t="s">
        <v>210</v>
      </c>
      <c r="M1159" s="403" t="s">
        <v>210</v>
      </c>
      <c r="N1159" s="403" t="s">
        <v>210</v>
      </c>
      <c r="O1159" s="403" t="s">
        <v>210</v>
      </c>
      <c r="P1159" s="404" t="s">
        <v>210</v>
      </c>
      <c r="Q1159" s="404" t="s">
        <v>210</v>
      </c>
      <c r="R1159" s="404" t="s">
        <v>210</v>
      </c>
      <c r="S1159" s="403" t="s">
        <v>210</v>
      </c>
      <c r="T1159" s="403" t="s">
        <v>210</v>
      </c>
      <c r="U1159" s="403" t="s">
        <v>210</v>
      </c>
      <c r="V1159" s="403" t="s">
        <v>210</v>
      </c>
      <c r="W1159" s="403" t="s">
        <v>210</v>
      </c>
      <c r="X1159" s="403" t="s">
        <v>210</v>
      </c>
      <c r="Y1159" s="403" t="s">
        <v>210</v>
      </c>
      <c r="Z1159" s="403" t="s">
        <v>210</v>
      </c>
      <c r="AA1159" s="403" t="s">
        <v>210</v>
      </c>
      <c r="AB1159" s="403" t="s">
        <v>210</v>
      </c>
      <c r="AC1159" s="403" t="s">
        <v>210</v>
      </c>
      <c r="AD1159" s="403" t="s">
        <v>210</v>
      </c>
      <c r="AE1159" s="403" t="s">
        <v>210</v>
      </c>
      <c r="AF1159" s="403" t="s">
        <v>210</v>
      </c>
      <c r="AG1159" s="403" t="s">
        <v>210</v>
      </c>
      <c r="AH1159" s="403" t="s">
        <v>210</v>
      </c>
      <c r="AI1159" s="403" t="s">
        <v>210</v>
      </c>
    </row>
    <row r="1160" spans="1:35" x14ac:dyDescent="0.2">
      <c r="A1160" s="434" t="str">
        <f>IF(B1160&lt;&gt;"",HYPERLINK(CONCATENATE("http://reports.ofsted.gov.uk/inspection-reports/find-inspection-report/provider/ELS/",B1160),"Ofsted Webpage"),"")</f>
        <v>Ofsted Webpage</v>
      </c>
      <c r="B1160" s="403">
        <v>1247987</v>
      </c>
      <c r="C1160" s="403">
        <v>121372</v>
      </c>
      <c r="D1160" s="403">
        <v>10030935</v>
      </c>
      <c r="E1160" s="403" t="s">
        <v>5041</v>
      </c>
      <c r="F1160" s="403" t="s">
        <v>92</v>
      </c>
      <c r="G1160" s="403" t="s">
        <v>14</v>
      </c>
      <c r="H1160" s="403" t="s">
        <v>121</v>
      </c>
      <c r="I1160" s="403" t="s">
        <v>122</v>
      </c>
      <c r="J1160" s="403" t="s">
        <v>122</v>
      </c>
      <c r="K1160" s="404" t="s">
        <v>210</v>
      </c>
      <c r="L1160" s="403" t="s">
        <v>210</v>
      </c>
      <c r="M1160" s="403" t="s">
        <v>210</v>
      </c>
      <c r="N1160" s="403" t="s">
        <v>210</v>
      </c>
      <c r="O1160" s="403" t="s">
        <v>210</v>
      </c>
      <c r="P1160" s="404" t="s">
        <v>210</v>
      </c>
      <c r="Q1160" s="404" t="s">
        <v>210</v>
      </c>
      <c r="R1160" s="404" t="s">
        <v>210</v>
      </c>
      <c r="S1160" s="403" t="s">
        <v>210</v>
      </c>
      <c r="T1160" s="403" t="s">
        <v>210</v>
      </c>
      <c r="U1160" s="403" t="s">
        <v>210</v>
      </c>
      <c r="V1160" s="403" t="s">
        <v>210</v>
      </c>
      <c r="W1160" s="403" t="s">
        <v>210</v>
      </c>
      <c r="X1160" s="403" t="s">
        <v>210</v>
      </c>
      <c r="Y1160" s="403" t="s">
        <v>210</v>
      </c>
      <c r="Z1160" s="403" t="s">
        <v>210</v>
      </c>
      <c r="AA1160" s="403" t="s">
        <v>210</v>
      </c>
      <c r="AB1160" s="403" t="s">
        <v>210</v>
      </c>
      <c r="AC1160" s="403" t="s">
        <v>210</v>
      </c>
      <c r="AD1160" s="403" t="s">
        <v>210</v>
      </c>
      <c r="AE1160" s="403" t="s">
        <v>210</v>
      </c>
      <c r="AF1160" s="403" t="s">
        <v>210</v>
      </c>
      <c r="AG1160" s="403" t="s">
        <v>210</v>
      </c>
      <c r="AH1160" s="403" t="s">
        <v>210</v>
      </c>
      <c r="AI1160" s="403" t="s">
        <v>210</v>
      </c>
    </row>
    <row r="1161" spans="1:35" x14ac:dyDescent="0.2">
      <c r="A1161" s="434" t="str">
        <f>IF(B1161&lt;&gt;"",HYPERLINK(CONCATENATE("http://reports.ofsted.gov.uk/inspection-reports/find-inspection-report/provider/ELS/",B1161),"Ofsted Webpage"),"")</f>
        <v>Ofsted Webpage</v>
      </c>
      <c r="B1161" s="403">
        <v>1247989</v>
      </c>
      <c r="C1161" s="403">
        <v>121372</v>
      </c>
      <c r="D1161" s="403">
        <v>10031544</v>
      </c>
      <c r="E1161" s="403" t="s">
        <v>4789</v>
      </c>
      <c r="F1161" s="403" t="s">
        <v>92</v>
      </c>
      <c r="G1161" s="403" t="s">
        <v>14</v>
      </c>
      <c r="H1161" s="403" t="s">
        <v>1203</v>
      </c>
      <c r="I1161" s="403" t="s">
        <v>1204</v>
      </c>
      <c r="J1161" s="403" t="s">
        <v>166</v>
      </c>
      <c r="K1161" s="404" t="s">
        <v>210</v>
      </c>
      <c r="L1161" s="403" t="s">
        <v>210</v>
      </c>
      <c r="M1161" s="403" t="s">
        <v>210</v>
      </c>
      <c r="N1161" s="403" t="s">
        <v>210</v>
      </c>
      <c r="O1161" s="403" t="s">
        <v>210</v>
      </c>
      <c r="P1161" s="404" t="s">
        <v>210</v>
      </c>
      <c r="Q1161" s="404" t="s">
        <v>210</v>
      </c>
      <c r="R1161" s="404" t="s">
        <v>210</v>
      </c>
      <c r="S1161" s="403" t="s">
        <v>210</v>
      </c>
      <c r="T1161" s="403" t="s">
        <v>210</v>
      </c>
      <c r="U1161" s="403" t="s">
        <v>210</v>
      </c>
      <c r="V1161" s="403" t="s">
        <v>210</v>
      </c>
      <c r="W1161" s="403" t="s">
        <v>210</v>
      </c>
      <c r="X1161" s="403" t="s">
        <v>210</v>
      </c>
      <c r="Y1161" s="403" t="s">
        <v>210</v>
      </c>
      <c r="Z1161" s="403" t="s">
        <v>210</v>
      </c>
      <c r="AA1161" s="403" t="s">
        <v>210</v>
      </c>
      <c r="AB1161" s="403" t="s">
        <v>210</v>
      </c>
      <c r="AC1161" s="403" t="s">
        <v>210</v>
      </c>
      <c r="AD1161" s="403" t="s">
        <v>210</v>
      </c>
      <c r="AE1161" s="403" t="s">
        <v>210</v>
      </c>
      <c r="AF1161" s="403" t="s">
        <v>210</v>
      </c>
      <c r="AG1161" s="403" t="s">
        <v>210</v>
      </c>
      <c r="AH1161" s="403" t="s">
        <v>210</v>
      </c>
      <c r="AI1161" s="403" t="s">
        <v>210</v>
      </c>
    </row>
    <row r="1162" spans="1:35" x14ac:dyDescent="0.2">
      <c r="A1162" s="434" t="str">
        <f>IF(B1162&lt;&gt;"",HYPERLINK(CONCATENATE("http://reports.ofsted.gov.uk/inspection-reports/find-inspection-report/provider/ELS/",B1162),"Ofsted Webpage"),"")</f>
        <v>Ofsted Webpage</v>
      </c>
      <c r="B1162" s="403">
        <v>1247990</v>
      </c>
      <c r="C1162" s="403">
        <v>121601</v>
      </c>
      <c r="D1162" s="403">
        <v>10024751</v>
      </c>
      <c r="E1162" s="403" t="s">
        <v>4790</v>
      </c>
      <c r="F1162" s="403" t="s">
        <v>92</v>
      </c>
      <c r="G1162" s="403" t="s">
        <v>14</v>
      </c>
      <c r="H1162" s="403" t="s">
        <v>602</v>
      </c>
      <c r="I1162" s="403" t="s">
        <v>199</v>
      </c>
      <c r="J1162" s="403" t="s">
        <v>95</v>
      </c>
      <c r="K1162" s="404" t="s">
        <v>210</v>
      </c>
      <c r="L1162" s="403" t="s">
        <v>210</v>
      </c>
      <c r="M1162" s="403" t="s">
        <v>210</v>
      </c>
      <c r="N1162" s="403" t="s">
        <v>210</v>
      </c>
      <c r="O1162" s="403" t="s">
        <v>210</v>
      </c>
      <c r="P1162" s="404" t="s">
        <v>210</v>
      </c>
      <c r="Q1162" s="404" t="s">
        <v>210</v>
      </c>
      <c r="R1162" s="404" t="s">
        <v>210</v>
      </c>
      <c r="S1162" s="403" t="s">
        <v>210</v>
      </c>
      <c r="T1162" s="403" t="s">
        <v>210</v>
      </c>
      <c r="U1162" s="403" t="s">
        <v>210</v>
      </c>
      <c r="V1162" s="403" t="s">
        <v>210</v>
      </c>
      <c r="W1162" s="403" t="s">
        <v>210</v>
      </c>
      <c r="X1162" s="403" t="s">
        <v>210</v>
      </c>
      <c r="Y1162" s="403" t="s">
        <v>210</v>
      </c>
      <c r="Z1162" s="403" t="s">
        <v>210</v>
      </c>
      <c r="AA1162" s="403" t="s">
        <v>210</v>
      </c>
      <c r="AB1162" s="403" t="s">
        <v>210</v>
      </c>
      <c r="AC1162" s="403" t="s">
        <v>210</v>
      </c>
      <c r="AD1162" s="403" t="s">
        <v>210</v>
      </c>
      <c r="AE1162" s="403" t="s">
        <v>210</v>
      </c>
      <c r="AF1162" s="403" t="s">
        <v>210</v>
      </c>
      <c r="AG1162" s="403" t="s">
        <v>210</v>
      </c>
      <c r="AH1162" s="403" t="s">
        <v>210</v>
      </c>
      <c r="AI1162" s="403" t="s">
        <v>210</v>
      </c>
    </row>
    <row r="1163" spans="1:35" x14ac:dyDescent="0.2">
      <c r="A1163" s="434" t="str">
        <f>IF(B1163&lt;&gt;"",HYPERLINK(CONCATENATE("http://reports.ofsted.gov.uk/inspection-reports/find-inspection-report/provider/ELS/",B1163),"Ofsted Webpage"),"")</f>
        <v>Ofsted Webpage</v>
      </c>
      <c r="B1163" s="403">
        <v>1247993</v>
      </c>
      <c r="C1163" s="403">
        <v>134024</v>
      </c>
      <c r="D1163" s="403">
        <v>10038201</v>
      </c>
      <c r="E1163" s="403" t="s">
        <v>5042</v>
      </c>
      <c r="F1163" s="403" t="s">
        <v>92</v>
      </c>
      <c r="G1163" s="403" t="s">
        <v>14</v>
      </c>
      <c r="H1163" s="403" t="s">
        <v>279</v>
      </c>
      <c r="I1163" s="403" t="s">
        <v>166</v>
      </c>
      <c r="J1163" s="403" t="s">
        <v>166</v>
      </c>
      <c r="K1163" s="404" t="s">
        <v>210</v>
      </c>
      <c r="L1163" s="403" t="s">
        <v>210</v>
      </c>
      <c r="M1163" s="403" t="s">
        <v>210</v>
      </c>
      <c r="N1163" s="403" t="s">
        <v>210</v>
      </c>
      <c r="O1163" s="403" t="s">
        <v>210</v>
      </c>
      <c r="P1163" s="404" t="s">
        <v>210</v>
      </c>
      <c r="Q1163" s="404" t="s">
        <v>210</v>
      </c>
      <c r="R1163" s="404" t="s">
        <v>210</v>
      </c>
      <c r="S1163" s="403" t="s">
        <v>210</v>
      </c>
      <c r="T1163" s="403" t="s">
        <v>210</v>
      </c>
      <c r="U1163" s="403" t="s">
        <v>210</v>
      </c>
      <c r="V1163" s="403" t="s">
        <v>210</v>
      </c>
      <c r="W1163" s="403" t="s">
        <v>210</v>
      </c>
      <c r="X1163" s="403" t="s">
        <v>210</v>
      </c>
      <c r="Y1163" s="403" t="s">
        <v>210</v>
      </c>
      <c r="Z1163" s="403" t="s">
        <v>210</v>
      </c>
      <c r="AA1163" s="403" t="s">
        <v>210</v>
      </c>
      <c r="AB1163" s="403" t="s">
        <v>210</v>
      </c>
      <c r="AC1163" s="403" t="s">
        <v>210</v>
      </c>
      <c r="AD1163" s="403" t="s">
        <v>210</v>
      </c>
      <c r="AE1163" s="403" t="s">
        <v>210</v>
      </c>
      <c r="AF1163" s="403" t="s">
        <v>210</v>
      </c>
      <c r="AG1163" s="403" t="s">
        <v>210</v>
      </c>
      <c r="AH1163" s="403" t="s">
        <v>210</v>
      </c>
      <c r="AI1163" s="403" t="s">
        <v>210</v>
      </c>
    </row>
    <row r="1164" spans="1:35" x14ac:dyDescent="0.2">
      <c r="A1164" s="434" t="str">
        <f>IF(B1164&lt;&gt;"",HYPERLINK(CONCATENATE("http://reports.ofsted.gov.uk/inspection-reports/find-inspection-report/provider/ELS/",B1164),"Ofsted Webpage"),"")</f>
        <v>Ofsted Webpage</v>
      </c>
      <c r="B1164" s="403">
        <v>1247994</v>
      </c>
      <c r="C1164" s="403">
        <v>133304</v>
      </c>
      <c r="D1164" s="403">
        <v>10027453</v>
      </c>
      <c r="E1164" s="403" t="s">
        <v>4924</v>
      </c>
      <c r="F1164" s="403" t="s">
        <v>92</v>
      </c>
      <c r="G1164" s="403" t="s">
        <v>14</v>
      </c>
      <c r="H1164" s="403" t="s">
        <v>523</v>
      </c>
      <c r="I1164" s="403" t="s">
        <v>107</v>
      </c>
      <c r="J1164" s="403" t="s">
        <v>107</v>
      </c>
      <c r="K1164" s="404" t="s">
        <v>210</v>
      </c>
      <c r="L1164" s="403" t="s">
        <v>210</v>
      </c>
      <c r="M1164" s="403" t="s">
        <v>210</v>
      </c>
      <c r="N1164" s="403" t="s">
        <v>210</v>
      </c>
      <c r="O1164" s="403" t="s">
        <v>210</v>
      </c>
      <c r="P1164" s="404" t="s">
        <v>210</v>
      </c>
      <c r="Q1164" s="404" t="s">
        <v>210</v>
      </c>
      <c r="R1164" s="404" t="s">
        <v>210</v>
      </c>
      <c r="S1164" s="403" t="s">
        <v>210</v>
      </c>
      <c r="T1164" s="403" t="s">
        <v>210</v>
      </c>
      <c r="U1164" s="403" t="s">
        <v>210</v>
      </c>
      <c r="V1164" s="403" t="s">
        <v>210</v>
      </c>
      <c r="W1164" s="403" t="s">
        <v>210</v>
      </c>
      <c r="X1164" s="403" t="s">
        <v>210</v>
      </c>
      <c r="Y1164" s="403" t="s">
        <v>210</v>
      </c>
      <c r="Z1164" s="403" t="s">
        <v>210</v>
      </c>
      <c r="AA1164" s="403" t="s">
        <v>210</v>
      </c>
      <c r="AB1164" s="403" t="s">
        <v>210</v>
      </c>
      <c r="AC1164" s="403" t="s">
        <v>210</v>
      </c>
      <c r="AD1164" s="403" t="s">
        <v>210</v>
      </c>
      <c r="AE1164" s="403" t="s">
        <v>210</v>
      </c>
      <c r="AF1164" s="403" t="s">
        <v>210</v>
      </c>
      <c r="AG1164" s="403" t="s">
        <v>210</v>
      </c>
      <c r="AH1164" s="403" t="s">
        <v>210</v>
      </c>
      <c r="AI1164" s="403" t="s">
        <v>210</v>
      </c>
    </row>
    <row r="1165" spans="1:35" x14ac:dyDescent="0.2">
      <c r="A1165" s="434" t="str">
        <f>IF(B1165&lt;&gt;"",HYPERLINK(CONCATENATE("http://reports.ofsted.gov.uk/inspection-reports/find-inspection-report/provider/ELS/",B1165),"Ofsted Webpage"),"")</f>
        <v>Ofsted Webpage</v>
      </c>
      <c r="B1165" s="403">
        <v>1247997</v>
      </c>
      <c r="C1165" s="403">
        <v>134538</v>
      </c>
      <c r="D1165" s="403">
        <v>10037715</v>
      </c>
      <c r="E1165" s="403" t="s">
        <v>4791</v>
      </c>
      <c r="F1165" s="403" t="s">
        <v>92</v>
      </c>
      <c r="G1165" s="403" t="s">
        <v>14</v>
      </c>
      <c r="H1165" s="403" t="s">
        <v>785</v>
      </c>
      <c r="I1165" s="403" t="s">
        <v>107</v>
      </c>
      <c r="J1165" s="403" t="s">
        <v>107</v>
      </c>
      <c r="K1165" s="404" t="s">
        <v>210</v>
      </c>
      <c r="L1165" s="403" t="s">
        <v>210</v>
      </c>
      <c r="M1165" s="403" t="s">
        <v>210</v>
      </c>
      <c r="N1165" s="403" t="s">
        <v>210</v>
      </c>
      <c r="O1165" s="403" t="s">
        <v>210</v>
      </c>
      <c r="P1165" s="404" t="s">
        <v>210</v>
      </c>
      <c r="Q1165" s="404" t="s">
        <v>210</v>
      </c>
      <c r="R1165" s="404" t="s">
        <v>210</v>
      </c>
      <c r="S1165" s="403" t="s">
        <v>210</v>
      </c>
      <c r="T1165" s="403" t="s">
        <v>210</v>
      </c>
      <c r="U1165" s="403" t="s">
        <v>210</v>
      </c>
      <c r="V1165" s="403" t="s">
        <v>210</v>
      </c>
      <c r="W1165" s="403" t="s">
        <v>210</v>
      </c>
      <c r="X1165" s="403" t="s">
        <v>210</v>
      </c>
      <c r="Y1165" s="403" t="s">
        <v>210</v>
      </c>
      <c r="Z1165" s="403" t="s">
        <v>210</v>
      </c>
      <c r="AA1165" s="403" t="s">
        <v>210</v>
      </c>
      <c r="AB1165" s="403" t="s">
        <v>210</v>
      </c>
      <c r="AC1165" s="403" t="s">
        <v>210</v>
      </c>
      <c r="AD1165" s="403" t="s">
        <v>210</v>
      </c>
      <c r="AE1165" s="403" t="s">
        <v>210</v>
      </c>
      <c r="AF1165" s="403" t="s">
        <v>210</v>
      </c>
      <c r="AG1165" s="403" t="s">
        <v>210</v>
      </c>
      <c r="AH1165" s="403" t="s">
        <v>210</v>
      </c>
      <c r="AI1165" s="403" t="s">
        <v>210</v>
      </c>
    </row>
    <row r="1166" spans="1:35" x14ac:dyDescent="0.2">
      <c r="A1166" s="434" t="str">
        <f>IF(B1166&lt;&gt;"",HYPERLINK(CONCATENATE("http://reports.ofsted.gov.uk/inspection-reports/find-inspection-report/provider/ELS/",B1166),"Ofsted Webpage"),"")</f>
        <v>Ofsted Webpage</v>
      </c>
      <c r="B1166" s="403">
        <v>1247998</v>
      </c>
      <c r="C1166" s="403">
        <v>129001</v>
      </c>
      <c r="D1166" s="403">
        <v>10038501</v>
      </c>
      <c r="E1166" s="403" t="s">
        <v>4925</v>
      </c>
      <c r="F1166" s="403" t="s">
        <v>92</v>
      </c>
      <c r="G1166" s="403" t="s">
        <v>14</v>
      </c>
      <c r="H1166" s="403" t="s">
        <v>217</v>
      </c>
      <c r="I1166" s="403" t="s">
        <v>161</v>
      </c>
      <c r="J1166" s="403" t="s">
        <v>161</v>
      </c>
      <c r="K1166" s="404" t="s">
        <v>210</v>
      </c>
      <c r="L1166" s="403" t="s">
        <v>210</v>
      </c>
      <c r="M1166" s="403" t="s">
        <v>210</v>
      </c>
      <c r="N1166" s="403" t="s">
        <v>210</v>
      </c>
      <c r="O1166" s="403" t="s">
        <v>210</v>
      </c>
      <c r="P1166" s="404" t="s">
        <v>210</v>
      </c>
      <c r="Q1166" s="404" t="s">
        <v>210</v>
      </c>
      <c r="R1166" s="404" t="s">
        <v>210</v>
      </c>
      <c r="S1166" s="403" t="s">
        <v>210</v>
      </c>
      <c r="T1166" s="403" t="s">
        <v>210</v>
      </c>
      <c r="U1166" s="403" t="s">
        <v>210</v>
      </c>
      <c r="V1166" s="403" t="s">
        <v>210</v>
      </c>
      <c r="W1166" s="403" t="s">
        <v>210</v>
      </c>
      <c r="X1166" s="403" t="s">
        <v>210</v>
      </c>
      <c r="Y1166" s="403" t="s">
        <v>210</v>
      </c>
      <c r="Z1166" s="403" t="s">
        <v>210</v>
      </c>
      <c r="AA1166" s="403" t="s">
        <v>210</v>
      </c>
      <c r="AB1166" s="403" t="s">
        <v>210</v>
      </c>
      <c r="AC1166" s="403" t="s">
        <v>210</v>
      </c>
      <c r="AD1166" s="403" t="s">
        <v>210</v>
      </c>
      <c r="AE1166" s="403" t="s">
        <v>210</v>
      </c>
      <c r="AF1166" s="403" t="s">
        <v>210</v>
      </c>
      <c r="AG1166" s="403" t="s">
        <v>210</v>
      </c>
      <c r="AH1166" s="403" t="s">
        <v>210</v>
      </c>
      <c r="AI1166" s="403" t="s">
        <v>210</v>
      </c>
    </row>
    <row r="1167" spans="1:35" x14ac:dyDescent="0.2">
      <c r="A1167" s="434" t="str">
        <f>IF(B1167&lt;&gt;"",HYPERLINK(CONCATENATE("http://reports.ofsted.gov.uk/inspection-reports/find-inspection-report/provider/ELS/",B1167),"Ofsted Webpage"),"")</f>
        <v>Ofsted Webpage</v>
      </c>
      <c r="B1167" s="403">
        <v>1248000</v>
      </c>
      <c r="C1167" s="403">
        <v>116709</v>
      </c>
      <c r="D1167" s="403">
        <v>10023705</v>
      </c>
      <c r="E1167" s="403" t="s">
        <v>5043</v>
      </c>
      <c r="F1167" s="403" t="s">
        <v>92</v>
      </c>
      <c r="G1167" s="403" t="s">
        <v>14</v>
      </c>
      <c r="H1167" s="403" t="s">
        <v>785</v>
      </c>
      <c r="I1167" s="403" t="s">
        <v>107</v>
      </c>
      <c r="J1167" s="403" t="s">
        <v>107</v>
      </c>
      <c r="K1167" s="404" t="s">
        <v>210</v>
      </c>
      <c r="L1167" s="403" t="s">
        <v>210</v>
      </c>
      <c r="M1167" s="403" t="s">
        <v>210</v>
      </c>
      <c r="N1167" s="403" t="s">
        <v>210</v>
      </c>
      <c r="O1167" s="403" t="s">
        <v>210</v>
      </c>
      <c r="P1167" s="404" t="s">
        <v>210</v>
      </c>
      <c r="Q1167" s="404" t="s">
        <v>210</v>
      </c>
      <c r="R1167" s="404" t="s">
        <v>210</v>
      </c>
      <c r="S1167" s="403" t="s">
        <v>210</v>
      </c>
      <c r="T1167" s="403" t="s">
        <v>210</v>
      </c>
      <c r="U1167" s="403" t="s">
        <v>210</v>
      </c>
      <c r="V1167" s="403" t="s">
        <v>210</v>
      </c>
      <c r="W1167" s="403" t="s">
        <v>210</v>
      </c>
      <c r="X1167" s="403" t="s">
        <v>210</v>
      </c>
      <c r="Y1167" s="403" t="s">
        <v>210</v>
      </c>
      <c r="Z1167" s="403" t="s">
        <v>210</v>
      </c>
      <c r="AA1167" s="403" t="s">
        <v>210</v>
      </c>
      <c r="AB1167" s="403" t="s">
        <v>210</v>
      </c>
      <c r="AC1167" s="403" t="s">
        <v>210</v>
      </c>
      <c r="AD1167" s="403" t="s">
        <v>210</v>
      </c>
      <c r="AE1167" s="403" t="s">
        <v>210</v>
      </c>
      <c r="AF1167" s="403" t="s">
        <v>210</v>
      </c>
      <c r="AG1167" s="403" t="s">
        <v>210</v>
      </c>
      <c r="AH1167" s="403" t="s">
        <v>210</v>
      </c>
      <c r="AI1167" s="403" t="s">
        <v>210</v>
      </c>
    </row>
    <row r="1168" spans="1:35" x14ac:dyDescent="0.2">
      <c r="A1168" s="434" t="str">
        <f>IF(B1168&lt;&gt;"",HYPERLINK(CONCATENATE("http://reports.ofsted.gov.uk/inspection-reports/find-inspection-report/provider/ELS/",B1168),"Ofsted Webpage"),"")</f>
        <v>Ofsted Webpage</v>
      </c>
      <c r="B1168" s="403">
        <v>1248003</v>
      </c>
      <c r="C1168" s="403">
        <v>129737</v>
      </c>
      <c r="D1168" s="403">
        <v>10042437</v>
      </c>
      <c r="E1168" s="403" t="s">
        <v>4792</v>
      </c>
      <c r="F1168" s="403" t="s">
        <v>92</v>
      </c>
      <c r="G1168" s="403" t="s">
        <v>14</v>
      </c>
      <c r="H1168" s="403" t="s">
        <v>422</v>
      </c>
      <c r="I1168" s="403" t="s">
        <v>140</v>
      </c>
      <c r="J1168" s="403" t="s">
        <v>140</v>
      </c>
      <c r="K1168" s="404" t="s">
        <v>210</v>
      </c>
      <c r="L1168" s="403" t="s">
        <v>210</v>
      </c>
      <c r="M1168" s="403" t="s">
        <v>210</v>
      </c>
      <c r="N1168" s="403" t="s">
        <v>210</v>
      </c>
      <c r="O1168" s="403" t="s">
        <v>210</v>
      </c>
      <c r="P1168" s="404" t="s">
        <v>210</v>
      </c>
      <c r="Q1168" s="404" t="s">
        <v>210</v>
      </c>
      <c r="R1168" s="404" t="s">
        <v>210</v>
      </c>
      <c r="S1168" s="403" t="s">
        <v>210</v>
      </c>
      <c r="T1168" s="403" t="s">
        <v>210</v>
      </c>
      <c r="U1168" s="403" t="s">
        <v>210</v>
      </c>
      <c r="V1168" s="403" t="s">
        <v>210</v>
      </c>
      <c r="W1168" s="403" t="s">
        <v>210</v>
      </c>
      <c r="X1168" s="403" t="s">
        <v>210</v>
      </c>
      <c r="Y1168" s="403" t="s">
        <v>210</v>
      </c>
      <c r="Z1168" s="403" t="s">
        <v>210</v>
      </c>
      <c r="AA1168" s="403" t="s">
        <v>210</v>
      </c>
      <c r="AB1168" s="403" t="s">
        <v>210</v>
      </c>
      <c r="AC1168" s="403" t="s">
        <v>210</v>
      </c>
      <c r="AD1168" s="403" t="s">
        <v>210</v>
      </c>
      <c r="AE1168" s="403" t="s">
        <v>210</v>
      </c>
      <c r="AF1168" s="403" t="s">
        <v>210</v>
      </c>
      <c r="AG1168" s="403" t="s">
        <v>210</v>
      </c>
      <c r="AH1168" s="403" t="s">
        <v>210</v>
      </c>
      <c r="AI1168" s="403" t="s">
        <v>210</v>
      </c>
    </row>
    <row r="1169" spans="1:35" x14ac:dyDescent="0.2">
      <c r="A1169" s="434" t="str">
        <f>IF(B1169&lt;&gt;"",HYPERLINK(CONCATENATE("http://reports.ofsted.gov.uk/inspection-reports/find-inspection-report/provider/ELS/",B1169),"Ofsted Webpage"),"")</f>
        <v>Ofsted Webpage</v>
      </c>
      <c r="B1169" s="403">
        <v>1248004</v>
      </c>
      <c r="C1169" s="403">
        <v>134026</v>
      </c>
      <c r="D1169" s="403">
        <v>10041311</v>
      </c>
      <c r="E1169" s="403" t="s">
        <v>4793</v>
      </c>
      <c r="F1169" s="403" t="s">
        <v>92</v>
      </c>
      <c r="G1169" s="403" t="s">
        <v>14</v>
      </c>
      <c r="H1169" s="403" t="s">
        <v>599</v>
      </c>
      <c r="I1169" s="403" t="s">
        <v>94</v>
      </c>
      <c r="J1169" s="403" t="s">
        <v>95</v>
      </c>
      <c r="K1169" s="404" t="s">
        <v>210</v>
      </c>
      <c r="L1169" s="403" t="s">
        <v>210</v>
      </c>
      <c r="M1169" s="403" t="s">
        <v>210</v>
      </c>
      <c r="N1169" s="403" t="s">
        <v>210</v>
      </c>
      <c r="O1169" s="403" t="s">
        <v>210</v>
      </c>
      <c r="P1169" s="404" t="s">
        <v>210</v>
      </c>
      <c r="Q1169" s="404" t="s">
        <v>210</v>
      </c>
      <c r="R1169" s="404" t="s">
        <v>210</v>
      </c>
      <c r="S1169" s="403" t="s">
        <v>210</v>
      </c>
      <c r="T1169" s="403" t="s">
        <v>210</v>
      </c>
      <c r="U1169" s="403" t="s">
        <v>210</v>
      </c>
      <c r="V1169" s="403" t="s">
        <v>210</v>
      </c>
      <c r="W1169" s="403" t="s">
        <v>210</v>
      </c>
      <c r="X1169" s="403" t="s">
        <v>210</v>
      </c>
      <c r="Y1169" s="403" t="s">
        <v>210</v>
      </c>
      <c r="Z1169" s="403" t="s">
        <v>210</v>
      </c>
      <c r="AA1169" s="403" t="s">
        <v>210</v>
      </c>
      <c r="AB1169" s="403" t="s">
        <v>210</v>
      </c>
      <c r="AC1169" s="403" t="s">
        <v>210</v>
      </c>
      <c r="AD1169" s="403" t="s">
        <v>210</v>
      </c>
      <c r="AE1169" s="403" t="s">
        <v>210</v>
      </c>
      <c r="AF1169" s="403" t="s">
        <v>210</v>
      </c>
      <c r="AG1169" s="403" t="s">
        <v>210</v>
      </c>
      <c r="AH1169" s="403" t="s">
        <v>210</v>
      </c>
      <c r="AI1169" s="403" t="s">
        <v>210</v>
      </c>
    </row>
    <row r="1170" spans="1:35" x14ac:dyDescent="0.2">
      <c r="A1170" s="434" t="str">
        <f>IF(B1170&lt;&gt;"",HYPERLINK(CONCATENATE("http://reports.ofsted.gov.uk/inspection-reports/find-inspection-report/provider/ELS/",B1170),"Ofsted Webpage"),"")</f>
        <v>Ofsted Webpage</v>
      </c>
      <c r="B1170" s="403">
        <v>1248007</v>
      </c>
      <c r="C1170" s="403">
        <v>115861</v>
      </c>
      <c r="D1170" s="403">
        <v>10005094</v>
      </c>
      <c r="E1170" s="403" t="s">
        <v>4794</v>
      </c>
      <c r="F1170" s="403" t="s">
        <v>92</v>
      </c>
      <c r="G1170" s="403" t="s">
        <v>14</v>
      </c>
      <c r="H1170" s="403" t="s">
        <v>186</v>
      </c>
      <c r="I1170" s="403" t="s">
        <v>172</v>
      </c>
      <c r="J1170" s="403" t="s">
        <v>172</v>
      </c>
      <c r="K1170" s="404" t="s">
        <v>210</v>
      </c>
      <c r="L1170" s="403" t="s">
        <v>210</v>
      </c>
      <c r="M1170" s="403" t="s">
        <v>210</v>
      </c>
      <c r="N1170" s="403" t="s">
        <v>210</v>
      </c>
      <c r="O1170" s="403" t="s">
        <v>210</v>
      </c>
      <c r="P1170" s="404" t="s">
        <v>210</v>
      </c>
      <c r="Q1170" s="404" t="s">
        <v>210</v>
      </c>
      <c r="R1170" s="404" t="s">
        <v>210</v>
      </c>
      <c r="S1170" s="403" t="s">
        <v>210</v>
      </c>
      <c r="T1170" s="403" t="s">
        <v>210</v>
      </c>
      <c r="U1170" s="403" t="s">
        <v>210</v>
      </c>
      <c r="V1170" s="403" t="s">
        <v>210</v>
      </c>
      <c r="W1170" s="403" t="s">
        <v>210</v>
      </c>
      <c r="X1170" s="403" t="s">
        <v>210</v>
      </c>
      <c r="Y1170" s="403" t="s">
        <v>210</v>
      </c>
      <c r="Z1170" s="403" t="s">
        <v>210</v>
      </c>
      <c r="AA1170" s="403" t="s">
        <v>210</v>
      </c>
      <c r="AB1170" s="403" t="s">
        <v>210</v>
      </c>
      <c r="AC1170" s="403" t="s">
        <v>210</v>
      </c>
      <c r="AD1170" s="403" t="s">
        <v>210</v>
      </c>
      <c r="AE1170" s="403" t="s">
        <v>210</v>
      </c>
      <c r="AF1170" s="403" t="s">
        <v>210</v>
      </c>
      <c r="AG1170" s="403" t="s">
        <v>210</v>
      </c>
      <c r="AH1170" s="403" t="s">
        <v>210</v>
      </c>
      <c r="AI1170" s="403" t="s">
        <v>210</v>
      </c>
    </row>
    <row r="1171" spans="1:35" x14ac:dyDescent="0.2">
      <c r="A1171" s="434" t="str">
        <f>IF(B1171&lt;&gt;"",HYPERLINK(CONCATENATE("http://reports.ofsted.gov.uk/inspection-reports/find-inspection-report/provider/ELS/",B1171),"Ofsted Webpage"),"")</f>
        <v>Ofsted Webpage</v>
      </c>
      <c r="B1171" s="403">
        <v>1248008</v>
      </c>
      <c r="C1171" s="403">
        <v>134025</v>
      </c>
      <c r="D1171" s="403">
        <v>10036585</v>
      </c>
      <c r="E1171" s="403" t="s">
        <v>4795</v>
      </c>
      <c r="F1171" s="403" t="s">
        <v>92</v>
      </c>
      <c r="G1171" s="403" t="s">
        <v>14</v>
      </c>
      <c r="H1171" s="403" t="s">
        <v>255</v>
      </c>
      <c r="I1171" s="403" t="s">
        <v>161</v>
      </c>
      <c r="J1171" s="403" t="s">
        <v>161</v>
      </c>
      <c r="K1171" s="404" t="s">
        <v>210</v>
      </c>
      <c r="L1171" s="403" t="s">
        <v>210</v>
      </c>
      <c r="M1171" s="403" t="s">
        <v>210</v>
      </c>
      <c r="N1171" s="403" t="s">
        <v>210</v>
      </c>
      <c r="O1171" s="403" t="s">
        <v>210</v>
      </c>
      <c r="P1171" s="404" t="s">
        <v>210</v>
      </c>
      <c r="Q1171" s="404" t="s">
        <v>210</v>
      </c>
      <c r="R1171" s="404" t="s">
        <v>210</v>
      </c>
      <c r="S1171" s="403" t="s">
        <v>210</v>
      </c>
      <c r="T1171" s="403" t="s">
        <v>210</v>
      </c>
      <c r="U1171" s="403" t="s">
        <v>210</v>
      </c>
      <c r="V1171" s="403" t="s">
        <v>210</v>
      </c>
      <c r="W1171" s="403" t="s">
        <v>210</v>
      </c>
      <c r="X1171" s="403" t="s">
        <v>210</v>
      </c>
      <c r="Y1171" s="403" t="s">
        <v>210</v>
      </c>
      <c r="Z1171" s="403" t="s">
        <v>210</v>
      </c>
      <c r="AA1171" s="403" t="s">
        <v>210</v>
      </c>
      <c r="AB1171" s="403" t="s">
        <v>210</v>
      </c>
      <c r="AC1171" s="403" t="s">
        <v>210</v>
      </c>
      <c r="AD1171" s="403" t="s">
        <v>210</v>
      </c>
      <c r="AE1171" s="403" t="s">
        <v>210</v>
      </c>
      <c r="AF1171" s="403" t="s">
        <v>210</v>
      </c>
      <c r="AG1171" s="403" t="s">
        <v>210</v>
      </c>
      <c r="AH1171" s="403" t="s">
        <v>210</v>
      </c>
      <c r="AI1171" s="403" t="s">
        <v>210</v>
      </c>
    </row>
    <row r="1172" spans="1:35" x14ac:dyDescent="0.2">
      <c r="A1172" s="434" t="str">
        <f>IF(B1172&lt;&gt;"",HYPERLINK(CONCATENATE("http://reports.ofsted.gov.uk/inspection-reports/find-inspection-report/provider/ELS/",B1172),"Ofsted Webpage"),"")</f>
        <v>Ofsted Webpage</v>
      </c>
      <c r="B1172" s="403">
        <v>1248012</v>
      </c>
      <c r="C1172" s="403">
        <v>121307</v>
      </c>
      <c r="D1172" s="403">
        <v>10028938</v>
      </c>
      <c r="E1172" s="403" t="s">
        <v>4796</v>
      </c>
      <c r="F1172" s="403" t="s">
        <v>92</v>
      </c>
      <c r="G1172" s="403" t="s">
        <v>14</v>
      </c>
      <c r="H1172" s="403" t="s">
        <v>237</v>
      </c>
      <c r="I1172" s="403" t="s">
        <v>190</v>
      </c>
      <c r="J1172" s="403" t="s">
        <v>190</v>
      </c>
      <c r="K1172" s="404" t="s">
        <v>210</v>
      </c>
      <c r="L1172" s="403" t="s">
        <v>210</v>
      </c>
      <c r="M1172" s="403" t="s">
        <v>210</v>
      </c>
      <c r="N1172" s="403" t="s">
        <v>210</v>
      </c>
      <c r="O1172" s="403" t="s">
        <v>210</v>
      </c>
      <c r="P1172" s="404" t="s">
        <v>210</v>
      </c>
      <c r="Q1172" s="404" t="s">
        <v>210</v>
      </c>
      <c r="R1172" s="404" t="s">
        <v>210</v>
      </c>
      <c r="S1172" s="403" t="s">
        <v>210</v>
      </c>
      <c r="T1172" s="403" t="s">
        <v>210</v>
      </c>
      <c r="U1172" s="403" t="s">
        <v>210</v>
      </c>
      <c r="V1172" s="403" t="s">
        <v>210</v>
      </c>
      <c r="W1172" s="403" t="s">
        <v>210</v>
      </c>
      <c r="X1172" s="403" t="s">
        <v>210</v>
      </c>
      <c r="Y1172" s="403" t="s">
        <v>210</v>
      </c>
      <c r="Z1172" s="403" t="s">
        <v>210</v>
      </c>
      <c r="AA1172" s="403" t="s">
        <v>210</v>
      </c>
      <c r="AB1172" s="403" t="s">
        <v>210</v>
      </c>
      <c r="AC1172" s="403" t="s">
        <v>210</v>
      </c>
      <c r="AD1172" s="403" t="s">
        <v>210</v>
      </c>
      <c r="AE1172" s="403" t="s">
        <v>210</v>
      </c>
      <c r="AF1172" s="403" t="s">
        <v>210</v>
      </c>
      <c r="AG1172" s="403" t="s">
        <v>210</v>
      </c>
      <c r="AH1172" s="403" t="s">
        <v>210</v>
      </c>
      <c r="AI1172" s="403" t="s">
        <v>210</v>
      </c>
    </row>
    <row r="1173" spans="1:35" x14ac:dyDescent="0.2">
      <c r="A1173" s="434" t="str">
        <f>IF(B1173&lt;&gt;"",HYPERLINK(CONCATENATE("http://reports.ofsted.gov.uk/inspection-reports/find-inspection-report/provider/ELS/",B1173),"Ofsted Webpage"),"")</f>
        <v>Ofsted Webpage</v>
      </c>
      <c r="B1173" s="403">
        <v>1248014</v>
      </c>
      <c r="C1173" s="403">
        <v>125568</v>
      </c>
      <c r="D1173" s="403">
        <v>10020068</v>
      </c>
      <c r="E1173" s="403" t="s">
        <v>4797</v>
      </c>
      <c r="F1173" s="403" t="s">
        <v>92</v>
      </c>
      <c r="G1173" s="403" t="s">
        <v>14</v>
      </c>
      <c r="H1173" s="403" t="s">
        <v>1119</v>
      </c>
      <c r="I1173" s="403" t="s">
        <v>107</v>
      </c>
      <c r="J1173" s="403" t="s">
        <v>107</v>
      </c>
      <c r="K1173" s="404" t="s">
        <v>210</v>
      </c>
      <c r="L1173" s="403" t="s">
        <v>210</v>
      </c>
      <c r="M1173" s="403" t="s">
        <v>210</v>
      </c>
      <c r="N1173" s="403" t="s">
        <v>210</v>
      </c>
      <c r="O1173" s="403" t="s">
        <v>210</v>
      </c>
      <c r="P1173" s="404" t="s">
        <v>210</v>
      </c>
      <c r="Q1173" s="404" t="s">
        <v>210</v>
      </c>
      <c r="R1173" s="404" t="s">
        <v>210</v>
      </c>
      <c r="S1173" s="403" t="s">
        <v>210</v>
      </c>
      <c r="T1173" s="403" t="s">
        <v>210</v>
      </c>
      <c r="U1173" s="403" t="s">
        <v>210</v>
      </c>
      <c r="V1173" s="403" t="s">
        <v>210</v>
      </c>
      <c r="W1173" s="403" t="s">
        <v>210</v>
      </c>
      <c r="X1173" s="403" t="s">
        <v>210</v>
      </c>
      <c r="Y1173" s="403" t="s">
        <v>210</v>
      </c>
      <c r="Z1173" s="403" t="s">
        <v>210</v>
      </c>
      <c r="AA1173" s="403" t="s">
        <v>210</v>
      </c>
      <c r="AB1173" s="403" t="s">
        <v>210</v>
      </c>
      <c r="AC1173" s="403" t="s">
        <v>210</v>
      </c>
      <c r="AD1173" s="403" t="s">
        <v>210</v>
      </c>
      <c r="AE1173" s="403" t="s">
        <v>210</v>
      </c>
      <c r="AF1173" s="403" t="s">
        <v>210</v>
      </c>
      <c r="AG1173" s="403" t="s">
        <v>210</v>
      </c>
      <c r="AH1173" s="403" t="s">
        <v>210</v>
      </c>
      <c r="AI1173" s="403" t="s">
        <v>210</v>
      </c>
    </row>
    <row r="1174" spans="1:35" x14ac:dyDescent="0.2">
      <c r="A1174" s="434" t="str">
        <f>IF(B1174&lt;&gt;"",HYPERLINK(CONCATENATE("http://reports.ofsted.gov.uk/inspection-reports/find-inspection-report/provider/ELS/",B1174),"Ofsted Webpage"),"")</f>
        <v>Ofsted Webpage</v>
      </c>
      <c r="B1174" s="403">
        <v>1248015</v>
      </c>
      <c r="C1174" s="403">
        <v>126734</v>
      </c>
      <c r="D1174" s="403">
        <v>10036134</v>
      </c>
      <c r="E1174" s="403" t="s">
        <v>4926</v>
      </c>
      <c r="F1174" s="403" t="s">
        <v>92</v>
      </c>
      <c r="G1174" s="403" t="s">
        <v>14</v>
      </c>
      <c r="H1174" s="403" t="s">
        <v>602</v>
      </c>
      <c r="I1174" s="403" t="s">
        <v>199</v>
      </c>
      <c r="J1174" s="403" t="s">
        <v>95</v>
      </c>
      <c r="K1174" s="404" t="s">
        <v>210</v>
      </c>
      <c r="L1174" s="403" t="s">
        <v>210</v>
      </c>
      <c r="M1174" s="403" t="s">
        <v>210</v>
      </c>
      <c r="N1174" s="403" t="s">
        <v>210</v>
      </c>
      <c r="O1174" s="403" t="s">
        <v>210</v>
      </c>
      <c r="P1174" s="404" t="s">
        <v>210</v>
      </c>
      <c r="Q1174" s="404" t="s">
        <v>210</v>
      </c>
      <c r="R1174" s="404" t="s">
        <v>210</v>
      </c>
      <c r="S1174" s="403" t="s">
        <v>210</v>
      </c>
      <c r="T1174" s="403" t="s">
        <v>210</v>
      </c>
      <c r="U1174" s="403" t="s">
        <v>210</v>
      </c>
      <c r="V1174" s="403" t="s">
        <v>210</v>
      </c>
      <c r="W1174" s="403" t="s">
        <v>210</v>
      </c>
      <c r="X1174" s="403" t="s">
        <v>210</v>
      </c>
      <c r="Y1174" s="403" t="s">
        <v>210</v>
      </c>
      <c r="Z1174" s="403" t="s">
        <v>210</v>
      </c>
      <c r="AA1174" s="403" t="s">
        <v>210</v>
      </c>
      <c r="AB1174" s="403" t="s">
        <v>210</v>
      </c>
      <c r="AC1174" s="403" t="s">
        <v>210</v>
      </c>
      <c r="AD1174" s="403" t="s">
        <v>210</v>
      </c>
      <c r="AE1174" s="403" t="s">
        <v>210</v>
      </c>
      <c r="AF1174" s="403" t="s">
        <v>210</v>
      </c>
      <c r="AG1174" s="403" t="s">
        <v>210</v>
      </c>
      <c r="AH1174" s="403" t="s">
        <v>210</v>
      </c>
      <c r="AI1174" s="403" t="s">
        <v>210</v>
      </c>
    </row>
    <row r="1175" spans="1:35" x14ac:dyDescent="0.2">
      <c r="A1175" s="434" t="str">
        <f>IF(B1175&lt;&gt;"",HYPERLINK(CONCATENATE("http://reports.ofsted.gov.uk/inspection-reports/find-inspection-report/provider/ELS/",B1175),"Ofsted Webpage"),"")</f>
        <v>Ofsted Webpage</v>
      </c>
      <c r="B1175" s="403">
        <v>1248018</v>
      </c>
      <c r="C1175" s="403">
        <v>125424</v>
      </c>
      <c r="D1175" s="403">
        <v>10031424</v>
      </c>
      <c r="E1175" s="403" t="s">
        <v>4798</v>
      </c>
      <c r="F1175" s="403" t="s">
        <v>92</v>
      </c>
      <c r="G1175" s="403" t="s">
        <v>14</v>
      </c>
      <c r="H1175" s="403" t="s">
        <v>731</v>
      </c>
      <c r="I1175" s="403" t="s">
        <v>161</v>
      </c>
      <c r="J1175" s="403" t="s">
        <v>161</v>
      </c>
      <c r="K1175" s="404" t="s">
        <v>210</v>
      </c>
      <c r="L1175" s="403" t="s">
        <v>210</v>
      </c>
      <c r="M1175" s="403" t="s">
        <v>210</v>
      </c>
      <c r="N1175" s="403" t="s">
        <v>210</v>
      </c>
      <c r="O1175" s="403" t="s">
        <v>210</v>
      </c>
      <c r="P1175" s="404" t="s">
        <v>210</v>
      </c>
      <c r="Q1175" s="404" t="s">
        <v>210</v>
      </c>
      <c r="R1175" s="404" t="s">
        <v>210</v>
      </c>
      <c r="S1175" s="403" t="s">
        <v>210</v>
      </c>
      <c r="T1175" s="403" t="s">
        <v>210</v>
      </c>
      <c r="U1175" s="403" t="s">
        <v>210</v>
      </c>
      <c r="V1175" s="403" t="s">
        <v>210</v>
      </c>
      <c r="W1175" s="403" t="s">
        <v>210</v>
      </c>
      <c r="X1175" s="403" t="s">
        <v>210</v>
      </c>
      <c r="Y1175" s="403" t="s">
        <v>210</v>
      </c>
      <c r="Z1175" s="403" t="s">
        <v>210</v>
      </c>
      <c r="AA1175" s="403" t="s">
        <v>210</v>
      </c>
      <c r="AB1175" s="403" t="s">
        <v>210</v>
      </c>
      <c r="AC1175" s="403" t="s">
        <v>210</v>
      </c>
      <c r="AD1175" s="403" t="s">
        <v>210</v>
      </c>
      <c r="AE1175" s="403" t="s">
        <v>210</v>
      </c>
      <c r="AF1175" s="403" t="s">
        <v>210</v>
      </c>
      <c r="AG1175" s="403" t="s">
        <v>210</v>
      </c>
      <c r="AH1175" s="403" t="s">
        <v>210</v>
      </c>
      <c r="AI1175" s="403" t="s">
        <v>210</v>
      </c>
    </row>
    <row r="1176" spans="1:35" x14ac:dyDescent="0.2">
      <c r="A1176" s="434" t="str">
        <f>IF(B1176&lt;&gt;"",HYPERLINK(CONCATENATE("http://reports.ofsted.gov.uk/inspection-reports/find-inspection-report/provider/ELS/",B1176),"Ofsted Webpage"),"")</f>
        <v>Ofsted Webpage</v>
      </c>
      <c r="B1176" s="403">
        <v>1248021</v>
      </c>
      <c r="C1176" s="403">
        <v>122828</v>
      </c>
      <c r="D1176" s="403">
        <v>10035171</v>
      </c>
      <c r="E1176" s="403" t="s">
        <v>4799</v>
      </c>
      <c r="F1176" s="403" t="s">
        <v>92</v>
      </c>
      <c r="G1176" s="403" t="s">
        <v>14</v>
      </c>
      <c r="H1176" s="403" t="s">
        <v>785</v>
      </c>
      <c r="I1176" s="403" t="s">
        <v>107</v>
      </c>
      <c r="J1176" s="403" t="s">
        <v>107</v>
      </c>
      <c r="K1176" s="404" t="s">
        <v>210</v>
      </c>
      <c r="L1176" s="403" t="s">
        <v>210</v>
      </c>
      <c r="M1176" s="403" t="s">
        <v>210</v>
      </c>
      <c r="N1176" s="403" t="s">
        <v>210</v>
      </c>
      <c r="O1176" s="403" t="s">
        <v>210</v>
      </c>
      <c r="P1176" s="404" t="s">
        <v>210</v>
      </c>
      <c r="Q1176" s="404" t="s">
        <v>210</v>
      </c>
      <c r="R1176" s="404" t="s">
        <v>210</v>
      </c>
      <c r="S1176" s="403" t="s">
        <v>210</v>
      </c>
      <c r="T1176" s="403" t="s">
        <v>210</v>
      </c>
      <c r="U1176" s="403" t="s">
        <v>210</v>
      </c>
      <c r="V1176" s="403" t="s">
        <v>210</v>
      </c>
      <c r="W1176" s="403" t="s">
        <v>210</v>
      </c>
      <c r="X1176" s="403" t="s">
        <v>210</v>
      </c>
      <c r="Y1176" s="403" t="s">
        <v>210</v>
      </c>
      <c r="Z1176" s="403" t="s">
        <v>210</v>
      </c>
      <c r="AA1176" s="403" t="s">
        <v>210</v>
      </c>
      <c r="AB1176" s="403" t="s">
        <v>210</v>
      </c>
      <c r="AC1176" s="403" t="s">
        <v>210</v>
      </c>
      <c r="AD1176" s="403" t="s">
        <v>210</v>
      </c>
      <c r="AE1176" s="403" t="s">
        <v>210</v>
      </c>
      <c r="AF1176" s="403" t="s">
        <v>210</v>
      </c>
      <c r="AG1176" s="403" t="s">
        <v>210</v>
      </c>
      <c r="AH1176" s="403" t="s">
        <v>210</v>
      </c>
      <c r="AI1176" s="403" t="s">
        <v>210</v>
      </c>
    </row>
    <row r="1177" spans="1:35" x14ac:dyDescent="0.2">
      <c r="A1177" s="434" t="str">
        <f>IF(B1177&lt;&gt;"",HYPERLINK(CONCATENATE("http://reports.ofsted.gov.uk/inspection-reports/find-inspection-report/provider/ELS/",B1177),"Ofsted Webpage"),"")</f>
        <v>Ofsted Webpage</v>
      </c>
      <c r="B1177" s="403">
        <v>1248024</v>
      </c>
      <c r="C1177" s="403">
        <v>121364</v>
      </c>
      <c r="D1177" s="403">
        <v>10007484</v>
      </c>
      <c r="E1177" s="403" t="s">
        <v>4800</v>
      </c>
      <c r="F1177" s="403" t="s">
        <v>92</v>
      </c>
      <c r="G1177" s="403" t="s">
        <v>14</v>
      </c>
      <c r="H1177" s="403" t="s">
        <v>469</v>
      </c>
      <c r="I1177" s="403" t="s">
        <v>166</v>
      </c>
      <c r="J1177" s="403" t="s">
        <v>166</v>
      </c>
      <c r="K1177" s="404" t="s">
        <v>210</v>
      </c>
      <c r="L1177" s="403" t="s">
        <v>210</v>
      </c>
      <c r="M1177" s="403" t="s">
        <v>210</v>
      </c>
      <c r="N1177" s="403" t="s">
        <v>210</v>
      </c>
      <c r="O1177" s="403" t="s">
        <v>210</v>
      </c>
      <c r="P1177" s="404" t="s">
        <v>210</v>
      </c>
      <c r="Q1177" s="404" t="s">
        <v>210</v>
      </c>
      <c r="R1177" s="404" t="s">
        <v>210</v>
      </c>
      <c r="S1177" s="403" t="s">
        <v>210</v>
      </c>
      <c r="T1177" s="403" t="s">
        <v>210</v>
      </c>
      <c r="U1177" s="403" t="s">
        <v>210</v>
      </c>
      <c r="V1177" s="403" t="s">
        <v>210</v>
      </c>
      <c r="W1177" s="403" t="s">
        <v>210</v>
      </c>
      <c r="X1177" s="403" t="s">
        <v>210</v>
      </c>
      <c r="Y1177" s="403" t="s">
        <v>210</v>
      </c>
      <c r="Z1177" s="403" t="s">
        <v>210</v>
      </c>
      <c r="AA1177" s="403" t="s">
        <v>210</v>
      </c>
      <c r="AB1177" s="403" t="s">
        <v>210</v>
      </c>
      <c r="AC1177" s="403" t="s">
        <v>210</v>
      </c>
      <c r="AD1177" s="403" t="s">
        <v>210</v>
      </c>
      <c r="AE1177" s="403" t="s">
        <v>210</v>
      </c>
      <c r="AF1177" s="403" t="s">
        <v>210</v>
      </c>
      <c r="AG1177" s="403" t="s">
        <v>210</v>
      </c>
      <c r="AH1177" s="403" t="s">
        <v>210</v>
      </c>
      <c r="AI1177" s="403" t="s">
        <v>210</v>
      </c>
    </row>
    <row r="1178" spans="1:35" x14ac:dyDescent="0.2">
      <c r="A1178" s="434" t="str">
        <f>IF(B1178&lt;&gt;"",HYPERLINK(CONCATENATE("http://reports.ofsted.gov.uk/inspection-reports/find-inspection-report/provider/ELS/",B1178),"Ofsted Webpage"),"")</f>
        <v>Ofsted Webpage</v>
      </c>
      <c r="B1178" s="403">
        <v>1248026</v>
      </c>
      <c r="C1178" s="403">
        <v>121462</v>
      </c>
      <c r="D1178" s="403">
        <v>10029985</v>
      </c>
      <c r="E1178" s="403" t="s">
        <v>4927</v>
      </c>
      <c r="F1178" s="403" t="s">
        <v>92</v>
      </c>
      <c r="G1178" s="403" t="s">
        <v>14</v>
      </c>
      <c r="H1178" s="403" t="s">
        <v>1119</v>
      </c>
      <c r="I1178" s="403" t="s">
        <v>107</v>
      </c>
      <c r="J1178" s="403" t="s">
        <v>107</v>
      </c>
      <c r="K1178" s="404" t="s">
        <v>210</v>
      </c>
      <c r="L1178" s="403" t="s">
        <v>210</v>
      </c>
      <c r="M1178" s="403" t="s">
        <v>210</v>
      </c>
      <c r="N1178" s="403" t="s">
        <v>210</v>
      </c>
      <c r="O1178" s="403" t="s">
        <v>210</v>
      </c>
      <c r="P1178" s="404" t="s">
        <v>210</v>
      </c>
      <c r="Q1178" s="404" t="s">
        <v>210</v>
      </c>
      <c r="R1178" s="404" t="s">
        <v>210</v>
      </c>
      <c r="S1178" s="403" t="s">
        <v>210</v>
      </c>
      <c r="T1178" s="403" t="s">
        <v>210</v>
      </c>
      <c r="U1178" s="403" t="s">
        <v>210</v>
      </c>
      <c r="V1178" s="403" t="s">
        <v>210</v>
      </c>
      <c r="W1178" s="403" t="s">
        <v>210</v>
      </c>
      <c r="X1178" s="403" t="s">
        <v>210</v>
      </c>
      <c r="Y1178" s="403" t="s">
        <v>210</v>
      </c>
      <c r="Z1178" s="403" t="s">
        <v>210</v>
      </c>
      <c r="AA1178" s="403" t="s">
        <v>210</v>
      </c>
      <c r="AB1178" s="403" t="s">
        <v>210</v>
      </c>
      <c r="AC1178" s="403" t="s">
        <v>210</v>
      </c>
      <c r="AD1178" s="403" t="s">
        <v>210</v>
      </c>
      <c r="AE1178" s="403" t="s">
        <v>210</v>
      </c>
      <c r="AF1178" s="403" t="s">
        <v>210</v>
      </c>
      <c r="AG1178" s="403" t="s">
        <v>210</v>
      </c>
      <c r="AH1178" s="403" t="s">
        <v>210</v>
      </c>
      <c r="AI1178" s="403" t="s">
        <v>210</v>
      </c>
    </row>
    <row r="1179" spans="1:35" x14ac:dyDescent="0.2">
      <c r="A1179" s="434" t="str">
        <f>IF(B1179&lt;&gt;"",HYPERLINK(CONCATENATE("http://reports.ofsted.gov.uk/inspection-reports/find-inspection-report/provider/ELS/",B1179),"Ofsted Webpage"),"")</f>
        <v>Ofsted Webpage</v>
      </c>
      <c r="B1179" s="403">
        <v>1248028</v>
      </c>
      <c r="C1179" s="403">
        <v>126936</v>
      </c>
      <c r="D1179" s="403">
        <v>10032936</v>
      </c>
      <c r="E1179" s="403" t="s">
        <v>4801</v>
      </c>
      <c r="F1179" s="403" t="s">
        <v>92</v>
      </c>
      <c r="G1179" s="403" t="s">
        <v>14</v>
      </c>
      <c r="H1179" s="403" t="s">
        <v>222</v>
      </c>
      <c r="I1179" s="403" t="s">
        <v>199</v>
      </c>
      <c r="J1179" s="403" t="s">
        <v>95</v>
      </c>
      <c r="K1179" s="404" t="s">
        <v>210</v>
      </c>
      <c r="L1179" s="403" t="s">
        <v>210</v>
      </c>
      <c r="M1179" s="403" t="s">
        <v>210</v>
      </c>
      <c r="N1179" s="403" t="s">
        <v>210</v>
      </c>
      <c r="O1179" s="403" t="s">
        <v>210</v>
      </c>
      <c r="P1179" s="404" t="s">
        <v>210</v>
      </c>
      <c r="Q1179" s="404" t="s">
        <v>210</v>
      </c>
      <c r="R1179" s="404" t="s">
        <v>210</v>
      </c>
      <c r="S1179" s="403" t="s">
        <v>210</v>
      </c>
      <c r="T1179" s="403" t="s">
        <v>210</v>
      </c>
      <c r="U1179" s="403" t="s">
        <v>210</v>
      </c>
      <c r="V1179" s="403" t="s">
        <v>210</v>
      </c>
      <c r="W1179" s="403" t="s">
        <v>210</v>
      </c>
      <c r="X1179" s="403" t="s">
        <v>210</v>
      </c>
      <c r="Y1179" s="403" t="s">
        <v>210</v>
      </c>
      <c r="Z1179" s="403" t="s">
        <v>210</v>
      </c>
      <c r="AA1179" s="403" t="s">
        <v>210</v>
      </c>
      <c r="AB1179" s="403" t="s">
        <v>210</v>
      </c>
      <c r="AC1179" s="403" t="s">
        <v>210</v>
      </c>
      <c r="AD1179" s="403" t="s">
        <v>210</v>
      </c>
      <c r="AE1179" s="403" t="s">
        <v>210</v>
      </c>
      <c r="AF1179" s="403" t="s">
        <v>210</v>
      </c>
      <c r="AG1179" s="403" t="s">
        <v>210</v>
      </c>
      <c r="AH1179" s="403" t="s">
        <v>210</v>
      </c>
      <c r="AI1179" s="403" t="s">
        <v>210</v>
      </c>
    </row>
    <row r="1180" spans="1:35" x14ac:dyDescent="0.2">
      <c r="A1180" s="434" t="str">
        <f>IF(B1180&lt;&gt;"",HYPERLINK(CONCATENATE("http://reports.ofsted.gov.uk/inspection-reports/find-inspection-report/provider/ELS/",B1180),"Ofsted Webpage"),"")</f>
        <v>Ofsted Webpage</v>
      </c>
      <c r="B1180" s="403">
        <v>1248029</v>
      </c>
      <c r="C1180" s="403">
        <v>130646</v>
      </c>
      <c r="D1180" s="403">
        <v>10039668</v>
      </c>
      <c r="E1180" s="403" t="s">
        <v>4928</v>
      </c>
      <c r="F1180" s="403" t="s">
        <v>92</v>
      </c>
      <c r="G1180" s="403" t="s">
        <v>14</v>
      </c>
      <c r="H1180" s="403" t="s">
        <v>244</v>
      </c>
      <c r="I1180" s="403" t="s">
        <v>190</v>
      </c>
      <c r="J1180" s="403" t="s">
        <v>190</v>
      </c>
      <c r="K1180" s="404" t="s">
        <v>210</v>
      </c>
      <c r="L1180" s="403" t="s">
        <v>210</v>
      </c>
      <c r="M1180" s="403" t="s">
        <v>210</v>
      </c>
      <c r="N1180" s="403" t="s">
        <v>210</v>
      </c>
      <c r="O1180" s="403" t="s">
        <v>210</v>
      </c>
      <c r="P1180" s="404" t="s">
        <v>210</v>
      </c>
      <c r="Q1180" s="404" t="s">
        <v>210</v>
      </c>
      <c r="R1180" s="404" t="s">
        <v>210</v>
      </c>
      <c r="S1180" s="403" t="s">
        <v>210</v>
      </c>
      <c r="T1180" s="403" t="s">
        <v>210</v>
      </c>
      <c r="U1180" s="403" t="s">
        <v>210</v>
      </c>
      <c r="V1180" s="403" t="s">
        <v>210</v>
      </c>
      <c r="W1180" s="403" t="s">
        <v>210</v>
      </c>
      <c r="X1180" s="403" t="s">
        <v>210</v>
      </c>
      <c r="Y1180" s="403" t="s">
        <v>210</v>
      </c>
      <c r="Z1180" s="403" t="s">
        <v>210</v>
      </c>
      <c r="AA1180" s="403" t="s">
        <v>210</v>
      </c>
      <c r="AB1180" s="403" t="s">
        <v>210</v>
      </c>
      <c r="AC1180" s="403" t="s">
        <v>210</v>
      </c>
      <c r="AD1180" s="403" t="s">
        <v>210</v>
      </c>
      <c r="AE1180" s="403" t="s">
        <v>210</v>
      </c>
      <c r="AF1180" s="403" t="s">
        <v>210</v>
      </c>
      <c r="AG1180" s="403" t="s">
        <v>210</v>
      </c>
      <c r="AH1180" s="403" t="s">
        <v>210</v>
      </c>
      <c r="AI1180" s="403" t="s">
        <v>210</v>
      </c>
    </row>
    <row r="1181" spans="1:35" x14ac:dyDescent="0.2">
      <c r="A1181" s="434" t="str">
        <f>IF(B1181&lt;&gt;"",HYPERLINK(CONCATENATE("http://reports.ofsted.gov.uk/inspection-reports/find-inspection-report/provider/ELS/",B1181),"Ofsted Webpage"),"")</f>
        <v>Ofsted Webpage</v>
      </c>
      <c r="B1181" s="403">
        <v>1248048</v>
      </c>
      <c r="C1181" s="403">
        <v>121591</v>
      </c>
      <c r="D1181" s="403">
        <v>10019276</v>
      </c>
      <c r="E1181" s="403" t="s">
        <v>4802</v>
      </c>
      <c r="F1181" s="403" t="s">
        <v>92</v>
      </c>
      <c r="G1181" s="403" t="s">
        <v>14</v>
      </c>
      <c r="H1181" s="403" t="s">
        <v>139</v>
      </c>
      <c r="I1181" s="403" t="s">
        <v>140</v>
      </c>
      <c r="J1181" s="403" t="s">
        <v>140</v>
      </c>
      <c r="K1181" s="404" t="s">
        <v>210</v>
      </c>
      <c r="L1181" s="403" t="s">
        <v>210</v>
      </c>
      <c r="M1181" s="403" t="s">
        <v>210</v>
      </c>
      <c r="N1181" s="403" t="s">
        <v>210</v>
      </c>
      <c r="O1181" s="403" t="s">
        <v>210</v>
      </c>
      <c r="P1181" s="404" t="s">
        <v>210</v>
      </c>
      <c r="Q1181" s="404" t="s">
        <v>210</v>
      </c>
      <c r="R1181" s="404" t="s">
        <v>210</v>
      </c>
      <c r="S1181" s="403" t="s">
        <v>210</v>
      </c>
      <c r="T1181" s="403" t="s">
        <v>210</v>
      </c>
      <c r="U1181" s="403" t="s">
        <v>210</v>
      </c>
      <c r="V1181" s="403" t="s">
        <v>210</v>
      </c>
      <c r="W1181" s="403" t="s">
        <v>210</v>
      </c>
      <c r="X1181" s="403" t="s">
        <v>210</v>
      </c>
      <c r="Y1181" s="403" t="s">
        <v>210</v>
      </c>
      <c r="Z1181" s="403" t="s">
        <v>210</v>
      </c>
      <c r="AA1181" s="403" t="s">
        <v>210</v>
      </c>
      <c r="AB1181" s="403" t="s">
        <v>210</v>
      </c>
      <c r="AC1181" s="403" t="s">
        <v>210</v>
      </c>
      <c r="AD1181" s="403" t="s">
        <v>210</v>
      </c>
      <c r="AE1181" s="403" t="s">
        <v>210</v>
      </c>
      <c r="AF1181" s="403" t="s">
        <v>210</v>
      </c>
      <c r="AG1181" s="403" t="s">
        <v>210</v>
      </c>
      <c r="AH1181" s="403" t="s">
        <v>210</v>
      </c>
      <c r="AI1181" s="403" t="s">
        <v>210</v>
      </c>
    </row>
    <row r="1182" spans="1:35" x14ac:dyDescent="0.2">
      <c r="A1182" s="434" t="str">
        <f>IF(B1182&lt;&gt;"",HYPERLINK(CONCATENATE("http://reports.ofsted.gov.uk/inspection-reports/find-inspection-report/provider/ELS/",B1182),"Ofsted Webpage"),"")</f>
        <v>Ofsted Webpage</v>
      </c>
      <c r="B1182" s="403">
        <v>1248054</v>
      </c>
      <c r="C1182" s="403">
        <v>131639</v>
      </c>
      <c r="D1182" s="403">
        <v>10024806</v>
      </c>
      <c r="E1182" s="403" t="s">
        <v>4803</v>
      </c>
      <c r="F1182" s="403" t="s">
        <v>92</v>
      </c>
      <c r="G1182" s="403" t="s">
        <v>14</v>
      </c>
      <c r="H1182" s="403" t="s">
        <v>186</v>
      </c>
      <c r="I1182" s="403" t="s">
        <v>172</v>
      </c>
      <c r="J1182" s="403" t="s">
        <v>172</v>
      </c>
      <c r="K1182" s="404" t="s">
        <v>210</v>
      </c>
      <c r="L1182" s="403" t="s">
        <v>210</v>
      </c>
      <c r="M1182" s="403" t="s">
        <v>210</v>
      </c>
      <c r="N1182" s="403" t="s">
        <v>210</v>
      </c>
      <c r="O1182" s="403" t="s">
        <v>210</v>
      </c>
      <c r="P1182" s="404" t="s">
        <v>210</v>
      </c>
      <c r="Q1182" s="404" t="s">
        <v>210</v>
      </c>
      <c r="R1182" s="404" t="s">
        <v>210</v>
      </c>
      <c r="S1182" s="403" t="s">
        <v>210</v>
      </c>
      <c r="T1182" s="403" t="s">
        <v>210</v>
      </c>
      <c r="U1182" s="403" t="s">
        <v>210</v>
      </c>
      <c r="V1182" s="403" t="s">
        <v>210</v>
      </c>
      <c r="W1182" s="403" t="s">
        <v>210</v>
      </c>
      <c r="X1182" s="403" t="s">
        <v>210</v>
      </c>
      <c r="Y1182" s="403" t="s">
        <v>210</v>
      </c>
      <c r="Z1182" s="403" t="s">
        <v>210</v>
      </c>
      <c r="AA1182" s="403" t="s">
        <v>210</v>
      </c>
      <c r="AB1182" s="403" t="s">
        <v>210</v>
      </c>
      <c r="AC1182" s="403" t="s">
        <v>210</v>
      </c>
      <c r="AD1182" s="403" t="s">
        <v>210</v>
      </c>
      <c r="AE1182" s="403" t="s">
        <v>210</v>
      </c>
      <c r="AF1182" s="403" t="s">
        <v>210</v>
      </c>
      <c r="AG1182" s="403" t="s">
        <v>210</v>
      </c>
      <c r="AH1182" s="403" t="s">
        <v>210</v>
      </c>
      <c r="AI1182" s="403" t="s">
        <v>210</v>
      </c>
    </row>
    <row r="1183" spans="1:35" x14ac:dyDescent="0.2">
      <c r="A1183" s="434" t="str">
        <f>IF(B1183&lt;&gt;"",HYPERLINK(CONCATENATE("http://reports.ofsted.gov.uk/inspection-reports/find-inspection-report/provider/ELS/",B1183),"Ofsted Webpage"),"")</f>
        <v>Ofsted Webpage</v>
      </c>
      <c r="B1183" s="403">
        <v>1248058</v>
      </c>
      <c r="C1183" s="403">
        <v>134360</v>
      </c>
      <c r="D1183" s="403">
        <v>10048409</v>
      </c>
      <c r="E1183" s="403" t="s">
        <v>4804</v>
      </c>
      <c r="F1183" s="403" t="s">
        <v>92</v>
      </c>
      <c r="G1183" s="403" t="s">
        <v>14</v>
      </c>
      <c r="H1183" s="403" t="s">
        <v>106</v>
      </c>
      <c r="I1183" s="403" t="s">
        <v>107</v>
      </c>
      <c r="J1183" s="403" t="s">
        <v>107</v>
      </c>
      <c r="K1183" s="404" t="s">
        <v>210</v>
      </c>
      <c r="L1183" s="403" t="s">
        <v>210</v>
      </c>
      <c r="M1183" s="403" t="s">
        <v>210</v>
      </c>
      <c r="N1183" s="403" t="s">
        <v>210</v>
      </c>
      <c r="O1183" s="403" t="s">
        <v>210</v>
      </c>
      <c r="P1183" s="404" t="s">
        <v>210</v>
      </c>
      <c r="Q1183" s="404" t="s">
        <v>210</v>
      </c>
      <c r="R1183" s="404" t="s">
        <v>210</v>
      </c>
      <c r="S1183" s="403" t="s">
        <v>210</v>
      </c>
      <c r="T1183" s="403" t="s">
        <v>210</v>
      </c>
      <c r="U1183" s="403" t="s">
        <v>210</v>
      </c>
      <c r="V1183" s="403" t="s">
        <v>210</v>
      </c>
      <c r="W1183" s="403" t="s">
        <v>210</v>
      </c>
      <c r="X1183" s="403" t="s">
        <v>210</v>
      </c>
      <c r="Y1183" s="403" t="s">
        <v>210</v>
      </c>
      <c r="Z1183" s="403" t="s">
        <v>210</v>
      </c>
      <c r="AA1183" s="403" t="s">
        <v>210</v>
      </c>
      <c r="AB1183" s="403" t="s">
        <v>210</v>
      </c>
      <c r="AC1183" s="403" t="s">
        <v>210</v>
      </c>
      <c r="AD1183" s="403" t="s">
        <v>210</v>
      </c>
      <c r="AE1183" s="403" t="s">
        <v>210</v>
      </c>
      <c r="AF1183" s="403" t="s">
        <v>210</v>
      </c>
      <c r="AG1183" s="403" t="s">
        <v>210</v>
      </c>
      <c r="AH1183" s="403" t="s">
        <v>210</v>
      </c>
      <c r="AI1183" s="403" t="s">
        <v>210</v>
      </c>
    </row>
    <row r="1184" spans="1:35" x14ac:dyDescent="0.2">
      <c r="A1184" s="434" t="str">
        <f>IF(B1184&lt;&gt;"",HYPERLINK(CONCATENATE("http://reports.ofsted.gov.uk/inspection-reports/find-inspection-report/provider/ELS/",B1184),"Ofsted Webpage"),"")</f>
        <v>Ofsted Webpage</v>
      </c>
      <c r="B1184" s="403">
        <v>1248225</v>
      </c>
      <c r="C1184" s="403">
        <v>118547</v>
      </c>
      <c r="D1184" s="403">
        <v>10014226</v>
      </c>
      <c r="E1184" s="403" t="s">
        <v>4805</v>
      </c>
      <c r="F1184" s="403" t="s">
        <v>278</v>
      </c>
      <c r="G1184" s="403" t="s">
        <v>15</v>
      </c>
      <c r="H1184" s="403" t="s">
        <v>399</v>
      </c>
      <c r="I1184" s="403" t="s">
        <v>190</v>
      </c>
      <c r="J1184" s="403" t="s">
        <v>190</v>
      </c>
      <c r="K1184" s="404" t="s">
        <v>210</v>
      </c>
      <c r="L1184" s="403" t="s">
        <v>210</v>
      </c>
      <c r="M1184" s="403">
        <v>10026082</v>
      </c>
      <c r="N1184" s="403" t="s">
        <v>280</v>
      </c>
      <c r="O1184" s="403" t="s">
        <v>109</v>
      </c>
      <c r="P1184" s="404">
        <v>42863</v>
      </c>
      <c r="Q1184" s="404">
        <v>42866</v>
      </c>
      <c r="R1184" s="404">
        <v>42895</v>
      </c>
      <c r="S1184" s="403">
        <v>3</v>
      </c>
      <c r="T1184" s="403">
        <v>3</v>
      </c>
      <c r="U1184" s="403">
        <v>3</v>
      </c>
      <c r="V1184" s="403">
        <v>3</v>
      </c>
      <c r="W1184" s="403">
        <v>3</v>
      </c>
      <c r="X1184" s="403" t="s">
        <v>100</v>
      </c>
      <c r="Y1184" s="403" t="s">
        <v>210</v>
      </c>
      <c r="Z1184" s="403" t="s">
        <v>210</v>
      </c>
      <c r="AA1184" s="403" t="s">
        <v>210</v>
      </c>
      <c r="AB1184" s="403" t="s">
        <v>210</v>
      </c>
      <c r="AC1184" s="403" t="s">
        <v>210</v>
      </c>
      <c r="AD1184" s="403" t="s">
        <v>210</v>
      </c>
      <c r="AE1184" s="403" t="s">
        <v>210</v>
      </c>
      <c r="AF1184" s="403" t="s">
        <v>210</v>
      </c>
      <c r="AG1184" s="403" t="s">
        <v>210</v>
      </c>
      <c r="AH1184" s="403" t="s">
        <v>210</v>
      </c>
      <c r="AI1184" s="403" t="s">
        <v>103</v>
      </c>
    </row>
    <row r="1185" spans="1:35" x14ac:dyDescent="0.2">
      <c r="A1185" s="434" t="str">
        <f>IF(B1185&lt;&gt;"",HYPERLINK(CONCATENATE("http://reports.ofsted.gov.uk/inspection-reports/find-inspection-report/provider/ELS/",B1185),"Ofsted Webpage"),"")</f>
        <v>Ofsted Webpage</v>
      </c>
      <c r="B1185" s="403">
        <v>1270740</v>
      </c>
      <c r="C1185" s="403">
        <v>112032</v>
      </c>
      <c r="D1185" s="403">
        <v>10000147</v>
      </c>
      <c r="E1185" s="403" t="s">
        <v>5050</v>
      </c>
      <c r="F1185" s="403" t="s">
        <v>92</v>
      </c>
      <c r="G1185" s="403" t="s">
        <v>14</v>
      </c>
      <c r="H1185" s="403" t="s">
        <v>744</v>
      </c>
      <c r="I1185" s="403" t="s">
        <v>122</v>
      </c>
      <c r="J1185" s="403" t="s">
        <v>122</v>
      </c>
      <c r="K1185" s="404" t="s">
        <v>210</v>
      </c>
      <c r="L1185" s="403" t="s">
        <v>210</v>
      </c>
      <c r="M1185" s="403" t="s">
        <v>210</v>
      </c>
      <c r="N1185" s="403" t="s">
        <v>210</v>
      </c>
      <c r="O1185" s="403" t="s">
        <v>210</v>
      </c>
      <c r="P1185" s="404" t="s">
        <v>210</v>
      </c>
      <c r="Q1185" s="404" t="s">
        <v>210</v>
      </c>
      <c r="R1185" s="404" t="s">
        <v>210</v>
      </c>
      <c r="S1185" s="403" t="s">
        <v>210</v>
      </c>
      <c r="T1185" s="403" t="s">
        <v>210</v>
      </c>
      <c r="U1185" s="403" t="s">
        <v>210</v>
      </c>
      <c r="V1185" s="403" t="s">
        <v>210</v>
      </c>
      <c r="W1185" s="403" t="s">
        <v>210</v>
      </c>
      <c r="X1185" s="403" t="s">
        <v>210</v>
      </c>
      <c r="Y1185" s="403" t="s">
        <v>210</v>
      </c>
      <c r="Z1185" s="403" t="s">
        <v>210</v>
      </c>
      <c r="AA1185" s="403" t="s">
        <v>210</v>
      </c>
      <c r="AB1185" s="403" t="s">
        <v>210</v>
      </c>
      <c r="AC1185" s="403" t="s">
        <v>210</v>
      </c>
      <c r="AD1185" s="403" t="s">
        <v>210</v>
      </c>
      <c r="AE1185" s="403" t="s">
        <v>210</v>
      </c>
      <c r="AF1185" s="403" t="s">
        <v>210</v>
      </c>
      <c r="AG1185" s="403" t="s">
        <v>210</v>
      </c>
      <c r="AH1185" s="403" t="s">
        <v>210</v>
      </c>
      <c r="AI1185" s="403" t="s">
        <v>210</v>
      </c>
    </row>
    <row r="1186" spans="1:35" x14ac:dyDescent="0.2">
      <c r="A1186" s="434" t="str">
        <f>IF(B1186&lt;&gt;"",HYPERLINK(CONCATENATE("http://reports.ofsted.gov.uk/inspection-reports/find-inspection-report/provider/ELS/",B1186),"Ofsted Webpage"),"")</f>
        <v>Ofsted Webpage</v>
      </c>
      <c r="B1186" s="403">
        <v>1270745</v>
      </c>
      <c r="C1186" s="403">
        <v>131110</v>
      </c>
      <c r="D1186" s="403">
        <v>10001013</v>
      </c>
      <c r="E1186" s="403" t="s">
        <v>5051</v>
      </c>
      <c r="F1186" s="403" t="s">
        <v>92</v>
      </c>
      <c r="G1186" s="403" t="s">
        <v>14</v>
      </c>
      <c r="H1186" s="403" t="s">
        <v>376</v>
      </c>
      <c r="I1186" s="403" t="s">
        <v>199</v>
      </c>
      <c r="J1186" s="403" t="s">
        <v>95</v>
      </c>
      <c r="K1186" s="404" t="s">
        <v>210</v>
      </c>
      <c r="L1186" s="403" t="s">
        <v>210</v>
      </c>
      <c r="M1186" s="403" t="s">
        <v>210</v>
      </c>
      <c r="N1186" s="403" t="s">
        <v>210</v>
      </c>
      <c r="O1186" s="403" t="s">
        <v>210</v>
      </c>
      <c r="P1186" s="404" t="s">
        <v>210</v>
      </c>
      <c r="Q1186" s="404" t="s">
        <v>210</v>
      </c>
      <c r="R1186" s="404" t="s">
        <v>210</v>
      </c>
      <c r="S1186" s="403" t="s">
        <v>210</v>
      </c>
      <c r="T1186" s="403" t="s">
        <v>210</v>
      </c>
      <c r="U1186" s="403" t="s">
        <v>210</v>
      </c>
      <c r="V1186" s="403" t="s">
        <v>210</v>
      </c>
      <c r="W1186" s="403" t="s">
        <v>210</v>
      </c>
      <c r="X1186" s="403" t="s">
        <v>210</v>
      </c>
      <c r="Y1186" s="403" t="s">
        <v>210</v>
      </c>
      <c r="Z1186" s="403" t="s">
        <v>210</v>
      </c>
      <c r="AA1186" s="403" t="s">
        <v>210</v>
      </c>
      <c r="AB1186" s="403" t="s">
        <v>210</v>
      </c>
      <c r="AC1186" s="403" t="s">
        <v>210</v>
      </c>
      <c r="AD1186" s="403" t="s">
        <v>210</v>
      </c>
      <c r="AE1186" s="403" t="s">
        <v>210</v>
      </c>
      <c r="AF1186" s="403" t="s">
        <v>210</v>
      </c>
      <c r="AG1186" s="403" t="s">
        <v>210</v>
      </c>
      <c r="AH1186" s="403" t="s">
        <v>210</v>
      </c>
      <c r="AI1186" s="403" t="s">
        <v>210</v>
      </c>
    </row>
    <row r="1187" spans="1:35" x14ac:dyDescent="0.2">
      <c r="A1187" s="434" t="str">
        <f>IF(B1187&lt;&gt;"",HYPERLINK(CONCATENATE("http://reports.ofsted.gov.uk/inspection-reports/find-inspection-report/provider/ELS/",B1187),"Ofsted Webpage"),"")</f>
        <v>Ofsted Webpage</v>
      </c>
      <c r="B1187" s="403">
        <v>1270746</v>
      </c>
      <c r="C1187" s="403">
        <v>112681</v>
      </c>
      <c r="D1187" s="403">
        <v>10002836</v>
      </c>
      <c r="E1187" s="403" t="s">
        <v>5052</v>
      </c>
      <c r="F1187" s="403" t="s">
        <v>92</v>
      </c>
      <c r="G1187" s="403" t="s">
        <v>14</v>
      </c>
      <c r="H1187" s="403" t="s">
        <v>1267</v>
      </c>
      <c r="I1187" s="403" t="s">
        <v>122</v>
      </c>
      <c r="J1187" s="403" t="s">
        <v>122</v>
      </c>
      <c r="K1187" s="404" t="s">
        <v>210</v>
      </c>
      <c r="L1187" s="403" t="s">
        <v>210</v>
      </c>
      <c r="M1187" s="403" t="s">
        <v>210</v>
      </c>
      <c r="N1187" s="403" t="s">
        <v>210</v>
      </c>
      <c r="O1187" s="403" t="s">
        <v>210</v>
      </c>
      <c r="P1187" s="404" t="s">
        <v>210</v>
      </c>
      <c r="Q1187" s="404" t="s">
        <v>210</v>
      </c>
      <c r="R1187" s="404" t="s">
        <v>210</v>
      </c>
      <c r="S1187" s="403" t="s">
        <v>210</v>
      </c>
      <c r="T1187" s="403" t="s">
        <v>210</v>
      </c>
      <c r="U1187" s="403" t="s">
        <v>210</v>
      </c>
      <c r="V1187" s="403" t="s">
        <v>210</v>
      </c>
      <c r="W1187" s="403" t="s">
        <v>210</v>
      </c>
      <c r="X1187" s="403" t="s">
        <v>210</v>
      </c>
      <c r="Y1187" s="403" t="s">
        <v>210</v>
      </c>
      <c r="Z1187" s="403" t="s">
        <v>210</v>
      </c>
      <c r="AA1187" s="403" t="s">
        <v>210</v>
      </c>
      <c r="AB1187" s="403" t="s">
        <v>210</v>
      </c>
      <c r="AC1187" s="403" t="s">
        <v>210</v>
      </c>
      <c r="AD1187" s="403" t="s">
        <v>210</v>
      </c>
      <c r="AE1187" s="403" t="s">
        <v>210</v>
      </c>
      <c r="AF1187" s="403" t="s">
        <v>210</v>
      </c>
      <c r="AG1187" s="403" t="s">
        <v>210</v>
      </c>
      <c r="AH1187" s="403" t="s">
        <v>210</v>
      </c>
      <c r="AI1187" s="403" t="s">
        <v>210</v>
      </c>
    </row>
    <row r="1188" spans="1:35" x14ac:dyDescent="0.2">
      <c r="A1188" s="434" t="str">
        <f>IF(B1188&lt;&gt;"",HYPERLINK(CONCATENATE("http://reports.ofsted.gov.uk/inspection-reports/find-inspection-report/provider/ELS/",B1188),"Ofsted Webpage"),"")</f>
        <v>Ofsted Webpage</v>
      </c>
      <c r="B1188" s="403">
        <v>1270747</v>
      </c>
      <c r="C1188" s="403">
        <v>121374</v>
      </c>
      <c r="D1188" s="403">
        <v>10005192</v>
      </c>
      <c r="E1188" s="403" t="s">
        <v>5053</v>
      </c>
      <c r="F1188" s="403" t="s">
        <v>92</v>
      </c>
      <c r="G1188" s="403" t="s">
        <v>14</v>
      </c>
      <c r="H1188" s="403" t="s">
        <v>106</v>
      </c>
      <c r="I1188" s="403" t="s">
        <v>107</v>
      </c>
      <c r="J1188" s="403" t="s">
        <v>107</v>
      </c>
      <c r="K1188" s="404" t="s">
        <v>210</v>
      </c>
      <c r="L1188" s="403" t="s">
        <v>210</v>
      </c>
      <c r="M1188" s="403" t="s">
        <v>210</v>
      </c>
      <c r="N1188" s="403" t="s">
        <v>210</v>
      </c>
      <c r="O1188" s="403" t="s">
        <v>210</v>
      </c>
      <c r="P1188" s="404" t="s">
        <v>210</v>
      </c>
      <c r="Q1188" s="404" t="s">
        <v>210</v>
      </c>
      <c r="R1188" s="404" t="s">
        <v>210</v>
      </c>
      <c r="S1188" s="403" t="s">
        <v>210</v>
      </c>
      <c r="T1188" s="403" t="s">
        <v>210</v>
      </c>
      <c r="U1188" s="403" t="s">
        <v>210</v>
      </c>
      <c r="V1188" s="403" t="s">
        <v>210</v>
      </c>
      <c r="W1188" s="403" t="s">
        <v>210</v>
      </c>
      <c r="X1188" s="403" t="s">
        <v>210</v>
      </c>
      <c r="Y1188" s="403" t="s">
        <v>210</v>
      </c>
      <c r="Z1188" s="403" t="s">
        <v>210</v>
      </c>
      <c r="AA1188" s="403" t="s">
        <v>210</v>
      </c>
      <c r="AB1188" s="403" t="s">
        <v>210</v>
      </c>
      <c r="AC1188" s="403" t="s">
        <v>210</v>
      </c>
      <c r="AD1188" s="403" t="s">
        <v>210</v>
      </c>
      <c r="AE1188" s="403" t="s">
        <v>210</v>
      </c>
      <c r="AF1188" s="403" t="s">
        <v>210</v>
      </c>
      <c r="AG1188" s="403" t="s">
        <v>210</v>
      </c>
      <c r="AH1188" s="403" t="s">
        <v>210</v>
      </c>
      <c r="AI1188" s="403" t="s">
        <v>210</v>
      </c>
    </row>
    <row r="1189" spans="1:35" x14ac:dyDescent="0.2">
      <c r="A1189" s="434" t="str">
        <f>IF(B1189&lt;&gt;"",HYPERLINK(CONCATENATE("http://reports.ofsted.gov.uk/inspection-reports/find-inspection-report/provider/ELS/",B1189),"Ofsted Webpage"),"")</f>
        <v>Ofsted Webpage</v>
      </c>
      <c r="B1189" s="403">
        <v>1270749</v>
      </c>
      <c r="C1189" s="403">
        <v>116050</v>
      </c>
      <c r="D1189" s="403">
        <v>10005769</v>
      </c>
      <c r="E1189" s="403" t="s">
        <v>5054</v>
      </c>
      <c r="F1189" s="403" t="s">
        <v>92</v>
      </c>
      <c r="G1189" s="403" t="s">
        <v>14</v>
      </c>
      <c r="H1189" s="403" t="s">
        <v>106</v>
      </c>
      <c r="I1189" s="403" t="s">
        <v>107</v>
      </c>
      <c r="J1189" s="403" t="s">
        <v>107</v>
      </c>
      <c r="K1189" s="404" t="s">
        <v>210</v>
      </c>
      <c r="L1189" s="403" t="s">
        <v>210</v>
      </c>
      <c r="M1189" s="403" t="s">
        <v>210</v>
      </c>
      <c r="N1189" s="403" t="s">
        <v>210</v>
      </c>
      <c r="O1189" s="403" t="s">
        <v>210</v>
      </c>
      <c r="P1189" s="404" t="s">
        <v>210</v>
      </c>
      <c r="Q1189" s="404" t="s">
        <v>210</v>
      </c>
      <c r="R1189" s="404" t="s">
        <v>210</v>
      </c>
      <c r="S1189" s="403" t="s">
        <v>210</v>
      </c>
      <c r="T1189" s="403" t="s">
        <v>210</v>
      </c>
      <c r="U1189" s="403" t="s">
        <v>210</v>
      </c>
      <c r="V1189" s="403" t="s">
        <v>210</v>
      </c>
      <c r="W1189" s="403" t="s">
        <v>210</v>
      </c>
      <c r="X1189" s="403" t="s">
        <v>210</v>
      </c>
      <c r="Y1189" s="403" t="s">
        <v>210</v>
      </c>
      <c r="Z1189" s="403" t="s">
        <v>210</v>
      </c>
      <c r="AA1189" s="403" t="s">
        <v>210</v>
      </c>
      <c r="AB1189" s="403" t="s">
        <v>210</v>
      </c>
      <c r="AC1189" s="403" t="s">
        <v>210</v>
      </c>
      <c r="AD1189" s="403" t="s">
        <v>210</v>
      </c>
      <c r="AE1189" s="403" t="s">
        <v>210</v>
      </c>
      <c r="AF1189" s="403" t="s">
        <v>210</v>
      </c>
      <c r="AG1189" s="403" t="s">
        <v>210</v>
      </c>
      <c r="AH1189" s="403" t="s">
        <v>210</v>
      </c>
      <c r="AI1189" s="403" t="s">
        <v>210</v>
      </c>
    </row>
    <row r="1190" spans="1:35" x14ac:dyDescent="0.2">
      <c r="A1190" s="434" t="str">
        <f>IF(B1190&lt;&gt;"",HYPERLINK(CONCATENATE("http://reports.ofsted.gov.uk/inspection-reports/find-inspection-report/provider/ELS/",B1190),"Ofsted Webpage"),"")</f>
        <v>Ofsted Webpage</v>
      </c>
      <c r="B1190" s="403">
        <v>1270751</v>
      </c>
      <c r="C1190" s="403" t="s">
        <v>210</v>
      </c>
      <c r="D1190" s="403">
        <v>10031982</v>
      </c>
      <c r="E1190" s="403" t="s">
        <v>5568</v>
      </c>
      <c r="F1190" s="403" t="s">
        <v>92</v>
      </c>
      <c r="G1190" s="403" t="s">
        <v>14</v>
      </c>
      <c r="H1190" s="403" t="s">
        <v>304</v>
      </c>
      <c r="I1190" s="403" t="s">
        <v>122</v>
      </c>
      <c r="J1190" s="403" t="s">
        <v>122</v>
      </c>
      <c r="K1190" s="404" t="s">
        <v>210</v>
      </c>
      <c r="L1190" s="403" t="s">
        <v>210</v>
      </c>
      <c r="M1190" s="403" t="s">
        <v>210</v>
      </c>
      <c r="N1190" s="403" t="s">
        <v>210</v>
      </c>
      <c r="O1190" s="403" t="s">
        <v>210</v>
      </c>
      <c r="P1190" s="404" t="s">
        <v>210</v>
      </c>
      <c r="Q1190" s="404" t="s">
        <v>210</v>
      </c>
      <c r="R1190" s="404" t="s">
        <v>210</v>
      </c>
      <c r="S1190" s="403" t="s">
        <v>210</v>
      </c>
      <c r="T1190" s="403" t="s">
        <v>210</v>
      </c>
      <c r="U1190" s="403" t="s">
        <v>210</v>
      </c>
      <c r="V1190" s="403" t="s">
        <v>210</v>
      </c>
      <c r="W1190" s="403" t="s">
        <v>210</v>
      </c>
      <c r="X1190" s="403" t="s">
        <v>210</v>
      </c>
      <c r="Y1190" s="403" t="s">
        <v>210</v>
      </c>
      <c r="Z1190" s="404" t="s">
        <v>210</v>
      </c>
      <c r="AA1190" s="403" t="s">
        <v>210</v>
      </c>
      <c r="AB1190" s="403" t="s">
        <v>210</v>
      </c>
      <c r="AC1190" s="403" t="s">
        <v>210</v>
      </c>
      <c r="AD1190" s="403" t="s">
        <v>210</v>
      </c>
      <c r="AE1190" s="403" t="s">
        <v>210</v>
      </c>
      <c r="AF1190" s="403" t="s">
        <v>210</v>
      </c>
      <c r="AG1190" s="403" t="s">
        <v>210</v>
      </c>
      <c r="AH1190" s="403" t="s">
        <v>210</v>
      </c>
      <c r="AI1190" s="403" t="s">
        <v>210</v>
      </c>
    </row>
    <row r="1191" spans="1:35" x14ac:dyDescent="0.2">
      <c r="A1191" s="434" t="str">
        <f>IF(B1191&lt;&gt;"",HYPERLINK(CONCATENATE("http://reports.ofsted.gov.uk/inspection-reports/find-inspection-report/provider/ELS/",B1191),"Ofsted Webpage"),"")</f>
        <v>Ofsted Webpage</v>
      </c>
      <c r="B1191" s="403">
        <v>1270752</v>
      </c>
      <c r="C1191" s="403">
        <v>131475</v>
      </c>
      <c r="D1191" s="403">
        <v>10008229</v>
      </c>
      <c r="E1191" s="403" t="s">
        <v>5055</v>
      </c>
      <c r="F1191" s="403" t="s">
        <v>92</v>
      </c>
      <c r="G1191" s="403" t="s">
        <v>14</v>
      </c>
      <c r="H1191" s="403" t="s">
        <v>797</v>
      </c>
      <c r="I1191" s="403" t="s">
        <v>122</v>
      </c>
      <c r="J1191" s="403" t="s">
        <v>122</v>
      </c>
      <c r="K1191" s="404" t="s">
        <v>210</v>
      </c>
      <c r="L1191" s="403" t="s">
        <v>210</v>
      </c>
      <c r="M1191" s="403" t="s">
        <v>210</v>
      </c>
      <c r="N1191" s="403" t="s">
        <v>210</v>
      </c>
      <c r="O1191" s="403" t="s">
        <v>210</v>
      </c>
      <c r="P1191" s="404" t="s">
        <v>210</v>
      </c>
      <c r="Q1191" s="404" t="s">
        <v>210</v>
      </c>
      <c r="R1191" s="404" t="s">
        <v>210</v>
      </c>
      <c r="S1191" s="403" t="s">
        <v>210</v>
      </c>
      <c r="T1191" s="403" t="s">
        <v>210</v>
      </c>
      <c r="U1191" s="403" t="s">
        <v>210</v>
      </c>
      <c r="V1191" s="403" t="s">
        <v>210</v>
      </c>
      <c r="W1191" s="403" t="s">
        <v>210</v>
      </c>
      <c r="X1191" s="403" t="s">
        <v>210</v>
      </c>
      <c r="Y1191" s="403" t="s">
        <v>210</v>
      </c>
      <c r="Z1191" s="403" t="s">
        <v>210</v>
      </c>
      <c r="AA1191" s="403" t="s">
        <v>210</v>
      </c>
      <c r="AB1191" s="403" t="s">
        <v>210</v>
      </c>
      <c r="AC1191" s="403" t="s">
        <v>210</v>
      </c>
      <c r="AD1191" s="403" t="s">
        <v>210</v>
      </c>
      <c r="AE1191" s="403" t="s">
        <v>210</v>
      </c>
      <c r="AF1191" s="403" t="s">
        <v>210</v>
      </c>
      <c r="AG1191" s="403" t="s">
        <v>210</v>
      </c>
      <c r="AH1191" s="403" t="s">
        <v>210</v>
      </c>
      <c r="AI1191" s="403" t="s">
        <v>210</v>
      </c>
    </row>
    <row r="1192" spans="1:35" x14ac:dyDescent="0.2">
      <c r="A1192" s="434" t="str">
        <f>IF(B1192&lt;&gt;"",HYPERLINK(CONCATENATE("http://reports.ofsted.gov.uk/inspection-reports/find-inspection-report/provider/ELS/",B1192),"Ofsted Webpage"),"")</f>
        <v>Ofsted Webpage</v>
      </c>
      <c r="B1192" s="403">
        <v>1270753</v>
      </c>
      <c r="C1192" s="403">
        <v>138636</v>
      </c>
      <c r="D1192" s="403">
        <v>10008893</v>
      </c>
      <c r="E1192" s="403" t="s">
        <v>5056</v>
      </c>
      <c r="F1192" s="403" t="s">
        <v>92</v>
      </c>
      <c r="G1192" s="403" t="s">
        <v>14</v>
      </c>
      <c r="H1192" s="403" t="s">
        <v>144</v>
      </c>
      <c r="I1192" s="403" t="s">
        <v>122</v>
      </c>
      <c r="J1192" s="403" t="s">
        <v>122</v>
      </c>
      <c r="K1192" s="404" t="s">
        <v>210</v>
      </c>
      <c r="L1192" s="403" t="s">
        <v>210</v>
      </c>
      <c r="M1192" s="403" t="s">
        <v>210</v>
      </c>
      <c r="N1192" s="403" t="s">
        <v>210</v>
      </c>
      <c r="O1192" s="403" t="s">
        <v>210</v>
      </c>
      <c r="P1192" s="404" t="s">
        <v>210</v>
      </c>
      <c r="Q1192" s="404" t="s">
        <v>210</v>
      </c>
      <c r="R1192" s="404" t="s">
        <v>210</v>
      </c>
      <c r="S1192" s="403" t="s">
        <v>210</v>
      </c>
      <c r="T1192" s="403" t="s">
        <v>210</v>
      </c>
      <c r="U1192" s="403" t="s">
        <v>210</v>
      </c>
      <c r="V1192" s="403" t="s">
        <v>210</v>
      </c>
      <c r="W1192" s="403" t="s">
        <v>210</v>
      </c>
      <c r="X1192" s="403" t="s">
        <v>210</v>
      </c>
      <c r="Y1192" s="403" t="s">
        <v>210</v>
      </c>
      <c r="Z1192" s="403" t="s">
        <v>210</v>
      </c>
      <c r="AA1192" s="403" t="s">
        <v>210</v>
      </c>
      <c r="AB1192" s="403" t="s">
        <v>210</v>
      </c>
      <c r="AC1192" s="403" t="s">
        <v>210</v>
      </c>
      <c r="AD1192" s="403" t="s">
        <v>210</v>
      </c>
      <c r="AE1192" s="403" t="s">
        <v>210</v>
      </c>
      <c r="AF1192" s="403" t="s">
        <v>210</v>
      </c>
      <c r="AG1192" s="403" t="s">
        <v>210</v>
      </c>
      <c r="AH1192" s="403" t="s">
        <v>210</v>
      </c>
      <c r="AI1192" s="403" t="s">
        <v>210</v>
      </c>
    </row>
    <row r="1193" spans="1:35" x14ac:dyDescent="0.2">
      <c r="A1193" s="434" t="str">
        <f>IF(B1193&lt;&gt;"",HYPERLINK(CONCATENATE("http://reports.ofsted.gov.uk/inspection-reports/find-inspection-report/provider/ELS/",B1193),"Ofsted Webpage"),"")</f>
        <v>Ofsted Webpage</v>
      </c>
      <c r="B1193" s="403">
        <v>1270755</v>
      </c>
      <c r="C1193" s="403">
        <v>121400</v>
      </c>
      <c r="D1193" s="403">
        <v>10012179</v>
      </c>
      <c r="E1193" s="403" t="s">
        <v>5057</v>
      </c>
      <c r="F1193" s="403" t="s">
        <v>92</v>
      </c>
      <c r="G1193" s="403" t="s">
        <v>14</v>
      </c>
      <c r="H1193" s="403" t="s">
        <v>532</v>
      </c>
      <c r="I1193" s="403" t="s">
        <v>140</v>
      </c>
      <c r="J1193" s="403" t="s">
        <v>140</v>
      </c>
      <c r="K1193" s="404" t="s">
        <v>210</v>
      </c>
      <c r="L1193" s="403" t="s">
        <v>210</v>
      </c>
      <c r="M1193" s="403" t="s">
        <v>210</v>
      </c>
      <c r="N1193" s="403" t="s">
        <v>210</v>
      </c>
      <c r="O1193" s="403" t="s">
        <v>210</v>
      </c>
      <c r="P1193" s="404" t="s">
        <v>210</v>
      </c>
      <c r="Q1193" s="404" t="s">
        <v>210</v>
      </c>
      <c r="R1193" s="404" t="s">
        <v>210</v>
      </c>
      <c r="S1193" s="403" t="s">
        <v>210</v>
      </c>
      <c r="T1193" s="403" t="s">
        <v>210</v>
      </c>
      <c r="U1193" s="403" t="s">
        <v>210</v>
      </c>
      <c r="V1193" s="403" t="s">
        <v>210</v>
      </c>
      <c r="W1193" s="403" t="s">
        <v>210</v>
      </c>
      <c r="X1193" s="403" t="s">
        <v>210</v>
      </c>
      <c r="Y1193" s="403" t="s">
        <v>210</v>
      </c>
      <c r="Z1193" s="403" t="s">
        <v>210</v>
      </c>
      <c r="AA1193" s="403" t="s">
        <v>210</v>
      </c>
      <c r="AB1193" s="403" t="s">
        <v>210</v>
      </c>
      <c r="AC1193" s="403" t="s">
        <v>210</v>
      </c>
      <c r="AD1193" s="403" t="s">
        <v>210</v>
      </c>
      <c r="AE1193" s="403" t="s">
        <v>210</v>
      </c>
      <c r="AF1193" s="403" t="s">
        <v>210</v>
      </c>
      <c r="AG1193" s="403" t="s">
        <v>210</v>
      </c>
      <c r="AH1193" s="403" t="s">
        <v>210</v>
      </c>
      <c r="AI1193" s="403" t="s">
        <v>210</v>
      </c>
    </row>
    <row r="1194" spans="1:35" x14ac:dyDescent="0.2">
      <c r="A1194" s="434" t="str">
        <f>IF(B1194&lt;&gt;"",HYPERLINK(CONCATENATE("http://reports.ofsted.gov.uk/inspection-reports/find-inspection-report/provider/ELS/",B1194),"Ofsted Webpage"),"")</f>
        <v>Ofsted Webpage</v>
      </c>
      <c r="B1194" s="403">
        <v>1270756</v>
      </c>
      <c r="C1194" s="403">
        <v>131106</v>
      </c>
      <c r="D1194" s="403">
        <v>10013486</v>
      </c>
      <c r="E1194" s="403" t="s">
        <v>5058</v>
      </c>
      <c r="F1194" s="403" t="s">
        <v>92</v>
      </c>
      <c r="G1194" s="403" t="s">
        <v>14</v>
      </c>
      <c r="H1194" s="403" t="s">
        <v>291</v>
      </c>
      <c r="I1194" s="403" t="s">
        <v>172</v>
      </c>
      <c r="J1194" s="403" t="s">
        <v>172</v>
      </c>
      <c r="K1194" s="404" t="s">
        <v>210</v>
      </c>
      <c r="L1194" s="403" t="s">
        <v>210</v>
      </c>
      <c r="M1194" s="403" t="s">
        <v>210</v>
      </c>
      <c r="N1194" s="403" t="s">
        <v>210</v>
      </c>
      <c r="O1194" s="403" t="s">
        <v>210</v>
      </c>
      <c r="P1194" s="404" t="s">
        <v>210</v>
      </c>
      <c r="Q1194" s="404" t="s">
        <v>210</v>
      </c>
      <c r="R1194" s="404" t="s">
        <v>210</v>
      </c>
      <c r="S1194" s="403" t="s">
        <v>210</v>
      </c>
      <c r="T1194" s="403" t="s">
        <v>210</v>
      </c>
      <c r="U1194" s="403" t="s">
        <v>210</v>
      </c>
      <c r="V1194" s="403" t="s">
        <v>210</v>
      </c>
      <c r="W1194" s="403" t="s">
        <v>210</v>
      </c>
      <c r="X1194" s="403" t="s">
        <v>210</v>
      </c>
      <c r="Y1194" s="403" t="s">
        <v>210</v>
      </c>
      <c r="Z1194" s="403" t="s">
        <v>210</v>
      </c>
      <c r="AA1194" s="403" t="s">
        <v>210</v>
      </c>
      <c r="AB1194" s="403" t="s">
        <v>210</v>
      </c>
      <c r="AC1194" s="403" t="s">
        <v>210</v>
      </c>
      <c r="AD1194" s="403" t="s">
        <v>210</v>
      </c>
      <c r="AE1194" s="403" t="s">
        <v>210</v>
      </c>
      <c r="AF1194" s="403" t="s">
        <v>210</v>
      </c>
      <c r="AG1194" s="403" t="s">
        <v>210</v>
      </c>
      <c r="AH1194" s="403" t="s">
        <v>210</v>
      </c>
      <c r="AI1194" s="403" t="s">
        <v>210</v>
      </c>
    </row>
    <row r="1195" spans="1:35" x14ac:dyDescent="0.2">
      <c r="A1195" s="434" t="str">
        <f>IF(B1195&lt;&gt;"",HYPERLINK(CONCATENATE("http://reports.ofsted.gov.uk/inspection-reports/find-inspection-report/provider/ELS/",B1195),"Ofsted Webpage"),"")</f>
        <v>Ofsted Webpage</v>
      </c>
      <c r="B1195" s="403">
        <v>1270757</v>
      </c>
      <c r="C1195" s="403">
        <v>129221</v>
      </c>
      <c r="D1195" s="403">
        <v>10015932</v>
      </c>
      <c r="E1195" s="403" t="s">
        <v>5059</v>
      </c>
      <c r="F1195" s="403" t="s">
        <v>92</v>
      </c>
      <c r="G1195" s="403" t="s">
        <v>14</v>
      </c>
      <c r="H1195" s="403" t="s">
        <v>311</v>
      </c>
      <c r="I1195" s="403" t="s">
        <v>199</v>
      </c>
      <c r="J1195" s="403" t="s">
        <v>95</v>
      </c>
      <c r="K1195" s="404" t="s">
        <v>210</v>
      </c>
      <c r="L1195" s="403" t="s">
        <v>210</v>
      </c>
      <c r="M1195" s="403" t="s">
        <v>210</v>
      </c>
      <c r="N1195" s="403" t="s">
        <v>210</v>
      </c>
      <c r="O1195" s="403" t="s">
        <v>210</v>
      </c>
      <c r="P1195" s="404" t="s">
        <v>210</v>
      </c>
      <c r="Q1195" s="404" t="s">
        <v>210</v>
      </c>
      <c r="R1195" s="404" t="s">
        <v>210</v>
      </c>
      <c r="S1195" s="403" t="s">
        <v>210</v>
      </c>
      <c r="T1195" s="403" t="s">
        <v>210</v>
      </c>
      <c r="U1195" s="403" t="s">
        <v>210</v>
      </c>
      <c r="V1195" s="403" t="s">
        <v>210</v>
      </c>
      <c r="W1195" s="403" t="s">
        <v>210</v>
      </c>
      <c r="X1195" s="403" t="s">
        <v>210</v>
      </c>
      <c r="Y1195" s="403" t="s">
        <v>210</v>
      </c>
      <c r="Z1195" s="403" t="s">
        <v>210</v>
      </c>
      <c r="AA1195" s="403" t="s">
        <v>210</v>
      </c>
      <c r="AB1195" s="403" t="s">
        <v>210</v>
      </c>
      <c r="AC1195" s="403" t="s">
        <v>210</v>
      </c>
      <c r="AD1195" s="403" t="s">
        <v>210</v>
      </c>
      <c r="AE1195" s="403" t="s">
        <v>210</v>
      </c>
      <c r="AF1195" s="403" t="s">
        <v>210</v>
      </c>
      <c r="AG1195" s="403" t="s">
        <v>210</v>
      </c>
      <c r="AH1195" s="403" t="s">
        <v>210</v>
      </c>
      <c r="AI1195" s="403" t="s">
        <v>210</v>
      </c>
    </row>
    <row r="1196" spans="1:35" x14ac:dyDescent="0.2">
      <c r="A1196" s="434" t="str">
        <f>IF(B1196&lt;&gt;"",HYPERLINK(CONCATENATE("http://reports.ofsted.gov.uk/inspection-reports/find-inspection-report/provider/ELS/",B1196),"Ofsted Webpage"),"")</f>
        <v>Ofsted Webpage</v>
      </c>
      <c r="B1196" s="403">
        <v>1270812</v>
      </c>
      <c r="C1196" s="403" t="s">
        <v>210</v>
      </c>
      <c r="D1196" s="403">
        <v>10040440</v>
      </c>
      <c r="E1196" s="403" t="s">
        <v>5569</v>
      </c>
      <c r="F1196" s="403" t="s">
        <v>92</v>
      </c>
      <c r="G1196" s="403" t="s">
        <v>14</v>
      </c>
      <c r="H1196" s="403" t="s">
        <v>158</v>
      </c>
      <c r="I1196" s="403" t="s">
        <v>140</v>
      </c>
      <c r="J1196" s="403" t="s">
        <v>140</v>
      </c>
      <c r="K1196" s="404" t="s">
        <v>210</v>
      </c>
      <c r="L1196" s="403" t="s">
        <v>210</v>
      </c>
      <c r="M1196" s="403" t="s">
        <v>210</v>
      </c>
      <c r="N1196" s="403" t="s">
        <v>210</v>
      </c>
      <c r="O1196" s="403" t="s">
        <v>210</v>
      </c>
      <c r="P1196" s="404" t="s">
        <v>210</v>
      </c>
      <c r="Q1196" s="404" t="s">
        <v>210</v>
      </c>
      <c r="R1196" s="404" t="s">
        <v>210</v>
      </c>
      <c r="S1196" s="403" t="s">
        <v>210</v>
      </c>
      <c r="T1196" s="403" t="s">
        <v>210</v>
      </c>
      <c r="U1196" s="403" t="s">
        <v>210</v>
      </c>
      <c r="V1196" s="403" t="s">
        <v>210</v>
      </c>
      <c r="W1196" s="403" t="s">
        <v>210</v>
      </c>
      <c r="X1196" s="403" t="s">
        <v>210</v>
      </c>
      <c r="Y1196" s="403" t="s">
        <v>210</v>
      </c>
      <c r="Z1196" s="404" t="s">
        <v>210</v>
      </c>
      <c r="AA1196" s="403" t="s">
        <v>210</v>
      </c>
      <c r="AB1196" s="403" t="s">
        <v>210</v>
      </c>
      <c r="AC1196" s="403" t="s">
        <v>210</v>
      </c>
      <c r="AD1196" s="403" t="s">
        <v>210</v>
      </c>
      <c r="AE1196" s="403" t="s">
        <v>210</v>
      </c>
      <c r="AF1196" s="403" t="s">
        <v>210</v>
      </c>
      <c r="AG1196" s="403" t="s">
        <v>210</v>
      </c>
      <c r="AH1196" s="403" t="s">
        <v>210</v>
      </c>
      <c r="AI1196" s="403" t="s">
        <v>210</v>
      </c>
    </row>
    <row r="1197" spans="1:35" x14ac:dyDescent="0.2">
      <c r="A1197" s="434" t="str">
        <f>IF(B1197&lt;&gt;"",HYPERLINK(CONCATENATE("http://reports.ofsted.gov.uk/inspection-reports/find-inspection-report/provider/ELS/",B1197),"Ofsted Webpage"),"")</f>
        <v>Ofsted Webpage</v>
      </c>
      <c r="B1197" s="403">
        <v>1270851</v>
      </c>
      <c r="C1197" s="403">
        <v>118940</v>
      </c>
      <c r="D1197" s="403">
        <v>10019217</v>
      </c>
      <c r="E1197" s="403" t="s">
        <v>5060</v>
      </c>
      <c r="F1197" s="403" t="s">
        <v>92</v>
      </c>
      <c r="G1197" s="403" t="s">
        <v>14</v>
      </c>
      <c r="H1197" s="403" t="s">
        <v>785</v>
      </c>
      <c r="I1197" s="403" t="s">
        <v>107</v>
      </c>
      <c r="J1197" s="403" t="s">
        <v>107</v>
      </c>
      <c r="K1197" s="404" t="s">
        <v>210</v>
      </c>
      <c r="L1197" s="403" t="s">
        <v>210</v>
      </c>
      <c r="M1197" s="403" t="s">
        <v>210</v>
      </c>
      <c r="N1197" s="403" t="s">
        <v>210</v>
      </c>
      <c r="O1197" s="403" t="s">
        <v>210</v>
      </c>
      <c r="P1197" s="404" t="s">
        <v>210</v>
      </c>
      <c r="Q1197" s="404" t="s">
        <v>210</v>
      </c>
      <c r="R1197" s="404" t="s">
        <v>210</v>
      </c>
      <c r="S1197" s="403" t="s">
        <v>210</v>
      </c>
      <c r="T1197" s="403" t="s">
        <v>210</v>
      </c>
      <c r="U1197" s="403" t="s">
        <v>210</v>
      </c>
      <c r="V1197" s="403" t="s">
        <v>210</v>
      </c>
      <c r="W1197" s="403" t="s">
        <v>210</v>
      </c>
      <c r="X1197" s="403" t="s">
        <v>210</v>
      </c>
      <c r="Y1197" s="403" t="s">
        <v>210</v>
      </c>
      <c r="Z1197" s="403" t="s">
        <v>210</v>
      </c>
      <c r="AA1197" s="403" t="s">
        <v>210</v>
      </c>
      <c r="AB1197" s="403" t="s">
        <v>210</v>
      </c>
      <c r="AC1197" s="403" t="s">
        <v>210</v>
      </c>
      <c r="AD1197" s="403" t="s">
        <v>210</v>
      </c>
      <c r="AE1197" s="403" t="s">
        <v>210</v>
      </c>
      <c r="AF1197" s="403" t="s">
        <v>210</v>
      </c>
      <c r="AG1197" s="403" t="s">
        <v>210</v>
      </c>
      <c r="AH1197" s="403" t="s">
        <v>210</v>
      </c>
      <c r="AI1197" s="403" t="s">
        <v>210</v>
      </c>
    </row>
    <row r="1198" spans="1:35" x14ac:dyDescent="0.2">
      <c r="A1198" s="434" t="str">
        <f>IF(B1198&lt;&gt;"",HYPERLINK(CONCATENATE("http://reports.ofsted.gov.uk/inspection-reports/find-inspection-report/provider/ELS/",B1198),"Ofsted Webpage"),"")</f>
        <v>Ofsted Webpage</v>
      </c>
      <c r="B1198" s="403">
        <v>1270852</v>
      </c>
      <c r="C1198" s="403">
        <v>138582</v>
      </c>
      <c r="D1198" s="403">
        <v>10019304</v>
      </c>
      <c r="E1198" s="403" t="s">
        <v>5061</v>
      </c>
      <c r="F1198" s="403" t="s">
        <v>92</v>
      </c>
      <c r="G1198" s="403" t="s">
        <v>14</v>
      </c>
      <c r="H1198" s="403" t="s">
        <v>517</v>
      </c>
      <c r="I1198" s="403" t="s">
        <v>122</v>
      </c>
      <c r="J1198" s="403" t="s">
        <v>122</v>
      </c>
      <c r="K1198" s="404" t="s">
        <v>210</v>
      </c>
      <c r="L1198" s="403" t="s">
        <v>210</v>
      </c>
      <c r="M1198" s="403" t="s">
        <v>210</v>
      </c>
      <c r="N1198" s="403" t="s">
        <v>210</v>
      </c>
      <c r="O1198" s="403" t="s">
        <v>210</v>
      </c>
      <c r="P1198" s="404" t="s">
        <v>210</v>
      </c>
      <c r="Q1198" s="404" t="s">
        <v>210</v>
      </c>
      <c r="R1198" s="404" t="s">
        <v>210</v>
      </c>
      <c r="S1198" s="403" t="s">
        <v>210</v>
      </c>
      <c r="T1198" s="403" t="s">
        <v>210</v>
      </c>
      <c r="U1198" s="403" t="s">
        <v>210</v>
      </c>
      <c r="V1198" s="403" t="s">
        <v>210</v>
      </c>
      <c r="W1198" s="403" t="s">
        <v>210</v>
      </c>
      <c r="X1198" s="403" t="s">
        <v>210</v>
      </c>
      <c r="Y1198" s="403" t="s">
        <v>210</v>
      </c>
      <c r="Z1198" s="403" t="s">
        <v>210</v>
      </c>
      <c r="AA1198" s="403" t="s">
        <v>210</v>
      </c>
      <c r="AB1198" s="403" t="s">
        <v>210</v>
      </c>
      <c r="AC1198" s="403" t="s">
        <v>210</v>
      </c>
      <c r="AD1198" s="403" t="s">
        <v>210</v>
      </c>
      <c r="AE1198" s="403" t="s">
        <v>210</v>
      </c>
      <c r="AF1198" s="403" t="s">
        <v>210</v>
      </c>
      <c r="AG1198" s="403" t="s">
        <v>210</v>
      </c>
      <c r="AH1198" s="403" t="s">
        <v>210</v>
      </c>
      <c r="AI1198" s="403" t="s">
        <v>210</v>
      </c>
    </row>
    <row r="1199" spans="1:35" x14ac:dyDescent="0.2">
      <c r="A1199" s="434" t="str">
        <f>IF(B1199&lt;&gt;"",HYPERLINK(CONCATENATE("http://reports.ofsted.gov.uk/inspection-reports/find-inspection-report/provider/ELS/",B1199),"Ofsted Webpage"),"")</f>
        <v>Ofsted Webpage</v>
      </c>
      <c r="B1199" s="403">
        <v>1270853</v>
      </c>
      <c r="C1199" s="403">
        <v>118443</v>
      </c>
      <c r="D1199" s="403">
        <v>10020884</v>
      </c>
      <c r="E1199" s="403" t="s">
        <v>5062</v>
      </c>
      <c r="F1199" s="403" t="s">
        <v>92</v>
      </c>
      <c r="G1199" s="403" t="s">
        <v>14</v>
      </c>
      <c r="H1199" s="403" t="s">
        <v>409</v>
      </c>
      <c r="I1199" s="403" t="s">
        <v>172</v>
      </c>
      <c r="J1199" s="403" t="s">
        <v>172</v>
      </c>
      <c r="K1199" s="404" t="s">
        <v>210</v>
      </c>
      <c r="L1199" s="403" t="s">
        <v>210</v>
      </c>
      <c r="M1199" s="403" t="s">
        <v>210</v>
      </c>
      <c r="N1199" s="403" t="s">
        <v>210</v>
      </c>
      <c r="O1199" s="403" t="s">
        <v>210</v>
      </c>
      <c r="P1199" s="404" t="s">
        <v>210</v>
      </c>
      <c r="Q1199" s="404" t="s">
        <v>210</v>
      </c>
      <c r="R1199" s="404" t="s">
        <v>210</v>
      </c>
      <c r="S1199" s="403" t="s">
        <v>210</v>
      </c>
      <c r="T1199" s="403" t="s">
        <v>210</v>
      </c>
      <c r="U1199" s="403" t="s">
        <v>210</v>
      </c>
      <c r="V1199" s="403" t="s">
        <v>210</v>
      </c>
      <c r="W1199" s="403" t="s">
        <v>210</v>
      </c>
      <c r="X1199" s="403" t="s">
        <v>210</v>
      </c>
      <c r="Y1199" s="403" t="s">
        <v>210</v>
      </c>
      <c r="Z1199" s="403" t="s">
        <v>210</v>
      </c>
      <c r="AA1199" s="403" t="s">
        <v>210</v>
      </c>
      <c r="AB1199" s="403" t="s">
        <v>210</v>
      </c>
      <c r="AC1199" s="403" t="s">
        <v>210</v>
      </c>
      <c r="AD1199" s="403" t="s">
        <v>210</v>
      </c>
      <c r="AE1199" s="403" t="s">
        <v>210</v>
      </c>
      <c r="AF1199" s="403" t="s">
        <v>210</v>
      </c>
      <c r="AG1199" s="403" t="s">
        <v>210</v>
      </c>
      <c r="AH1199" s="403" t="s">
        <v>210</v>
      </c>
      <c r="AI1199" s="403" t="s">
        <v>210</v>
      </c>
    </row>
    <row r="1200" spans="1:35" x14ac:dyDescent="0.2">
      <c r="A1200" s="434" t="str">
        <f>IF(B1200&lt;&gt;"",HYPERLINK(CONCATENATE("http://reports.ofsted.gov.uk/inspection-reports/find-inspection-report/provider/ELS/",B1200),"Ofsted Webpage"),"")</f>
        <v>Ofsted Webpage</v>
      </c>
      <c r="B1200" s="403">
        <v>1270854</v>
      </c>
      <c r="C1200" s="403">
        <v>139924</v>
      </c>
      <c r="D1200" s="403">
        <v>10021278</v>
      </c>
      <c r="E1200" s="403" t="s">
        <v>5063</v>
      </c>
      <c r="F1200" s="403" t="s">
        <v>92</v>
      </c>
      <c r="G1200" s="403" t="s">
        <v>14</v>
      </c>
      <c r="H1200" s="403" t="s">
        <v>297</v>
      </c>
      <c r="I1200" s="403" t="s">
        <v>161</v>
      </c>
      <c r="J1200" s="403" t="s">
        <v>161</v>
      </c>
      <c r="K1200" s="404" t="s">
        <v>210</v>
      </c>
      <c r="L1200" s="403" t="s">
        <v>210</v>
      </c>
      <c r="M1200" s="403" t="s">
        <v>210</v>
      </c>
      <c r="N1200" s="403" t="s">
        <v>210</v>
      </c>
      <c r="O1200" s="403" t="s">
        <v>210</v>
      </c>
      <c r="P1200" s="404" t="s">
        <v>210</v>
      </c>
      <c r="Q1200" s="404" t="s">
        <v>210</v>
      </c>
      <c r="R1200" s="404" t="s">
        <v>210</v>
      </c>
      <c r="S1200" s="403" t="s">
        <v>210</v>
      </c>
      <c r="T1200" s="403" t="s">
        <v>210</v>
      </c>
      <c r="U1200" s="403" t="s">
        <v>210</v>
      </c>
      <c r="V1200" s="403" t="s">
        <v>210</v>
      </c>
      <c r="W1200" s="403" t="s">
        <v>210</v>
      </c>
      <c r="X1200" s="403" t="s">
        <v>210</v>
      </c>
      <c r="Y1200" s="403" t="s">
        <v>210</v>
      </c>
      <c r="Z1200" s="403" t="s">
        <v>210</v>
      </c>
      <c r="AA1200" s="403" t="s">
        <v>210</v>
      </c>
      <c r="AB1200" s="403" t="s">
        <v>210</v>
      </c>
      <c r="AC1200" s="403" t="s">
        <v>210</v>
      </c>
      <c r="AD1200" s="403" t="s">
        <v>210</v>
      </c>
      <c r="AE1200" s="403" t="s">
        <v>210</v>
      </c>
      <c r="AF1200" s="403" t="s">
        <v>210</v>
      </c>
      <c r="AG1200" s="403" t="s">
        <v>210</v>
      </c>
      <c r="AH1200" s="403" t="s">
        <v>210</v>
      </c>
      <c r="AI1200" s="403" t="s">
        <v>210</v>
      </c>
    </row>
    <row r="1201" spans="1:35" x14ac:dyDescent="0.2">
      <c r="A1201" s="434" t="str">
        <f>IF(B1201&lt;&gt;"",HYPERLINK(CONCATENATE("http://reports.ofsted.gov.uk/inspection-reports/find-inspection-report/provider/ELS/",B1201),"Ofsted Webpage"),"")</f>
        <v>Ofsted Webpage</v>
      </c>
      <c r="B1201" s="403">
        <v>1270855</v>
      </c>
      <c r="C1201" s="403">
        <v>122923</v>
      </c>
      <c r="D1201" s="403">
        <v>10021314</v>
      </c>
      <c r="E1201" s="403" t="s">
        <v>5064</v>
      </c>
      <c r="F1201" s="403" t="s">
        <v>92</v>
      </c>
      <c r="G1201" s="403" t="s">
        <v>14</v>
      </c>
      <c r="H1201" s="403" t="s">
        <v>186</v>
      </c>
      <c r="I1201" s="403" t="s">
        <v>172</v>
      </c>
      <c r="J1201" s="403" t="s">
        <v>172</v>
      </c>
      <c r="K1201" s="404" t="s">
        <v>210</v>
      </c>
      <c r="L1201" s="403" t="s">
        <v>210</v>
      </c>
      <c r="M1201" s="403" t="s">
        <v>210</v>
      </c>
      <c r="N1201" s="403" t="s">
        <v>210</v>
      </c>
      <c r="O1201" s="403" t="s">
        <v>210</v>
      </c>
      <c r="P1201" s="404" t="s">
        <v>210</v>
      </c>
      <c r="Q1201" s="404" t="s">
        <v>210</v>
      </c>
      <c r="R1201" s="404" t="s">
        <v>210</v>
      </c>
      <c r="S1201" s="403" t="s">
        <v>210</v>
      </c>
      <c r="T1201" s="403" t="s">
        <v>210</v>
      </c>
      <c r="U1201" s="403" t="s">
        <v>210</v>
      </c>
      <c r="V1201" s="403" t="s">
        <v>210</v>
      </c>
      <c r="W1201" s="403" t="s">
        <v>210</v>
      </c>
      <c r="X1201" s="403" t="s">
        <v>210</v>
      </c>
      <c r="Y1201" s="403" t="s">
        <v>210</v>
      </c>
      <c r="Z1201" s="403" t="s">
        <v>210</v>
      </c>
      <c r="AA1201" s="403" t="s">
        <v>210</v>
      </c>
      <c r="AB1201" s="403" t="s">
        <v>210</v>
      </c>
      <c r="AC1201" s="403" t="s">
        <v>210</v>
      </c>
      <c r="AD1201" s="403" t="s">
        <v>210</v>
      </c>
      <c r="AE1201" s="403" t="s">
        <v>210</v>
      </c>
      <c r="AF1201" s="403" t="s">
        <v>210</v>
      </c>
      <c r="AG1201" s="403" t="s">
        <v>210</v>
      </c>
      <c r="AH1201" s="403" t="s">
        <v>210</v>
      </c>
      <c r="AI1201" s="403" t="s">
        <v>210</v>
      </c>
    </row>
    <row r="1202" spans="1:35" x14ac:dyDescent="0.2">
      <c r="A1202" s="434" t="str">
        <f>IF(B1202&lt;&gt;"",HYPERLINK(CONCATENATE("http://reports.ofsted.gov.uk/inspection-reports/find-inspection-report/provider/ELS/",B1202),"Ofsted Webpage"),"")</f>
        <v>Ofsted Webpage</v>
      </c>
      <c r="B1202" s="403">
        <v>1270856</v>
      </c>
      <c r="C1202" s="403">
        <v>125539</v>
      </c>
      <c r="D1202" s="403">
        <v>10021539</v>
      </c>
      <c r="E1202" s="403" t="s">
        <v>5065</v>
      </c>
      <c r="F1202" s="403" t="s">
        <v>92</v>
      </c>
      <c r="G1202" s="403" t="s">
        <v>14</v>
      </c>
      <c r="H1202" s="403" t="s">
        <v>291</v>
      </c>
      <c r="I1202" s="403" t="s">
        <v>172</v>
      </c>
      <c r="J1202" s="403" t="s">
        <v>172</v>
      </c>
      <c r="K1202" s="404" t="s">
        <v>210</v>
      </c>
      <c r="L1202" s="403" t="s">
        <v>210</v>
      </c>
      <c r="M1202" s="403" t="s">
        <v>210</v>
      </c>
      <c r="N1202" s="403" t="s">
        <v>210</v>
      </c>
      <c r="O1202" s="403" t="s">
        <v>210</v>
      </c>
      <c r="P1202" s="404" t="s">
        <v>210</v>
      </c>
      <c r="Q1202" s="404" t="s">
        <v>210</v>
      </c>
      <c r="R1202" s="404" t="s">
        <v>210</v>
      </c>
      <c r="S1202" s="403" t="s">
        <v>210</v>
      </c>
      <c r="T1202" s="403" t="s">
        <v>210</v>
      </c>
      <c r="U1202" s="403" t="s">
        <v>210</v>
      </c>
      <c r="V1202" s="403" t="s">
        <v>210</v>
      </c>
      <c r="W1202" s="403" t="s">
        <v>210</v>
      </c>
      <c r="X1202" s="403" t="s">
        <v>210</v>
      </c>
      <c r="Y1202" s="403" t="s">
        <v>210</v>
      </c>
      <c r="Z1202" s="403" t="s">
        <v>210</v>
      </c>
      <c r="AA1202" s="403" t="s">
        <v>210</v>
      </c>
      <c r="AB1202" s="403" t="s">
        <v>210</v>
      </c>
      <c r="AC1202" s="403" t="s">
        <v>210</v>
      </c>
      <c r="AD1202" s="403" t="s">
        <v>210</v>
      </c>
      <c r="AE1202" s="403" t="s">
        <v>210</v>
      </c>
      <c r="AF1202" s="403" t="s">
        <v>210</v>
      </c>
      <c r="AG1202" s="403" t="s">
        <v>210</v>
      </c>
      <c r="AH1202" s="403" t="s">
        <v>210</v>
      </c>
      <c r="AI1202" s="403" t="s">
        <v>210</v>
      </c>
    </row>
    <row r="1203" spans="1:35" x14ac:dyDescent="0.2">
      <c r="A1203" s="434" t="str">
        <f>IF(B1203&lt;&gt;"",HYPERLINK(CONCATENATE("http://reports.ofsted.gov.uk/inspection-reports/find-inspection-report/provider/ELS/",B1203),"Ofsted Webpage"),"")</f>
        <v>Ofsted Webpage</v>
      </c>
      <c r="B1203" s="403">
        <v>1270858</v>
      </c>
      <c r="C1203" s="403">
        <v>138864</v>
      </c>
      <c r="D1203" s="403">
        <v>10021563</v>
      </c>
      <c r="E1203" s="403" t="s">
        <v>5066</v>
      </c>
      <c r="F1203" s="403" t="s">
        <v>92</v>
      </c>
      <c r="G1203" s="403" t="s">
        <v>14</v>
      </c>
      <c r="H1203" s="403" t="s">
        <v>144</v>
      </c>
      <c r="I1203" s="403" t="s">
        <v>122</v>
      </c>
      <c r="J1203" s="403" t="s">
        <v>122</v>
      </c>
      <c r="K1203" s="404" t="s">
        <v>210</v>
      </c>
      <c r="L1203" s="403" t="s">
        <v>210</v>
      </c>
      <c r="M1203" s="403" t="s">
        <v>210</v>
      </c>
      <c r="N1203" s="403" t="s">
        <v>210</v>
      </c>
      <c r="O1203" s="403" t="s">
        <v>210</v>
      </c>
      <c r="P1203" s="404" t="s">
        <v>210</v>
      </c>
      <c r="Q1203" s="404" t="s">
        <v>210</v>
      </c>
      <c r="R1203" s="404" t="s">
        <v>210</v>
      </c>
      <c r="S1203" s="403" t="s">
        <v>210</v>
      </c>
      <c r="T1203" s="403" t="s">
        <v>210</v>
      </c>
      <c r="U1203" s="403" t="s">
        <v>210</v>
      </c>
      <c r="V1203" s="403" t="s">
        <v>210</v>
      </c>
      <c r="W1203" s="403" t="s">
        <v>210</v>
      </c>
      <c r="X1203" s="403" t="s">
        <v>210</v>
      </c>
      <c r="Y1203" s="403" t="s">
        <v>210</v>
      </c>
      <c r="Z1203" s="403" t="s">
        <v>210</v>
      </c>
      <c r="AA1203" s="403" t="s">
        <v>210</v>
      </c>
      <c r="AB1203" s="403" t="s">
        <v>210</v>
      </c>
      <c r="AC1203" s="403" t="s">
        <v>210</v>
      </c>
      <c r="AD1203" s="403" t="s">
        <v>210</v>
      </c>
      <c r="AE1203" s="403" t="s">
        <v>210</v>
      </c>
      <c r="AF1203" s="403" t="s">
        <v>210</v>
      </c>
      <c r="AG1203" s="403" t="s">
        <v>210</v>
      </c>
      <c r="AH1203" s="403" t="s">
        <v>210</v>
      </c>
      <c r="AI1203" s="403" t="s">
        <v>210</v>
      </c>
    </row>
    <row r="1204" spans="1:35" x14ac:dyDescent="0.2">
      <c r="A1204" s="434" t="str">
        <f>IF(B1204&lt;&gt;"",HYPERLINK(CONCATENATE("http://reports.ofsted.gov.uk/inspection-reports/find-inspection-report/provider/ELS/",B1204),"Ofsted Webpage"),"")</f>
        <v>Ofsted Webpage</v>
      </c>
      <c r="B1204" s="403">
        <v>1270859</v>
      </c>
      <c r="C1204" s="403">
        <v>119747</v>
      </c>
      <c r="D1204" s="403">
        <v>10022410</v>
      </c>
      <c r="E1204" s="403" t="s">
        <v>5067</v>
      </c>
      <c r="F1204" s="403" t="s">
        <v>92</v>
      </c>
      <c r="G1204" s="403" t="s">
        <v>14</v>
      </c>
      <c r="H1204" s="403" t="s">
        <v>805</v>
      </c>
      <c r="I1204" s="403" t="s">
        <v>122</v>
      </c>
      <c r="J1204" s="403" t="s">
        <v>122</v>
      </c>
      <c r="K1204" s="404" t="s">
        <v>210</v>
      </c>
      <c r="L1204" s="403" t="s">
        <v>210</v>
      </c>
      <c r="M1204" s="403" t="s">
        <v>210</v>
      </c>
      <c r="N1204" s="403" t="s">
        <v>210</v>
      </c>
      <c r="O1204" s="403" t="s">
        <v>210</v>
      </c>
      <c r="P1204" s="404" t="s">
        <v>210</v>
      </c>
      <c r="Q1204" s="404" t="s">
        <v>210</v>
      </c>
      <c r="R1204" s="404" t="s">
        <v>210</v>
      </c>
      <c r="S1204" s="403" t="s">
        <v>210</v>
      </c>
      <c r="T1204" s="403" t="s">
        <v>210</v>
      </c>
      <c r="U1204" s="403" t="s">
        <v>210</v>
      </c>
      <c r="V1204" s="403" t="s">
        <v>210</v>
      </c>
      <c r="W1204" s="403" t="s">
        <v>210</v>
      </c>
      <c r="X1204" s="403" t="s">
        <v>210</v>
      </c>
      <c r="Y1204" s="403" t="s">
        <v>210</v>
      </c>
      <c r="Z1204" s="403" t="s">
        <v>210</v>
      </c>
      <c r="AA1204" s="403" t="s">
        <v>210</v>
      </c>
      <c r="AB1204" s="403" t="s">
        <v>210</v>
      </c>
      <c r="AC1204" s="403" t="s">
        <v>210</v>
      </c>
      <c r="AD1204" s="403" t="s">
        <v>210</v>
      </c>
      <c r="AE1204" s="403" t="s">
        <v>210</v>
      </c>
      <c r="AF1204" s="403" t="s">
        <v>210</v>
      </c>
      <c r="AG1204" s="403" t="s">
        <v>210</v>
      </c>
      <c r="AH1204" s="403" t="s">
        <v>210</v>
      </c>
      <c r="AI1204" s="403" t="s">
        <v>210</v>
      </c>
    </row>
    <row r="1205" spans="1:35" x14ac:dyDescent="0.2">
      <c r="A1205" s="434" t="str">
        <f>IF(B1205&lt;&gt;"",HYPERLINK(CONCATENATE("http://reports.ofsted.gov.uk/inspection-reports/find-inspection-report/provider/ELS/",B1205),"Ofsted Webpage"),"")</f>
        <v>Ofsted Webpage</v>
      </c>
      <c r="B1205" s="403">
        <v>1270860</v>
      </c>
      <c r="C1205" s="403">
        <v>139922</v>
      </c>
      <c r="D1205" s="403">
        <v>10022489</v>
      </c>
      <c r="E1205" s="403" t="s">
        <v>5068</v>
      </c>
      <c r="F1205" s="403" t="s">
        <v>92</v>
      </c>
      <c r="G1205" s="403" t="s">
        <v>14</v>
      </c>
      <c r="H1205" s="403" t="s">
        <v>285</v>
      </c>
      <c r="I1205" s="403" t="s">
        <v>140</v>
      </c>
      <c r="J1205" s="403" t="s">
        <v>140</v>
      </c>
      <c r="K1205" s="404" t="s">
        <v>210</v>
      </c>
      <c r="L1205" s="403" t="s">
        <v>210</v>
      </c>
      <c r="M1205" s="403" t="s">
        <v>210</v>
      </c>
      <c r="N1205" s="403" t="s">
        <v>210</v>
      </c>
      <c r="O1205" s="403" t="s">
        <v>210</v>
      </c>
      <c r="P1205" s="404" t="s">
        <v>210</v>
      </c>
      <c r="Q1205" s="404" t="s">
        <v>210</v>
      </c>
      <c r="R1205" s="404" t="s">
        <v>210</v>
      </c>
      <c r="S1205" s="403" t="s">
        <v>210</v>
      </c>
      <c r="T1205" s="403" t="s">
        <v>210</v>
      </c>
      <c r="U1205" s="403" t="s">
        <v>210</v>
      </c>
      <c r="V1205" s="403" t="s">
        <v>210</v>
      </c>
      <c r="W1205" s="403" t="s">
        <v>210</v>
      </c>
      <c r="X1205" s="403" t="s">
        <v>210</v>
      </c>
      <c r="Y1205" s="403" t="s">
        <v>210</v>
      </c>
      <c r="Z1205" s="403" t="s">
        <v>210</v>
      </c>
      <c r="AA1205" s="403" t="s">
        <v>210</v>
      </c>
      <c r="AB1205" s="403" t="s">
        <v>210</v>
      </c>
      <c r="AC1205" s="403" t="s">
        <v>210</v>
      </c>
      <c r="AD1205" s="403" t="s">
        <v>210</v>
      </c>
      <c r="AE1205" s="403" t="s">
        <v>210</v>
      </c>
      <c r="AF1205" s="403" t="s">
        <v>210</v>
      </c>
      <c r="AG1205" s="403" t="s">
        <v>210</v>
      </c>
      <c r="AH1205" s="403" t="s">
        <v>210</v>
      </c>
      <c r="AI1205" s="403" t="s">
        <v>210</v>
      </c>
    </row>
    <row r="1206" spans="1:35" x14ac:dyDescent="0.2">
      <c r="A1206" s="434" t="str">
        <f>IF(B1206&lt;&gt;"",HYPERLINK(CONCATENATE("http://reports.ofsted.gov.uk/inspection-reports/find-inspection-report/provider/ELS/",B1206),"Ofsted Webpage"),"")</f>
        <v>Ofsted Webpage</v>
      </c>
      <c r="B1206" s="403">
        <v>1270861</v>
      </c>
      <c r="C1206" s="403">
        <v>121490</v>
      </c>
      <c r="D1206" s="403">
        <v>10023196</v>
      </c>
      <c r="E1206" s="403" t="s">
        <v>5069</v>
      </c>
      <c r="F1206" s="403" t="s">
        <v>92</v>
      </c>
      <c r="G1206" s="403" t="s">
        <v>14</v>
      </c>
      <c r="H1206" s="403" t="s">
        <v>237</v>
      </c>
      <c r="I1206" s="403" t="s">
        <v>190</v>
      </c>
      <c r="J1206" s="403" t="s">
        <v>190</v>
      </c>
      <c r="K1206" s="404" t="s">
        <v>210</v>
      </c>
      <c r="L1206" s="403" t="s">
        <v>210</v>
      </c>
      <c r="M1206" s="403" t="s">
        <v>210</v>
      </c>
      <c r="N1206" s="403" t="s">
        <v>210</v>
      </c>
      <c r="O1206" s="403" t="s">
        <v>210</v>
      </c>
      <c r="P1206" s="404" t="s">
        <v>210</v>
      </c>
      <c r="Q1206" s="404" t="s">
        <v>210</v>
      </c>
      <c r="R1206" s="404" t="s">
        <v>210</v>
      </c>
      <c r="S1206" s="403" t="s">
        <v>210</v>
      </c>
      <c r="T1206" s="403" t="s">
        <v>210</v>
      </c>
      <c r="U1206" s="403" t="s">
        <v>210</v>
      </c>
      <c r="V1206" s="403" t="s">
        <v>210</v>
      </c>
      <c r="W1206" s="403" t="s">
        <v>210</v>
      </c>
      <c r="X1206" s="403" t="s">
        <v>210</v>
      </c>
      <c r="Y1206" s="403" t="s">
        <v>210</v>
      </c>
      <c r="Z1206" s="403" t="s">
        <v>210</v>
      </c>
      <c r="AA1206" s="403" t="s">
        <v>210</v>
      </c>
      <c r="AB1206" s="403" t="s">
        <v>210</v>
      </c>
      <c r="AC1206" s="403" t="s">
        <v>210</v>
      </c>
      <c r="AD1206" s="403" t="s">
        <v>210</v>
      </c>
      <c r="AE1206" s="403" t="s">
        <v>210</v>
      </c>
      <c r="AF1206" s="403" t="s">
        <v>210</v>
      </c>
      <c r="AG1206" s="403" t="s">
        <v>210</v>
      </c>
      <c r="AH1206" s="403" t="s">
        <v>210</v>
      </c>
      <c r="AI1206" s="403" t="s">
        <v>210</v>
      </c>
    </row>
    <row r="1207" spans="1:35" x14ac:dyDescent="0.2">
      <c r="A1207" s="434" t="str">
        <f>IF(B1207&lt;&gt;"",HYPERLINK(CONCATENATE("http://reports.ofsted.gov.uk/inspection-reports/find-inspection-report/provider/ELS/",B1207),"Ofsted Webpage"),"")</f>
        <v>Ofsted Webpage</v>
      </c>
      <c r="B1207" s="403">
        <v>1270862</v>
      </c>
      <c r="C1207" s="403">
        <v>139923</v>
      </c>
      <c r="D1207" s="403">
        <v>10023434</v>
      </c>
      <c r="E1207" s="403" t="s">
        <v>5070</v>
      </c>
      <c r="F1207" s="403" t="s">
        <v>92</v>
      </c>
      <c r="G1207" s="403" t="s">
        <v>14</v>
      </c>
      <c r="H1207" s="403" t="s">
        <v>144</v>
      </c>
      <c r="I1207" s="403" t="s">
        <v>122</v>
      </c>
      <c r="J1207" s="403" t="s">
        <v>122</v>
      </c>
      <c r="K1207" s="404" t="s">
        <v>210</v>
      </c>
      <c r="L1207" s="403" t="s">
        <v>210</v>
      </c>
      <c r="M1207" s="403" t="s">
        <v>210</v>
      </c>
      <c r="N1207" s="403" t="s">
        <v>210</v>
      </c>
      <c r="O1207" s="403" t="s">
        <v>210</v>
      </c>
      <c r="P1207" s="404" t="s">
        <v>210</v>
      </c>
      <c r="Q1207" s="404" t="s">
        <v>210</v>
      </c>
      <c r="R1207" s="404" t="s">
        <v>210</v>
      </c>
      <c r="S1207" s="403" t="s">
        <v>210</v>
      </c>
      <c r="T1207" s="403" t="s">
        <v>210</v>
      </c>
      <c r="U1207" s="403" t="s">
        <v>210</v>
      </c>
      <c r="V1207" s="403" t="s">
        <v>210</v>
      </c>
      <c r="W1207" s="403" t="s">
        <v>210</v>
      </c>
      <c r="X1207" s="403" t="s">
        <v>210</v>
      </c>
      <c r="Y1207" s="403" t="s">
        <v>210</v>
      </c>
      <c r="Z1207" s="403" t="s">
        <v>210</v>
      </c>
      <c r="AA1207" s="403" t="s">
        <v>210</v>
      </c>
      <c r="AB1207" s="403" t="s">
        <v>210</v>
      </c>
      <c r="AC1207" s="403" t="s">
        <v>210</v>
      </c>
      <c r="AD1207" s="403" t="s">
        <v>210</v>
      </c>
      <c r="AE1207" s="403" t="s">
        <v>210</v>
      </c>
      <c r="AF1207" s="403" t="s">
        <v>210</v>
      </c>
      <c r="AG1207" s="403" t="s">
        <v>210</v>
      </c>
      <c r="AH1207" s="403" t="s">
        <v>210</v>
      </c>
      <c r="AI1207" s="403" t="s">
        <v>210</v>
      </c>
    </row>
    <row r="1208" spans="1:35" x14ac:dyDescent="0.2">
      <c r="A1208" s="434" t="str">
        <f>IF(B1208&lt;&gt;"",HYPERLINK(CONCATENATE("http://reports.ofsted.gov.uk/inspection-reports/find-inspection-report/provider/ELS/",B1208),"Ofsted Webpage"),"")</f>
        <v>Ofsted Webpage</v>
      </c>
      <c r="B1208" s="403">
        <v>1270863</v>
      </c>
      <c r="C1208" s="403">
        <v>121611</v>
      </c>
      <c r="D1208" s="403">
        <v>10024833</v>
      </c>
      <c r="E1208" s="403" t="s">
        <v>5071</v>
      </c>
      <c r="F1208" s="403" t="s">
        <v>92</v>
      </c>
      <c r="G1208" s="403" t="s">
        <v>14</v>
      </c>
      <c r="H1208" s="403" t="s">
        <v>334</v>
      </c>
      <c r="I1208" s="403" t="s">
        <v>140</v>
      </c>
      <c r="J1208" s="403" t="s">
        <v>140</v>
      </c>
      <c r="K1208" s="404" t="s">
        <v>210</v>
      </c>
      <c r="L1208" s="403" t="s">
        <v>210</v>
      </c>
      <c r="M1208" s="403" t="s">
        <v>210</v>
      </c>
      <c r="N1208" s="403" t="s">
        <v>210</v>
      </c>
      <c r="O1208" s="403" t="s">
        <v>210</v>
      </c>
      <c r="P1208" s="404" t="s">
        <v>210</v>
      </c>
      <c r="Q1208" s="404" t="s">
        <v>210</v>
      </c>
      <c r="R1208" s="404" t="s">
        <v>210</v>
      </c>
      <c r="S1208" s="403" t="s">
        <v>210</v>
      </c>
      <c r="T1208" s="403" t="s">
        <v>210</v>
      </c>
      <c r="U1208" s="403" t="s">
        <v>210</v>
      </c>
      <c r="V1208" s="403" t="s">
        <v>210</v>
      </c>
      <c r="W1208" s="403" t="s">
        <v>210</v>
      </c>
      <c r="X1208" s="403" t="s">
        <v>210</v>
      </c>
      <c r="Y1208" s="403" t="s">
        <v>210</v>
      </c>
      <c r="Z1208" s="403" t="s">
        <v>210</v>
      </c>
      <c r="AA1208" s="403" t="s">
        <v>210</v>
      </c>
      <c r="AB1208" s="403" t="s">
        <v>210</v>
      </c>
      <c r="AC1208" s="403" t="s">
        <v>210</v>
      </c>
      <c r="AD1208" s="403" t="s">
        <v>210</v>
      </c>
      <c r="AE1208" s="403" t="s">
        <v>210</v>
      </c>
      <c r="AF1208" s="403" t="s">
        <v>210</v>
      </c>
      <c r="AG1208" s="403" t="s">
        <v>210</v>
      </c>
      <c r="AH1208" s="403" t="s">
        <v>210</v>
      </c>
      <c r="AI1208" s="403" t="s">
        <v>210</v>
      </c>
    </row>
    <row r="1209" spans="1:35" x14ac:dyDescent="0.2">
      <c r="A1209" s="434" t="str">
        <f>IF(B1209&lt;&gt;"",HYPERLINK(CONCATENATE("http://reports.ofsted.gov.uk/inspection-reports/find-inspection-report/provider/ELS/",B1209),"Ofsted Webpage"),"")</f>
        <v>Ofsted Webpage</v>
      </c>
      <c r="B1209" s="403">
        <v>1270864</v>
      </c>
      <c r="C1209" s="403">
        <v>130471</v>
      </c>
      <c r="D1209" s="403">
        <v>10024836</v>
      </c>
      <c r="E1209" s="403" t="s">
        <v>5072</v>
      </c>
      <c r="F1209" s="403" t="s">
        <v>92</v>
      </c>
      <c r="G1209" s="403" t="s">
        <v>14</v>
      </c>
      <c r="H1209" s="403" t="s">
        <v>5073</v>
      </c>
      <c r="I1209" s="403" t="s">
        <v>1162</v>
      </c>
      <c r="J1209" s="403" t="s">
        <v>95</v>
      </c>
      <c r="K1209" s="404" t="s">
        <v>210</v>
      </c>
      <c r="L1209" s="403" t="s">
        <v>210</v>
      </c>
      <c r="M1209" s="403" t="s">
        <v>210</v>
      </c>
      <c r="N1209" s="403" t="s">
        <v>210</v>
      </c>
      <c r="O1209" s="403" t="s">
        <v>210</v>
      </c>
      <c r="P1209" s="404" t="s">
        <v>210</v>
      </c>
      <c r="Q1209" s="404" t="s">
        <v>210</v>
      </c>
      <c r="R1209" s="404" t="s">
        <v>210</v>
      </c>
      <c r="S1209" s="403" t="s">
        <v>210</v>
      </c>
      <c r="T1209" s="403" t="s">
        <v>210</v>
      </c>
      <c r="U1209" s="403" t="s">
        <v>210</v>
      </c>
      <c r="V1209" s="403" t="s">
        <v>210</v>
      </c>
      <c r="W1209" s="403" t="s">
        <v>210</v>
      </c>
      <c r="X1209" s="403" t="s">
        <v>210</v>
      </c>
      <c r="Y1209" s="403" t="s">
        <v>210</v>
      </c>
      <c r="Z1209" s="403" t="s">
        <v>210</v>
      </c>
      <c r="AA1209" s="403" t="s">
        <v>210</v>
      </c>
      <c r="AB1209" s="403" t="s">
        <v>210</v>
      </c>
      <c r="AC1209" s="403" t="s">
        <v>210</v>
      </c>
      <c r="AD1209" s="403" t="s">
        <v>210</v>
      </c>
      <c r="AE1209" s="403" t="s">
        <v>210</v>
      </c>
      <c r="AF1209" s="403" t="s">
        <v>210</v>
      </c>
      <c r="AG1209" s="403" t="s">
        <v>210</v>
      </c>
      <c r="AH1209" s="403" t="s">
        <v>210</v>
      </c>
      <c r="AI1209" s="403" t="s">
        <v>210</v>
      </c>
    </row>
    <row r="1210" spans="1:35" x14ac:dyDescent="0.2">
      <c r="A1210" s="434" t="str">
        <f>IF(B1210&lt;&gt;"",HYPERLINK(CONCATENATE("http://reports.ofsted.gov.uk/inspection-reports/find-inspection-report/provider/ELS/",B1210),"Ofsted Webpage"),"")</f>
        <v>Ofsted Webpage</v>
      </c>
      <c r="B1210" s="403">
        <v>1270865</v>
      </c>
      <c r="C1210" s="403">
        <v>121814</v>
      </c>
      <c r="D1210" s="403">
        <v>10025197</v>
      </c>
      <c r="E1210" s="403" t="s">
        <v>5074</v>
      </c>
      <c r="F1210" s="403" t="s">
        <v>92</v>
      </c>
      <c r="G1210" s="403" t="s">
        <v>14</v>
      </c>
      <c r="H1210" s="403" t="s">
        <v>473</v>
      </c>
      <c r="I1210" s="403" t="s">
        <v>94</v>
      </c>
      <c r="J1210" s="403" t="s">
        <v>95</v>
      </c>
      <c r="K1210" s="404" t="s">
        <v>210</v>
      </c>
      <c r="L1210" s="403" t="s">
        <v>210</v>
      </c>
      <c r="M1210" s="403" t="s">
        <v>210</v>
      </c>
      <c r="N1210" s="403" t="s">
        <v>210</v>
      </c>
      <c r="O1210" s="403" t="s">
        <v>210</v>
      </c>
      <c r="P1210" s="404" t="s">
        <v>210</v>
      </c>
      <c r="Q1210" s="404" t="s">
        <v>210</v>
      </c>
      <c r="R1210" s="404" t="s">
        <v>210</v>
      </c>
      <c r="S1210" s="403" t="s">
        <v>210</v>
      </c>
      <c r="T1210" s="403" t="s">
        <v>210</v>
      </c>
      <c r="U1210" s="403" t="s">
        <v>210</v>
      </c>
      <c r="V1210" s="403" t="s">
        <v>210</v>
      </c>
      <c r="W1210" s="403" t="s">
        <v>210</v>
      </c>
      <c r="X1210" s="403" t="s">
        <v>210</v>
      </c>
      <c r="Y1210" s="403" t="s">
        <v>210</v>
      </c>
      <c r="Z1210" s="403" t="s">
        <v>210</v>
      </c>
      <c r="AA1210" s="403" t="s">
        <v>210</v>
      </c>
      <c r="AB1210" s="403" t="s">
        <v>210</v>
      </c>
      <c r="AC1210" s="403" t="s">
        <v>210</v>
      </c>
      <c r="AD1210" s="403" t="s">
        <v>210</v>
      </c>
      <c r="AE1210" s="403" t="s">
        <v>210</v>
      </c>
      <c r="AF1210" s="403" t="s">
        <v>210</v>
      </c>
      <c r="AG1210" s="403" t="s">
        <v>210</v>
      </c>
      <c r="AH1210" s="403" t="s">
        <v>210</v>
      </c>
      <c r="AI1210" s="403" t="s">
        <v>210</v>
      </c>
    </row>
    <row r="1211" spans="1:35" x14ac:dyDescent="0.2">
      <c r="A1211" s="434" t="str">
        <f>IF(B1211&lt;&gt;"",HYPERLINK(CONCATENATE("http://reports.ofsted.gov.uk/inspection-reports/find-inspection-report/provider/ELS/",B1211),"Ofsted Webpage"),"")</f>
        <v>Ofsted Webpage</v>
      </c>
      <c r="B1211" s="403">
        <v>1270866</v>
      </c>
      <c r="C1211" s="403">
        <v>121346</v>
      </c>
      <c r="D1211" s="403">
        <v>10026650</v>
      </c>
      <c r="E1211" s="403" t="s">
        <v>5075</v>
      </c>
      <c r="F1211" s="403" t="s">
        <v>92</v>
      </c>
      <c r="G1211" s="403" t="s">
        <v>14</v>
      </c>
      <c r="H1211" s="403" t="s">
        <v>279</v>
      </c>
      <c r="I1211" s="403" t="s">
        <v>166</v>
      </c>
      <c r="J1211" s="403" t="s">
        <v>166</v>
      </c>
      <c r="K1211" s="404" t="s">
        <v>210</v>
      </c>
      <c r="L1211" s="403" t="s">
        <v>210</v>
      </c>
      <c r="M1211" s="403" t="s">
        <v>210</v>
      </c>
      <c r="N1211" s="403" t="s">
        <v>210</v>
      </c>
      <c r="O1211" s="403" t="s">
        <v>210</v>
      </c>
      <c r="P1211" s="404" t="s">
        <v>210</v>
      </c>
      <c r="Q1211" s="404" t="s">
        <v>210</v>
      </c>
      <c r="R1211" s="404" t="s">
        <v>210</v>
      </c>
      <c r="S1211" s="403" t="s">
        <v>210</v>
      </c>
      <c r="T1211" s="403" t="s">
        <v>210</v>
      </c>
      <c r="U1211" s="403" t="s">
        <v>210</v>
      </c>
      <c r="V1211" s="403" t="s">
        <v>210</v>
      </c>
      <c r="W1211" s="403" t="s">
        <v>210</v>
      </c>
      <c r="X1211" s="403" t="s">
        <v>210</v>
      </c>
      <c r="Y1211" s="403" t="s">
        <v>210</v>
      </c>
      <c r="Z1211" s="403" t="s">
        <v>210</v>
      </c>
      <c r="AA1211" s="403" t="s">
        <v>210</v>
      </c>
      <c r="AB1211" s="403" t="s">
        <v>210</v>
      </c>
      <c r="AC1211" s="403" t="s">
        <v>210</v>
      </c>
      <c r="AD1211" s="403" t="s">
        <v>210</v>
      </c>
      <c r="AE1211" s="403" t="s">
        <v>210</v>
      </c>
      <c r="AF1211" s="403" t="s">
        <v>210</v>
      </c>
      <c r="AG1211" s="403" t="s">
        <v>210</v>
      </c>
      <c r="AH1211" s="403" t="s">
        <v>210</v>
      </c>
      <c r="AI1211" s="403" t="s">
        <v>210</v>
      </c>
    </row>
    <row r="1212" spans="1:35" x14ac:dyDescent="0.2">
      <c r="A1212" s="434" t="str">
        <f>IF(B1212&lt;&gt;"",HYPERLINK(CONCATENATE("http://reports.ofsted.gov.uk/inspection-reports/find-inspection-report/provider/ELS/",B1212),"Ofsted Webpage"),"")</f>
        <v>Ofsted Webpage</v>
      </c>
      <c r="B1212" s="403">
        <v>1270867</v>
      </c>
      <c r="C1212" s="403">
        <v>133767</v>
      </c>
      <c r="D1212" s="403">
        <v>10027769</v>
      </c>
      <c r="E1212" s="403" t="s">
        <v>5076</v>
      </c>
      <c r="F1212" s="403" t="s">
        <v>92</v>
      </c>
      <c r="G1212" s="403" t="s">
        <v>14</v>
      </c>
      <c r="H1212" s="403" t="s">
        <v>517</v>
      </c>
      <c r="I1212" s="403" t="s">
        <v>122</v>
      </c>
      <c r="J1212" s="403" t="s">
        <v>122</v>
      </c>
      <c r="K1212" s="404" t="s">
        <v>210</v>
      </c>
      <c r="L1212" s="403" t="s">
        <v>210</v>
      </c>
      <c r="M1212" s="403" t="s">
        <v>210</v>
      </c>
      <c r="N1212" s="403" t="s">
        <v>210</v>
      </c>
      <c r="O1212" s="403" t="s">
        <v>210</v>
      </c>
      <c r="P1212" s="404" t="s">
        <v>210</v>
      </c>
      <c r="Q1212" s="404" t="s">
        <v>210</v>
      </c>
      <c r="R1212" s="404" t="s">
        <v>210</v>
      </c>
      <c r="S1212" s="403" t="s">
        <v>210</v>
      </c>
      <c r="T1212" s="403" t="s">
        <v>210</v>
      </c>
      <c r="U1212" s="403" t="s">
        <v>210</v>
      </c>
      <c r="V1212" s="403" t="s">
        <v>210</v>
      </c>
      <c r="W1212" s="403" t="s">
        <v>210</v>
      </c>
      <c r="X1212" s="403" t="s">
        <v>210</v>
      </c>
      <c r="Y1212" s="403" t="s">
        <v>210</v>
      </c>
      <c r="Z1212" s="403" t="s">
        <v>210</v>
      </c>
      <c r="AA1212" s="403" t="s">
        <v>210</v>
      </c>
      <c r="AB1212" s="403" t="s">
        <v>210</v>
      </c>
      <c r="AC1212" s="403" t="s">
        <v>210</v>
      </c>
      <c r="AD1212" s="403" t="s">
        <v>210</v>
      </c>
      <c r="AE1212" s="403" t="s">
        <v>210</v>
      </c>
      <c r="AF1212" s="403" t="s">
        <v>210</v>
      </c>
      <c r="AG1212" s="403" t="s">
        <v>210</v>
      </c>
      <c r="AH1212" s="403" t="s">
        <v>210</v>
      </c>
      <c r="AI1212" s="403" t="s">
        <v>210</v>
      </c>
    </row>
    <row r="1213" spans="1:35" x14ac:dyDescent="0.2">
      <c r="A1213" s="434" t="str">
        <f>IF(B1213&lt;&gt;"",HYPERLINK(CONCATENATE("http://reports.ofsted.gov.uk/inspection-reports/find-inspection-report/provider/ELS/",B1213),"Ofsted Webpage"),"")</f>
        <v>Ofsted Webpage</v>
      </c>
      <c r="B1213" s="403">
        <v>1270868</v>
      </c>
      <c r="C1213" s="403">
        <v>123147</v>
      </c>
      <c r="D1213" s="403">
        <v>10028342</v>
      </c>
      <c r="E1213" s="403" t="s">
        <v>5077</v>
      </c>
      <c r="F1213" s="403" t="s">
        <v>92</v>
      </c>
      <c r="G1213" s="403" t="s">
        <v>14</v>
      </c>
      <c r="H1213" s="403" t="s">
        <v>186</v>
      </c>
      <c r="I1213" s="403" t="s">
        <v>172</v>
      </c>
      <c r="J1213" s="403" t="s">
        <v>172</v>
      </c>
      <c r="K1213" s="404" t="s">
        <v>210</v>
      </c>
      <c r="L1213" s="403" t="s">
        <v>210</v>
      </c>
      <c r="M1213" s="403" t="s">
        <v>210</v>
      </c>
      <c r="N1213" s="403" t="s">
        <v>210</v>
      </c>
      <c r="O1213" s="403" t="s">
        <v>210</v>
      </c>
      <c r="P1213" s="404" t="s">
        <v>210</v>
      </c>
      <c r="Q1213" s="404" t="s">
        <v>210</v>
      </c>
      <c r="R1213" s="404" t="s">
        <v>210</v>
      </c>
      <c r="S1213" s="403" t="s">
        <v>210</v>
      </c>
      <c r="T1213" s="403" t="s">
        <v>210</v>
      </c>
      <c r="U1213" s="403" t="s">
        <v>210</v>
      </c>
      <c r="V1213" s="403" t="s">
        <v>210</v>
      </c>
      <c r="W1213" s="403" t="s">
        <v>210</v>
      </c>
      <c r="X1213" s="403" t="s">
        <v>210</v>
      </c>
      <c r="Y1213" s="403" t="s">
        <v>210</v>
      </c>
      <c r="Z1213" s="403" t="s">
        <v>210</v>
      </c>
      <c r="AA1213" s="403" t="s">
        <v>210</v>
      </c>
      <c r="AB1213" s="403" t="s">
        <v>210</v>
      </c>
      <c r="AC1213" s="403" t="s">
        <v>210</v>
      </c>
      <c r="AD1213" s="403" t="s">
        <v>210</v>
      </c>
      <c r="AE1213" s="403" t="s">
        <v>210</v>
      </c>
      <c r="AF1213" s="403" t="s">
        <v>210</v>
      </c>
      <c r="AG1213" s="403" t="s">
        <v>210</v>
      </c>
      <c r="AH1213" s="403" t="s">
        <v>210</v>
      </c>
      <c r="AI1213" s="403" t="s">
        <v>210</v>
      </c>
    </row>
    <row r="1214" spans="1:35" x14ac:dyDescent="0.2">
      <c r="A1214" s="434" t="str">
        <f>IF(B1214&lt;&gt;"",HYPERLINK(CONCATENATE("http://reports.ofsted.gov.uk/inspection-reports/find-inspection-report/provider/ELS/",B1214),"Ofsted Webpage"),"")</f>
        <v>Ofsted Webpage</v>
      </c>
      <c r="B1214" s="403">
        <v>1270869</v>
      </c>
      <c r="C1214" s="403">
        <v>125234</v>
      </c>
      <c r="D1214" s="403">
        <v>10029234</v>
      </c>
      <c r="E1214" s="403" t="s">
        <v>5078</v>
      </c>
      <c r="F1214" s="403" t="s">
        <v>92</v>
      </c>
      <c r="G1214" s="403" t="s">
        <v>14</v>
      </c>
      <c r="H1214" s="403" t="s">
        <v>503</v>
      </c>
      <c r="I1214" s="403" t="s">
        <v>94</v>
      </c>
      <c r="J1214" s="403" t="s">
        <v>95</v>
      </c>
      <c r="K1214" s="404" t="s">
        <v>210</v>
      </c>
      <c r="L1214" s="403" t="s">
        <v>210</v>
      </c>
      <c r="M1214" s="403" t="s">
        <v>210</v>
      </c>
      <c r="N1214" s="403" t="s">
        <v>210</v>
      </c>
      <c r="O1214" s="403" t="s">
        <v>210</v>
      </c>
      <c r="P1214" s="404" t="s">
        <v>210</v>
      </c>
      <c r="Q1214" s="404" t="s">
        <v>210</v>
      </c>
      <c r="R1214" s="404" t="s">
        <v>210</v>
      </c>
      <c r="S1214" s="403" t="s">
        <v>210</v>
      </c>
      <c r="T1214" s="403" t="s">
        <v>210</v>
      </c>
      <c r="U1214" s="403" t="s">
        <v>210</v>
      </c>
      <c r="V1214" s="403" t="s">
        <v>210</v>
      </c>
      <c r="W1214" s="403" t="s">
        <v>210</v>
      </c>
      <c r="X1214" s="403" t="s">
        <v>210</v>
      </c>
      <c r="Y1214" s="403" t="s">
        <v>210</v>
      </c>
      <c r="Z1214" s="403" t="s">
        <v>210</v>
      </c>
      <c r="AA1214" s="403" t="s">
        <v>210</v>
      </c>
      <c r="AB1214" s="403" t="s">
        <v>210</v>
      </c>
      <c r="AC1214" s="403" t="s">
        <v>210</v>
      </c>
      <c r="AD1214" s="403" t="s">
        <v>210</v>
      </c>
      <c r="AE1214" s="403" t="s">
        <v>210</v>
      </c>
      <c r="AF1214" s="403" t="s">
        <v>210</v>
      </c>
      <c r="AG1214" s="403" t="s">
        <v>210</v>
      </c>
      <c r="AH1214" s="403" t="s">
        <v>210</v>
      </c>
      <c r="AI1214" s="403" t="s">
        <v>210</v>
      </c>
    </row>
    <row r="1215" spans="1:35" x14ac:dyDescent="0.2">
      <c r="A1215" s="434" t="str">
        <f>IF(B1215&lt;&gt;"",HYPERLINK(CONCATENATE("http://reports.ofsted.gov.uk/inspection-reports/find-inspection-report/provider/ELS/",B1215),"Ofsted Webpage"),"")</f>
        <v>Ofsted Webpage</v>
      </c>
      <c r="B1215" s="403">
        <v>1270870</v>
      </c>
      <c r="C1215" s="403">
        <v>121748</v>
      </c>
      <c r="D1215" s="403">
        <v>10029699</v>
      </c>
      <c r="E1215" s="403" t="s">
        <v>5079</v>
      </c>
      <c r="F1215" s="403" t="s">
        <v>92</v>
      </c>
      <c r="G1215" s="403" t="s">
        <v>14</v>
      </c>
      <c r="H1215" s="403" t="s">
        <v>481</v>
      </c>
      <c r="I1215" s="403" t="s">
        <v>122</v>
      </c>
      <c r="J1215" s="403" t="s">
        <v>122</v>
      </c>
      <c r="K1215" s="404" t="s">
        <v>210</v>
      </c>
      <c r="L1215" s="403" t="s">
        <v>210</v>
      </c>
      <c r="M1215" s="403" t="s">
        <v>210</v>
      </c>
      <c r="N1215" s="403" t="s">
        <v>210</v>
      </c>
      <c r="O1215" s="403" t="s">
        <v>210</v>
      </c>
      <c r="P1215" s="404" t="s">
        <v>210</v>
      </c>
      <c r="Q1215" s="404" t="s">
        <v>210</v>
      </c>
      <c r="R1215" s="404" t="s">
        <v>210</v>
      </c>
      <c r="S1215" s="403" t="s">
        <v>210</v>
      </c>
      <c r="T1215" s="403" t="s">
        <v>210</v>
      </c>
      <c r="U1215" s="403" t="s">
        <v>210</v>
      </c>
      <c r="V1215" s="403" t="s">
        <v>210</v>
      </c>
      <c r="W1215" s="403" t="s">
        <v>210</v>
      </c>
      <c r="X1215" s="403" t="s">
        <v>210</v>
      </c>
      <c r="Y1215" s="403" t="s">
        <v>210</v>
      </c>
      <c r="Z1215" s="403" t="s">
        <v>210</v>
      </c>
      <c r="AA1215" s="403" t="s">
        <v>210</v>
      </c>
      <c r="AB1215" s="403" t="s">
        <v>210</v>
      </c>
      <c r="AC1215" s="403" t="s">
        <v>210</v>
      </c>
      <c r="AD1215" s="403" t="s">
        <v>210</v>
      </c>
      <c r="AE1215" s="403" t="s">
        <v>210</v>
      </c>
      <c r="AF1215" s="403" t="s">
        <v>210</v>
      </c>
      <c r="AG1215" s="403" t="s">
        <v>210</v>
      </c>
      <c r="AH1215" s="403" t="s">
        <v>210</v>
      </c>
      <c r="AI1215" s="403" t="s">
        <v>210</v>
      </c>
    </row>
    <row r="1216" spans="1:35" x14ac:dyDescent="0.2">
      <c r="A1216" s="434" t="str">
        <f>IF(B1216&lt;&gt;"",HYPERLINK(CONCATENATE("http://reports.ofsted.gov.uk/inspection-reports/find-inspection-report/provider/ELS/",B1216),"Ofsted Webpage"),"")</f>
        <v>Ofsted Webpage</v>
      </c>
      <c r="B1216" s="403">
        <v>1270871</v>
      </c>
      <c r="C1216" s="403">
        <v>139925</v>
      </c>
      <c r="D1216" s="403">
        <v>10029843</v>
      </c>
      <c r="E1216" s="403" t="s">
        <v>5080</v>
      </c>
      <c r="F1216" s="403" t="s">
        <v>92</v>
      </c>
      <c r="G1216" s="403" t="s">
        <v>14</v>
      </c>
      <c r="H1216" s="403" t="s">
        <v>372</v>
      </c>
      <c r="I1216" s="403" t="s">
        <v>122</v>
      </c>
      <c r="J1216" s="403" t="s">
        <v>122</v>
      </c>
      <c r="K1216" s="404" t="s">
        <v>210</v>
      </c>
      <c r="L1216" s="403" t="s">
        <v>210</v>
      </c>
      <c r="M1216" s="403" t="s">
        <v>210</v>
      </c>
      <c r="N1216" s="403" t="s">
        <v>210</v>
      </c>
      <c r="O1216" s="403" t="s">
        <v>210</v>
      </c>
      <c r="P1216" s="404" t="s">
        <v>210</v>
      </c>
      <c r="Q1216" s="404" t="s">
        <v>210</v>
      </c>
      <c r="R1216" s="404" t="s">
        <v>210</v>
      </c>
      <c r="S1216" s="403" t="s">
        <v>210</v>
      </c>
      <c r="T1216" s="403" t="s">
        <v>210</v>
      </c>
      <c r="U1216" s="403" t="s">
        <v>210</v>
      </c>
      <c r="V1216" s="403" t="s">
        <v>210</v>
      </c>
      <c r="W1216" s="403" t="s">
        <v>210</v>
      </c>
      <c r="X1216" s="403" t="s">
        <v>210</v>
      </c>
      <c r="Y1216" s="403" t="s">
        <v>210</v>
      </c>
      <c r="Z1216" s="403" t="s">
        <v>210</v>
      </c>
      <c r="AA1216" s="403" t="s">
        <v>210</v>
      </c>
      <c r="AB1216" s="403" t="s">
        <v>210</v>
      </c>
      <c r="AC1216" s="403" t="s">
        <v>210</v>
      </c>
      <c r="AD1216" s="403" t="s">
        <v>210</v>
      </c>
      <c r="AE1216" s="403" t="s">
        <v>210</v>
      </c>
      <c r="AF1216" s="403" t="s">
        <v>210</v>
      </c>
      <c r="AG1216" s="403" t="s">
        <v>210</v>
      </c>
      <c r="AH1216" s="403" t="s">
        <v>210</v>
      </c>
      <c r="AI1216" s="403" t="s">
        <v>210</v>
      </c>
    </row>
    <row r="1217" spans="1:35" x14ac:dyDescent="0.2">
      <c r="A1217" s="434" t="str">
        <f>IF(B1217&lt;&gt;"",HYPERLINK(CONCATENATE("http://reports.ofsted.gov.uk/inspection-reports/find-inspection-report/provider/ELS/",B1217),"Ofsted Webpage"),"")</f>
        <v>Ofsted Webpage</v>
      </c>
      <c r="B1217" s="403">
        <v>1270872</v>
      </c>
      <c r="C1217" s="403">
        <v>139926</v>
      </c>
      <c r="D1217" s="403">
        <v>10029887</v>
      </c>
      <c r="E1217" s="403" t="s">
        <v>5081</v>
      </c>
      <c r="F1217" s="403" t="s">
        <v>92</v>
      </c>
      <c r="G1217" s="403" t="s">
        <v>14</v>
      </c>
      <c r="H1217" s="403" t="s">
        <v>1838</v>
      </c>
      <c r="I1217" s="403" t="s">
        <v>172</v>
      </c>
      <c r="J1217" s="403" t="s">
        <v>172</v>
      </c>
      <c r="K1217" s="404" t="s">
        <v>210</v>
      </c>
      <c r="L1217" s="403" t="s">
        <v>210</v>
      </c>
      <c r="M1217" s="403" t="s">
        <v>210</v>
      </c>
      <c r="N1217" s="403" t="s">
        <v>210</v>
      </c>
      <c r="O1217" s="403" t="s">
        <v>210</v>
      </c>
      <c r="P1217" s="404" t="s">
        <v>210</v>
      </c>
      <c r="Q1217" s="404" t="s">
        <v>210</v>
      </c>
      <c r="R1217" s="404" t="s">
        <v>210</v>
      </c>
      <c r="S1217" s="403" t="s">
        <v>210</v>
      </c>
      <c r="T1217" s="403" t="s">
        <v>210</v>
      </c>
      <c r="U1217" s="403" t="s">
        <v>210</v>
      </c>
      <c r="V1217" s="403" t="s">
        <v>210</v>
      </c>
      <c r="W1217" s="403" t="s">
        <v>210</v>
      </c>
      <c r="X1217" s="403" t="s">
        <v>210</v>
      </c>
      <c r="Y1217" s="403" t="s">
        <v>210</v>
      </c>
      <c r="Z1217" s="403" t="s">
        <v>210</v>
      </c>
      <c r="AA1217" s="403" t="s">
        <v>210</v>
      </c>
      <c r="AB1217" s="403" t="s">
        <v>210</v>
      </c>
      <c r="AC1217" s="403" t="s">
        <v>210</v>
      </c>
      <c r="AD1217" s="403" t="s">
        <v>210</v>
      </c>
      <c r="AE1217" s="403" t="s">
        <v>210</v>
      </c>
      <c r="AF1217" s="403" t="s">
        <v>210</v>
      </c>
      <c r="AG1217" s="403" t="s">
        <v>210</v>
      </c>
      <c r="AH1217" s="403" t="s">
        <v>210</v>
      </c>
      <c r="AI1217" s="403" t="s">
        <v>210</v>
      </c>
    </row>
    <row r="1218" spans="1:35" x14ac:dyDescent="0.2">
      <c r="A1218" s="434" t="str">
        <f>IF(B1218&lt;&gt;"",HYPERLINK(CONCATENATE("http://reports.ofsted.gov.uk/inspection-reports/find-inspection-report/provider/ELS/",B1218),"Ofsted Webpage"),"")</f>
        <v>Ofsted Webpage</v>
      </c>
      <c r="B1218" s="403">
        <v>1270873</v>
      </c>
      <c r="C1218" s="403">
        <v>125907</v>
      </c>
      <c r="D1218" s="403">
        <v>10029907</v>
      </c>
      <c r="E1218" s="403" t="s">
        <v>5082</v>
      </c>
      <c r="F1218" s="403" t="s">
        <v>92</v>
      </c>
      <c r="G1218" s="403" t="s">
        <v>14</v>
      </c>
      <c r="H1218" s="403" t="s">
        <v>372</v>
      </c>
      <c r="I1218" s="403" t="s">
        <v>122</v>
      </c>
      <c r="J1218" s="403" t="s">
        <v>122</v>
      </c>
      <c r="K1218" s="404" t="s">
        <v>210</v>
      </c>
      <c r="L1218" s="403" t="s">
        <v>210</v>
      </c>
      <c r="M1218" s="403" t="s">
        <v>210</v>
      </c>
      <c r="N1218" s="403" t="s">
        <v>210</v>
      </c>
      <c r="O1218" s="403" t="s">
        <v>210</v>
      </c>
      <c r="P1218" s="404" t="s">
        <v>210</v>
      </c>
      <c r="Q1218" s="404" t="s">
        <v>210</v>
      </c>
      <c r="R1218" s="404" t="s">
        <v>210</v>
      </c>
      <c r="S1218" s="403" t="s">
        <v>210</v>
      </c>
      <c r="T1218" s="403" t="s">
        <v>210</v>
      </c>
      <c r="U1218" s="403" t="s">
        <v>210</v>
      </c>
      <c r="V1218" s="403" t="s">
        <v>210</v>
      </c>
      <c r="W1218" s="403" t="s">
        <v>210</v>
      </c>
      <c r="X1218" s="403" t="s">
        <v>210</v>
      </c>
      <c r="Y1218" s="403" t="s">
        <v>210</v>
      </c>
      <c r="Z1218" s="403" t="s">
        <v>210</v>
      </c>
      <c r="AA1218" s="403" t="s">
        <v>210</v>
      </c>
      <c r="AB1218" s="403" t="s">
        <v>210</v>
      </c>
      <c r="AC1218" s="403" t="s">
        <v>210</v>
      </c>
      <c r="AD1218" s="403" t="s">
        <v>210</v>
      </c>
      <c r="AE1218" s="403" t="s">
        <v>210</v>
      </c>
      <c r="AF1218" s="403" t="s">
        <v>210</v>
      </c>
      <c r="AG1218" s="403" t="s">
        <v>210</v>
      </c>
      <c r="AH1218" s="403" t="s">
        <v>210</v>
      </c>
      <c r="AI1218" s="403" t="s">
        <v>210</v>
      </c>
    </row>
    <row r="1219" spans="1:35" x14ac:dyDescent="0.2">
      <c r="A1219" s="434" t="str">
        <f>IF(B1219&lt;&gt;"",HYPERLINK(CONCATENATE("http://reports.ofsted.gov.uk/inspection-reports/find-inspection-report/provider/ELS/",B1219),"Ofsted Webpage"),"")</f>
        <v>Ofsted Webpage</v>
      </c>
      <c r="B1219" s="403">
        <v>1270874</v>
      </c>
      <c r="C1219" s="403">
        <v>122456</v>
      </c>
      <c r="D1219" s="403">
        <v>10030502</v>
      </c>
      <c r="E1219" s="403" t="s">
        <v>5083</v>
      </c>
      <c r="F1219" s="403" t="s">
        <v>92</v>
      </c>
      <c r="G1219" s="403" t="s">
        <v>14</v>
      </c>
      <c r="H1219" s="403" t="s">
        <v>93</v>
      </c>
      <c r="I1219" s="403" t="s">
        <v>94</v>
      </c>
      <c r="J1219" s="403" t="s">
        <v>95</v>
      </c>
      <c r="K1219" s="404" t="s">
        <v>210</v>
      </c>
      <c r="L1219" s="403" t="s">
        <v>210</v>
      </c>
      <c r="M1219" s="403" t="s">
        <v>210</v>
      </c>
      <c r="N1219" s="403" t="s">
        <v>210</v>
      </c>
      <c r="O1219" s="403" t="s">
        <v>210</v>
      </c>
      <c r="P1219" s="404" t="s">
        <v>210</v>
      </c>
      <c r="Q1219" s="404" t="s">
        <v>210</v>
      </c>
      <c r="R1219" s="404" t="s">
        <v>210</v>
      </c>
      <c r="S1219" s="403" t="s">
        <v>210</v>
      </c>
      <c r="T1219" s="403" t="s">
        <v>210</v>
      </c>
      <c r="U1219" s="403" t="s">
        <v>210</v>
      </c>
      <c r="V1219" s="403" t="s">
        <v>210</v>
      </c>
      <c r="W1219" s="403" t="s">
        <v>210</v>
      </c>
      <c r="X1219" s="403" t="s">
        <v>210</v>
      </c>
      <c r="Y1219" s="403" t="s">
        <v>210</v>
      </c>
      <c r="Z1219" s="403" t="s">
        <v>210</v>
      </c>
      <c r="AA1219" s="403" t="s">
        <v>210</v>
      </c>
      <c r="AB1219" s="403" t="s">
        <v>210</v>
      </c>
      <c r="AC1219" s="403" t="s">
        <v>210</v>
      </c>
      <c r="AD1219" s="403" t="s">
        <v>210</v>
      </c>
      <c r="AE1219" s="403" t="s">
        <v>210</v>
      </c>
      <c r="AF1219" s="403" t="s">
        <v>210</v>
      </c>
      <c r="AG1219" s="403" t="s">
        <v>210</v>
      </c>
      <c r="AH1219" s="403" t="s">
        <v>210</v>
      </c>
      <c r="AI1219" s="403" t="s">
        <v>210</v>
      </c>
    </row>
    <row r="1220" spans="1:35" x14ac:dyDescent="0.2">
      <c r="A1220" s="434" t="str">
        <f>IF(B1220&lt;&gt;"",HYPERLINK(CONCATENATE("http://reports.ofsted.gov.uk/inspection-reports/find-inspection-report/provider/ELS/",B1220),"Ofsted Webpage"),"")</f>
        <v>Ofsted Webpage</v>
      </c>
      <c r="B1220" s="403">
        <v>1270875</v>
      </c>
      <c r="C1220" s="403">
        <v>121329</v>
      </c>
      <c r="D1220" s="403">
        <v>10031151</v>
      </c>
      <c r="E1220" s="403" t="s">
        <v>5084</v>
      </c>
      <c r="F1220" s="403" t="s">
        <v>92</v>
      </c>
      <c r="G1220" s="403" t="s">
        <v>14</v>
      </c>
      <c r="H1220" s="403" t="s">
        <v>717</v>
      </c>
      <c r="I1220" s="403" t="s">
        <v>122</v>
      </c>
      <c r="J1220" s="403" t="s">
        <v>122</v>
      </c>
      <c r="K1220" s="404" t="s">
        <v>210</v>
      </c>
      <c r="L1220" s="403" t="s">
        <v>210</v>
      </c>
      <c r="M1220" s="403" t="s">
        <v>210</v>
      </c>
      <c r="N1220" s="403" t="s">
        <v>210</v>
      </c>
      <c r="O1220" s="403" t="s">
        <v>210</v>
      </c>
      <c r="P1220" s="404" t="s">
        <v>210</v>
      </c>
      <c r="Q1220" s="404" t="s">
        <v>210</v>
      </c>
      <c r="R1220" s="404" t="s">
        <v>210</v>
      </c>
      <c r="S1220" s="403" t="s">
        <v>210</v>
      </c>
      <c r="T1220" s="403" t="s">
        <v>210</v>
      </c>
      <c r="U1220" s="403" t="s">
        <v>210</v>
      </c>
      <c r="V1220" s="403" t="s">
        <v>210</v>
      </c>
      <c r="W1220" s="403" t="s">
        <v>210</v>
      </c>
      <c r="X1220" s="403" t="s">
        <v>210</v>
      </c>
      <c r="Y1220" s="403" t="s">
        <v>210</v>
      </c>
      <c r="Z1220" s="403" t="s">
        <v>210</v>
      </c>
      <c r="AA1220" s="403" t="s">
        <v>210</v>
      </c>
      <c r="AB1220" s="403" t="s">
        <v>210</v>
      </c>
      <c r="AC1220" s="403" t="s">
        <v>210</v>
      </c>
      <c r="AD1220" s="403" t="s">
        <v>210</v>
      </c>
      <c r="AE1220" s="403" t="s">
        <v>210</v>
      </c>
      <c r="AF1220" s="403" t="s">
        <v>210</v>
      </c>
      <c r="AG1220" s="403" t="s">
        <v>210</v>
      </c>
      <c r="AH1220" s="403" t="s">
        <v>210</v>
      </c>
      <c r="AI1220" s="403" t="s">
        <v>210</v>
      </c>
    </row>
    <row r="1221" spans="1:35" x14ac:dyDescent="0.2">
      <c r="A1221" s="434" t="str">
        <f>IF(B1221&lt;&gt;"",HYPERLINK(CONCATENATE("http://reports.ofsted.gov.uk/inspection-reports/find-inspection-report/provider/ELS/",B1221),"Ofsted Webpage"),"")</f>
        <v>Ofsted Webpage</v>
      </c>
      <c r="B1221" s="403">
        <v>1270876</v>
      </c>
      <c r="C1221" s="403">
        <v>130986</v>
      </c>
      <c r="D1221" s="403">
        <v>10031326</v>
      </c>
      <c r="E1221" s="403" t="s">
        <v>5085</v>
      </c>
      <c r="F1221" s="403" t="s">
        <v>92</v>
      </c>
      <c r="G1221" s="403" t="s">
        <v>14</v>
      </c>
      <c r="H1221" s="403" t="s">
        <v>546</v>
      </c>
      <c r="I1221" s="403" t="s">
        <v>172</v>
      </c>
      <c r="J1221" s="403" t="s">
        <v>172</v>
      </c>
      <c r="K1221" s="404" t="s">
        <v>210</v>
      </c>
      <c r="L1221" s="403" t="s">
        <v>210</v>
      </c>
      <c r="M1221" s="403" t="s">
        <v>210</v>
      </c>
      <c r="N1221" s="403" t="s">
        <v>210</v>
      </c>
      <c r="O1221" s="403" t="s">
        <v>210</v>
      </c>
      <c r="P1221" s="404" t="s">
        <v>210</v>
      </c>
      <c r="Q1221" s="404" t="s">
        <v>210</v>
      </c>
      <c r="R1221" s="404" t="s">
        <v>210</v>
      </c>
      <c r="S1221" s="403" t="s">
        <v>210</v>
      </c>
      <c r="T1221" s="403" t="s">
        <v>210</v>
      </c>
      <c r="U1221" s="403" t="s">
        <v>210</v>
      </c>
      <c r="V1221" s="403" t="s">
        <v>210</v>
      </c>
      <c r="W1221" s="403" t="s">
        <v>210</v>
      </c>
      <c r="X1221" s="403" t="s">
        <v>210</v>
      </c>
      <c r="Y1221" s="403" t="s">
        <v>210</v>
      </c>
      <c r="Z1221" s="403" t="s">
        <v>210</v>
      </c>
      <c r="AA1221" s="403" t="s">
        <v>210</v>
      </c>
      <c r="AB1221" s="403" t="s">
        <v>210</v>
      </c>
      <c r="AC1221" s="403" t="s">
        <v>210</v>
      </c>
      <c r="AD1221" s="403" t="s">
        <v>210</v>
      </c>
      <c r="AE1221" s="403" t="s">
        <v>210</v>
      </c>
      <c r="AF1221" s="403" t="s">
        <v>210</v>
      </c>
      <c r="AG1221" s="403" t="s">
        <v>210</v>
      </c>
      <c r="AH1221" s="403" t="s">
        <v>210</v>
      </c>
      <c r="AI1221" s="403" t="s">
        <v>210</v>
      </c>
    </row>
    <row r="1222" spans="1:35" x14ac:dyDescent="0.2">
      <c r="A1222" s="434" t="str">
        <f>IF(B1222&lt;&gt;"",HYPERLINK(CONCATENATE("http://reports.ofsted.gov.uk/inspection-reports/find-inspection-report/provider/ELS/",B1222),"Ofsted Webpage"),"")</f>
        <v>Ofsted Webpage</v>
      </c>
      <c r="B1222" s="403">
        <v>1270877</v>
      </c>
      <c r="C1222" s="403">
        <v>121322</v>
      </c>
      <c r="D1222" s="403">
        <v>10031399</v>
      </c>
      <c r="E1222" s="403" t="s">
        <v>5086</v>
      </c>
      <c r="F1222" s="403" t="s">
        <v>92</v>
      </c>
      <c r="G1222" s="403" t="s">
        <v>14</v>
      </c>
      <c r="H1222" s="403" t="s">
        <v>731</v>
      </c>
      <c r="I1222" s="403" t="s">
        <v>161</v>
      </c>
      <c r="J1222" s="403" t="s">
        <v>161</v>
      </c>
      <c r="K1222" s="404" t="s">
        <v>210</v>
      </c>
      <c r="L1222" s="403" t="s">
        <v>210</v>
      </c>
      <c r="M1222" s="403" t="s">
        <v>210</v>
      </c>
      <c r="N1222" s="403" t="s">
        <v>210</v>
      </c>
      <c r="O1222" s="403" t="s">
        <v>210</v>
      </c>
      <c r="P1222" s="404" t="s">
        <v>210</v>
      </c>
      <c r="Q1222" s="404" t="s">
        <v>210</v>
      </c>
      <c r="R1222" s="404" t="s">
        <v>210</v>
      </c>
      <c r="S1222" s="403" t="s">
        <v>210</v>
      </c>
      <c r="T1222" s="403" t="s">
        <v>210</v>
      </c>
      <c r="U1222" s="403" t="s">
        <v>210</v>
      </c>
      <c r="V1222" s="403" t="s">
        <v>210</v>
      </c>
      <c r="W1222" s="403" t="s">
        <v>210</v>
      </c>
      <c r="X1222" s="403" t="s">
        <v>210</v>
      </c>
      <c r="Y1222" s="403" t="s">
        <v>210</v>
      </c>
      <c r="Z1222" s="403" t="s">
        <v>210</v>
      </c>
      <c r="AA1222" s="403" t="s">
        <v>210</v>
      </c>
      <c r="AB1222" s="403" t="s">
        <v>210</v>
      </c>
      <c r="AC1222" s="403" t="s">
        <v>210</v>
      </c>
      <c r="AD1222" s="403" t="s">
        <v>210</v>
      </c>
      <c r="AE1222" s="403" t="s">
        <v>210</v>
      </c>
      <c r="AF1222" s="403" t="s">
        <v>210</v>
      </c>
      <c r="AG1222" s="403" t="s">
        <v>210</v>
      </c>
      <c r="AH1222" s="403" t="s">
        <v>210</v>
      </c>
      <c r="AI1222" s="403" t="s">
        <v>210</v>
      </c>
    </row>
    <row r="1223" spans="1:35" x14ac:dyDescent="0.2">
      <c r="A1223" s="434" t="str">
        <f>IF(B1223&lt;&gt;"",HYPERLINK(CONCATENATE("http://reports.ofsted.gov.uk/inspection-reports/find-inspection-report/provider/ELS/",B1223),"Ofsted Webpage"),"")</f>
        <v>Ofsted Webpage</v>
      </c>
      <c r="B1223" s="403">
        <v>1270878</v>
      </c>
      <c r="C1223" s="403">
        <v>122823</v>
      </c>
      <c r="D1223" s="403">
        <v>10033156</v>
      </c>
      <c r="E1223" s="403" t="s">
        <v>5087</v>
      </c>
      <c r="F1223" s="403" t="s">
        <v>92</v>
      </c>
      <c r="G1223" s="403" t="s">
        <v>14</v>
      </c>
      <c r="H1223" s="403" t="s">
        <v>285</v>
      </c>
      <c r="I1223" s="403" t="s">
        <v>140</v>
      </c>
      <c r="J1223" s="403" t="s">
        <v>140</v>
      </c>
      <c r="K1223" s="404" t="s">
        <v>210</v>
      </c>
      <c r="L1223" s="403" t="s">
        <v>210</v>
      </c>
      <c r="M1223" s="403" t="s">
        <v>210</v>
      </c>
      <c r="N1223" s="403" t="s">
        <v>210</v>
      </c>
      <c r="O1223" s="403" t="s">
        <v>210</v>
      </c>
      <c r="P1223" s="404" t="s">
        <v>210</v>
      </c>
      <c r="Q1223" s="404" t="s">
        <v>210</v>
      </c>
      <c r="R1223" s="404" t="s">
        <v>210</v>
      </c>
      <c r="S1223" s="403" t="s">
        <v>210</v>
      </c>
      <c r="T1223" s="403" t="s">
        <v>210</v>
      </c>
      <c r="U1223" s="403" t="s">
        <v>210</v>
      </c>
      <c r="V1223" s="403" t="s">
        <v>210</v>
      </c>
      <c r="W1223" s="403" t="s">
        <v>210</v>
      </c>
      <c r="X1223" s="403" t="s">
        <v>210</v>
      </c>
      <c r="Y1223" s="403" t="s">
        <v>210</v>
      </c>
      <c r="Z1223" s="403" t="s">
        <v>210</v>
      </c>
      <c r="AA1223" s="403" t="s">
        <v>210</v>
      </c>
      <c r="AB1223" s="403" t="s">
        <v>210</v>
      </c>
      <c r="AC1223" s="403" t="s">
        <v>210</v>
      </c>
      <c r="AD1223" s="403" t="s">
        <v>210</v>
      </c>
      <c r="AE1223" s="403" t="s">
        <v>210</v>
      </c>
      <c r="AF1223" s="403" t="s">
        <v>210</v>
      </c>
      <c r="AG1223" s="403" t="s">
        <v>210</v>
      </c>
      <c r="AH1223" s="403" t="s">
        <v>210</v>
      </c>
      <c r="AI1223" s="403" t="s">
        <v>210</v>
      </c>
    </row>
    <row r="1224" spans="1:35" x14ac:dyDescent="0.2">
      <c r="A1224" s="434" t="str">
        <f>IF(B1224&lt;&gt;"",HYPERLINK(CONCATENATE("http://reports.ofsted.gov.uk/inspection-reports/find-inspection-report/provider/ELS/",B1224),"Ofsted Webpage"),"")</f>
        <v>Ofsted Webpage</v>
      </c>
      <c r="B1224" s="403">
        <v>1270879</v>
      </c>
      <c r="C1224" s="403">
        <v>121468</v>
      </c>
      <c r="D1224" s="403">
        <v>10033193</v>
      </c>
      <c r="E1224" s="403" t="s">
        <v>5088</v>
      </c>
      <c r="F1224" s="403" t="s">
        <v>92</v>
      </c>
      <c r="G1224" s="403" t="s">
        <v>14</v>
      </c>
      <c r="H1224" s="403" t="s">
        <v>239</v>
      </c>
      <c r="I1224" s="403" t="s">
        <v>161</v>
      </c>
      <c r="J1224" s="403" t="s">
        <v>161</v>
      </c>
      <c r="K1224" s="404" t="s">
        <v>210</v>
      </c>
      <c r="L1224" s="403" t="s">
        <v>210</v>
      </c>
      <c r="M1224" s="403" t="s">
        <v>210</v>
      </c>
      <c r="N1224" s="403" t="s">
        <v>210</v>
      </c>
      <c r="O1224" s="403" t="s">
        <v>210</v>
      </c>
      <c r="P1224" s="404" t="s">
        <v>210</v>
      </c>
      <c r="Q1224" s="404" t="s">
        <v>210</v>
      </c>
      <c r="R1224" s="404" t="s">
        <v>210</v>
      </c>
      <c r="S1224" s="403" t="s">
        <v>210</v>
      </c>
      <c r="T1224" s="403" t="s">
        <v>210</v>
      </c>
      <c r="U1224" s="403" t="s">
        <v>210</v>
      </c>
      <c r="V1224" s="403" t="s">
        <v>210</v>
      </c>
      <c r="W1224" s="403" t="s">
        <v>210</v>
      </c>
      <c r="X1224" s="403" t="s">
        <v>210</v>
      </c>
      <c r="Y1224" s="403" t="s">
        <v>210</v>
      </c>
      <c r="Z1224" s="403" t="s">
        <v>210</v>
      </c>
      <c r="AA1224" s="403" t="s">
        <v>210</v>
      </c>
      <c r="AB1224" s="403" t="s">
        <v>210</v>
      </c>
      <c r="AC1224" s="403" t="s">
        <v>210</v>
      </c>
      <c r="AD1224" s="403" t="s">
        <v>210</v>
      </c>
      <c r="AE1224" s="403" t="s">
        <v>210</v>
      </c>
      <c r="AF1224" s="403" t="s">
        <v>210</v>
      </c>
      <c r="AG1224" s="403" t="s">
        <v>210</v>
      </c>
      <c r="AH1224" s="403" t="s">
        <v>210</v>
      </c>
      <c r="AI1224" s="403" t="s">
        <v>210</v>
      </c>
    </row>
    <row r="1225" spans="1:35" x14ac:dyDescent="0.2">
      <c r="A1225" s="434" t="str">
        <f>IF(B1225&lt;&gt;"",HYPERLINK(CONCATENATE("http://reports.ofsted.gov.uk/inspection-reports/find-inspection-report/provider/ELS/",B1225),"Ofsted Webpage"),"")</f>
        <v>Ofsted Webpage</v>
      </c>
      <c r="B1225" s="403">
        <v>1270880</v>
      </c>
      <c r="C1225" s="403">
        <v>124273</v>
      </c>
      <c r="D1225" s="403">
        <v>10034517</v>
      </c>
      <c r="E1225" s="403" t="s">
        <v>5089</v>
      </c>
      <c r="F1225" s="403" t="s">
        <v>92</v>
      </c>
      <c r="G1225" s="403" t="s">
        <v>14</v>
      </c>
      <c r="H1225" s="403" t="s">
        <v>217</v>
      </c>
      <c r="I1225" s="403" t="s">
        <v>161</v>
      </c>
      <c r="J1225" s="403" t="s">
        <v>161</v>
      </c>
      <c r="K1225" s="404" t="s">
        <v>210</v>
      </c>
      <c r="L1225" s="403" t="s">
        <v>210</v>
      </c>
      <c r="M1225" s="403" t="s">
        <v>210</v>
      </c>
      <c r="N1225" s="403" t="s">
        <v>210</v>
      </c>
      <c r="O1225" s="403" t="s">
        <v>210</v>
      </c>
      <c r="P1225" s="404" t="s">
        <v>210</v>
      </c>
      <c r="Q1225" s="404" t="s">
        <v>210</v>
      </c>
      <c r="R1225" s="404" t="s">
        <v>210</v>
      </c>
      <c r="S1225" s="403" t="s">
        <v>210</v>
      </c>
      <c r="T1225" s="403" t="s">
        <v>210</v>
      </c>
      <c r="U1225" s="403" t="s">
        <v>210</v>
      </c>
      <c r="V1225" s="403" t="s">
        <v>210</v>
      </c>
      <c r="W1225" s="403" t="s">
        <v>210</v>
      </c>
      <c r="X1225" s="403" t="s">
        <v>210</v>
      </c>
      <c r="Y1225" s="403" t="s">
        <v>210</v>
      </c>
      <c r="Z1225" s="403" t="s">
        <v>210</v>
      </c>
      <c r="AA1225" s="403" t="s">
        <v>210</v>
      </c>
      <c r="AB1225" s="403" t="s">
        <v>210</v>
      </c>
      <c r="AC1225" s="403" t="s">
        <v>210</v>
      </c>
      <c r="AD1225" s="403" t="s">
        <v>210</v>
      </c>
      <c r="AE1225" s="403" t="s">
        <v>210</v>
      </c>
      <c r="AF1225" s="403" t="s">
        <v>210</v>
      </c>
      <c r="AG1225" s="403" t="s">
        <v>210</v>
      </c>
      <c r="AH1225" s="403" t="s">
        <v>210</v>
      </c>
      <c r="AI1225" s="403" t="s">
        <v>210</v>
      </c>
    </row>
    <row r="1226" spans="1:35" x14ac:dyDescent="0.2">
      <c r="A1226" s="434" t="str">
        <f>IF(B1226&lt;&gt;"",HYPERLINK(CONCATENATE("http://reports.ofsted.gov.uk/inspection-reports/find-inspection-report/provider/ELS/",B1226),"Ofsted Webpage"),"")</f>
        <v>Ofsted Webpage</v>
      </c>
      <c r="B1226" s="403">
        <v>1270881</v>
      </c>
      <c r="C1226" s="403">
        <v>121628</v>
      </c>
      <c r="D1226" s="403">
        <v>10034940</v>
      </c>
      <c r="E1226" s="403" t="s">
        <v>5090</v>
      </c>
      <c r="F1226" s="403" t="s">
        <v>92</v>
      </c>
      <c r="G1226" s="403" t="s">
        <v>14</v>
      </c>
      <c r="H1226" s="403" t="s">
        <v>144</v>
      </c>
      <c r="I1226" s="403" t="s">
        <v>122</v>
      </c>
      <c r="J1226" s="403" t="s">
        <v>122</v>
      </c>
      <c r="K1226" s="404" t="s">
        <v>210</v>
      </c>
      <c r="L1226" s="403" t="s">
        <v>210</v>
      </c>
      <c r="M1226" s="403" t="s">
        <v>210</v>
      </c>
      <c r="N1226" s="403" t="s">
        <v>210</v>
      </c>
      <c r="O1226" s="403" t="s">
        <v>210</v>
      </c>
      <c r="P1226" s="404" t="s">
        <v>210</v>
      </c>
      <c r="Q1226" s="404" t="s">
        <v>210</v>
      </c>
      <c r="R1226" s="404" t="s">
        <v>210</v>
      </c>
      <c r="S1226" s="403" t="s">
        <v>210</v>
      </c>
      <c r="T1226" s="403" t="s">
        <v>210</v>
      </c>
      <c r="U1226" s="403" t="s">
        <v>210</v>
      </c>
      <c r="V1226" s="403" t="s">
        <v>210</v>
      </c>
      <c r="W1226" s="403" t="s">
        <v>210</v>
      </c>
      <c r="X1226" s="403" t="s">
        <v>210</v>
      </c>
      <c r="Y1226" s="403" t="s">
        <v>210</v>
      </c>
      <c r="Z1226" s="403" t="s">
        <v>210</v>
      </c>
      <c r="AA1226" s="403" t="s">
        <v>210</v>
      </c>
      <c r="AB1226" s="403" t="s">
        <v>210</v>
      </c>
      <c r="AC1226" s="403" t="s">
        <v>210</v>
      </c>
      <c r="AD1226" s="403" t="s">
        <v>210</v>
      </c>
      <c r="AE1226" s="403" t="s">
        <v>210</v>
      </c>
      <c r="AF1226" s="403" t="s">
        <v>210</v>
      </c>
      <c r="AG1226" s="403" t="s">
        <v>210</v>
      </c>
      <c r="AH1226" s="403" t="s">
        <v>210</v>
      </c>
      <c r="AI1226" s="403" t="s">
        <v>210</v>
      </c>
    </row>
    <row r="1227" spans="1:35" x14ac:dyDescent="0.2">
      <c r="A1227" s="434" t="str">
        <f>IF(B1227&lt;&gt;"",HYPERLINK(CONCATENATE("http://reports.ofsted.gov.uk/inspection-reports/find-inspection-report/provider/ELS/",B1227),"Ofsted Webpage"),"")</f>
        <v>Ofsted Webpage</v>
      </c>
      <c r="B1227" s="403">
        <v>1270882</v>
      </c>
      <c r="C1227" s="403">
        <v>131029</v>
      </c>
      <c r="D1227" s="403">
        <v>10036106</v>
      </c>
      <c r="E1227" s="403" t="s">
        <v>5091</v>
      </c>
      <c r="F1227" s="403" t="s">
        <v>92</v>
      </c>
      <c r="G1227" s="403" t="s">
        <v>14</v>
      </c>
      <c r="H1227" s="403" t="s">
        <v>1059</v>
      </c>
      <c r="I1227" s="403" t="s">
        <v>140</v>
      </c>
      <c r="J1227" s="403" t="s">
        <v>140</v>
      </c>
      <c r="K1227" s="404" t="s">
        <v>210</v>
      </c>
      <c r="L1227" s="403" t="s">
        <v>210</v>
      </c>
      <c r="M1227" s="403" t="s">
        <v>210</v>
      </c>
      <c r="N1227" s="403" t="s">
        <v>210</v>
      </c>
      <c r="O1227" s="403" t="s">
        <v>210</v>
      </c>
      <c r="P1227" s="404" t="s">
        <v>210</v>
      </c>
      <c r="Q1227" s="404" t="s">
        <v>210</v>
      </c>
      <c r="R1227" s="404" t="s">
        <v>210</v>
      </c>
      <c r="S1227" s="403" t="s">
        <v>210</v>
      </c>
      <c r="T1227" s="403" t="s">
        <v>210</v>
      </c>
      <c r="U1227" s="403" t="s">
        <v>210</v>
      </c>
      <c r="V1227" s="403" t="s">
        <v>210</v>
      </c>
      <c r="W1227" s="403" t="s">
        <v>210</v>
      </c>
      <c r="X1227" s="403" t="s">
        <v>210</v>
      </c>
      <c r="Y1227" s="403" t="s">
        <v>210</v>
      </c>
      <c r="Z1227" s="403" t="s">
        <v>210</v>
      </c>
      <c r="AA1227" s="403" t="s">
        <v>210</v>
      </c>
      <c r="AB1227" s="403" t="s">
        <v>210</v>
      </c>
      <c r="AC1227" s="403" t="s">
        <v>210</v>
      </c>
      <c r="AD1227" s="403" t="s">
        <v>210</v>
      </c>
      <c r="AE1227" s="403" t="s">
        <v>210</v>
      </c>
      <c r="AF1227" s="403" t="s">
        <v>210</v>
      </c>
      <c r="AG1227" s="403" t="s">
        <v>210</v>
      </c>
      <c r="AH1227" s="403" t="s">
        <v>210</v>
      </c>
      <c r="AI1227" s="403" t="s">
        <v>210</v>
      </c>
    </row>
    <row r="1228" spans="1:35" x14ac:dyDescent="0.2">
      <c r="A1228" s="434" t="str">
        <f>IF(B1228&lt;&gt;"",HYPERLINK(CONCATENATE("http://reports.ofsted.gov.uk/inspection-reports/find-inspection-report/provider/ELS/",B1228),"Ofsted Webpage"),"")</f>
        <v>Ofsted Webpage</v>
      </c>
      <c r="B1228" s="403">
        <v>1270883</v>
      </c>
      <c r="C1228" s="403">
        <v>132078</v>
      </c>
      <c r="D1228" s="403">
        <v>10036202</v>
      </c>
      <c r="E1228" s="403" t="s">
        <v>5092</v>
      </c>
      <c r="F1228" s="403" t="s">
        <v>92</v>
      </c>
      <c r="G1228" s="403" t="s">
        <v>14</v>
      </c>
      <c r="H1228" s="403" t="s">
        <v>139</v>
      </c>
      <c r="I1228" s="403" t="s">
        <v>140</v>
      </c>
      <c r="J1228" s="403" t="s">
        <v>140</v>
      </c>
      <c r="K1228" s="404" t="s">
        <v>210</v>
      </c>
      <c r="L1228" s="403" t="s">
        <v>210</v>
      </c>
      <c r="M1228" s="403" t="s">
        <v>210</v>
      </c>
      <c r="N1228" s="403" t="s">
        <v>210</v>
      </c>
      <c r="O1228" s="403" t="s">
        <v>210</v>
      </c>
      <c r="P1228" s="404" t="s">
        <v>210</v>
      </c>
      <c r="Q1228" s="404" t="s">
        <v>210</v>
      </c>
      <c r="R1228" s="404" t="s">
        <v>210</v>
      </c>
      <c r="S1228" s="403" t="s">
        <v>210</v>
      </c>
      <c r="T1228" s="403" t="s">
        <v>210</v>
      </c>
      <c r="U1228" s="403" t="s">
        <v>210</v>
      </c>
      <c r="V1228" s="403" t="s">
        <v>210</v>
      </c>
      <c r="W1228" s="403" t="s">
        <v>210</v>
      </c>
      <c r="X1228" s="403" t="s">
        <v>210</v>
      </c>
      <c r="Y1228" s="403" t="s">
        <v>210</v>
      </c>
      <c r="Z1228" s="403" t="s">
        <v>210</v>
      </c>
      <c r="AA1228" s="403" t="s">
        <v>210</v>
      </c>
      <c r="AB1228" s="403" t="s">
        <v>210</v>
      </c>
      <c r="AC1228" s="403" t="s">
        <v>210</v>
      </c>
      <c r="AD1228" s="403" t="s">
        <v>210</v>
      </c>
      <c r="AE1228" s="403" t="s">
        <v>210</v>
      </c>
      <c r="AF1228" s="403" t="s">
        <v>210</v>
      </c>
      <c r="AG1228" s="403" t="s">
        <v>210</v>
      </c>
      <c r="AH1228" s="403" t="s">
        <v>210</v>
      </c>
      <c r="AI1228" s="403" t="s">
        <v>210</v>
      </c>
    </row>
    <row r="1229" spans="1:35" x14ac:dyDescent="0.2">
      <c r="A1229" s="434" t="str">
        <f>IF(B1229&lt;&gt;"",HYPERLINK(CONCATENATE("http://reports.ofsted.gov.uk/inspection-reports/find-inspection-report/provider/ELS/",B1229),"Ofsted Webpage"),"")</f>
        <v>Ofsted Webpage</v>
      </c>
      <c r="B1229" s="403">
        <v>1270884</v>
      </c>
      <c r="C1229" s="403">
        <v>125227</v>
      </c>
      <c r="D1229" s="403">
        <v>10036227</v>
      </c>
      <c r="E1229" s="403" t="s">
        <v>5093</v>
      </c>
      <c r="F1229" s="403" t="s">
        <v>92</v>
      </c>
      <c r="G1229" s="403" t="s">
        <v>14</v>
      </c>
      <c r="H1229" s="403" t="s">
        <v>525</v>
      </c>
      <c r="I1229" s="403" t="s">
        <v>94</v>
      </c>
      <c r="J1229" s="403" t="s">
        <v>95</v>
      </c>
      <c r="K1229" s="404" t="s">
        <v>210</v>
      </c>
      <c r="L1229" s="403" t="s">
        <v>210</v>
      </c>
      <c r="M1229" s="403" t="s">
        <v>210</v>
      </c>
      <c r="N1229" s="403" t="s">
        <v>210</v>
      </c>
      <c r="O1229" s="403" t="s">
        <v>210</v>
      </c>
      <c r="P1229" s="404" t="s">
        <v>210</v>
      </c>
      <c r="Q1229" s="404" t="s">
        <v>210</v>
      </c>
      <c r="R1229" s="404" t="s">
        <v>210</v>
      </c>
      <c r="S1229" s="403" t="s">
        <v>210</v>
      </c>
      <c r="T1229" s="403" t="s">
        <v>210</v>
      </c>
      <c r="U1229" s="403" t="s">
        <v>210</v>
      </c>
      <c r="V1229" s="403" t="s">
        <v>210</v>
      </c>
      <c r="W1229" s="403" t="s">
        <v>210</v>
      </c>
      <c r="X1229" s="403" t="s">
        <v>210</v>
      </c>
      <c r="Y1229" s="403" t="s">
        <v>210</v>
      </c>
      <c r="Z1229" s="403" t="s">
        <v>210</v>
      </c>
      <c r="AA1229" s="403" t="s">
        <v>210</v>
      </c>
      <c r="AB1229" s="403" t="s">
        <v>210</v>
      </c>
      <c r="AC1229" s="403" t="s">
        <v>210</v>
      </c>
      <c r="AD1229" s="403" t="s">
        <v>210</v>
      </c>
      <c r="AE1229" s="403" t="s">
        <v>210</v>
      </c>
      <c r="AF1229" s="403" t="s">
        <v>210</v>
      </c>
      <c r="AG1229" s="403" t="s">
        <v>210</v>
      </c>
      <c r="AH1229" s="403" t="s">
        <v>210</v>
      </c>
      <c r="AI1229" s="403" t="s">
        <v>210</v>
      </c>
    </row>
    <row r="1230" spans="1:35" x14ac:dyDescent="0.2">
      <c r="A1230" s="434" t="str">
        <f>IF(B1230&lt;&gt;"",HYPERLINK(CONCATENATE("http://reports.ofsted.gov.uk/inspection-reports/find-inspection-report/provider/ELS/",B1230),"Ofsted Webpage"),"")</f>
        <v>Ofsted Webpage</v>
      </c>
      <c r="B1230" s="403">
        <v>1270885</v>
      </c>
      <c r="C1230" s="403">
        <v>123277</v>
      </c>
      <c r="D1230" s="403">
        <v>10036516</v>
      </c>
      <c r="E1230" s="403" t="s">
        <v>5094</v>
      </c>
      <c r="F1230" s="403" t="s">
        <v>92</v>
      </c>
      <c r="G1230" s="403" t="s">
        <v>14</v>
      </c>
      <c r="H1230" s="403" t="s">
        <v>237</v>
      </c>
      <c r="I1230" s="403" t="s">
        <v>190</v>
      </c>
      <c r="J1230" s="403" t="s">
        <v>190</v>
      </c>
      <c r="K1230" s="404" t="s">
        <v>210</v>
      </c>
      <c r="L1230" s="403" t="s">
        <v>210</v>
      </c>
      <c r="M1230" s="403" t="s">
        <v>210</v>
      </c>
      <c r="N1230" s="403" t="s">
        <v>210</v>
      </c>
      <c r="O1230" s="403" t="s">
        <v>210</v>
      </c>
      <c r="P1230" s="404" t="s">
        <v>210</v>
      </c>
      <c r="Q1230" s="404" t="s">
        <v>210</v>
      </c>
      <c r="R1230" s="404" t="s">
        <v>210</v>
      </c>
      <c r="S1230" s="403" t="s">
        <v>210</v>
      </c>
      <c r="T1230" s="403" t="s">
        <v>210</v>
      </c>
      <c r="U1230" s="403" t="s">
        <v>210</v>
      </c>
      <c r="V1230" s="403" t="s">
        <v>210</v>
      </c>
      <c r="W1230" s="403" t="s">
        <v>210</v>
      </c>
      <c r="X1230" s="403" t="s">
        <v>210</v>
      </c>
      <c r="Y1230" s="403" t="s">
        <v>210</v>
      </c>
      <c r="Z1230" s="403" t="s">
        <v>210</v>
      </c>
      <c r="AA1230" s="403" t="s">
        <v>210</v>
      </c>
      <c r="AB1230" s="403" t="s">
        <v>210</v>
      </c>
      <c r="AC1230" s="403" t="s">
        <v>210</v>
      </c>
      <c r="AD1230" s="403" t="s">
        <v>210</v>
      </c>
      <c r="AE1230" s="403" t="s">
        <v>210</v>
      </c>
      <c r="AF1230" s="403" t="s">
        <v>210</v>
      </c>
      <c r="AG1230" s="403" t="s">
        <v>210</v>
      </c>
      <c r="AH1230" s="403" t="s">
        <v>210</v>
      </c>
      <c r="AI1230" s="403" t="s">
        <v>210</v>
      </c>
    </row>
    <row r="1231" spans="1:35" x14ac:dyDescent="0.2">
      <c r="A1231" s="434" t="str">
        <f>IF(B1231&lt;&gt;"",HYPERLINK(CONCATENATE("http://reports.ofsted.gov.uk/inspection-reports/find-inspection-report/provider/ELS/",B1231),"Ofsted Webpage"),"")</f>
        <v>Ofsted Webpage</v>
      </c>
      <c r="B1231" s="403">
        <v>1270886</v>
      </c>
      <c r="C1231" s="403">
        <v>128837</v>
      </c>
      <c r="D1231" s="403">
        <v>10036794</v>
      </c>
      <c r="E1231" s="403" t="s">
        <v>5095</v>
      </c>
      <c r="F1231" s="403" t="s">
        <v>92</v>
      </c>
      <c r="G1231" s="403" t="s">
        <v>14</v>
      </c>
      <c r="H1231" s="403" t="s">
        <v>291</v>
      </c>
      <c r="I1231" s="403" t="s">
        <v>172</v>
      </c>
      <c r="J1231" s="403" t="s">
        <v>172</v>
      </c>
      <c r="K1231" s="404" t="s">
        <v>210</v>
      </c>
      <c r="L1231" s="403" t="s">
        <v>210</v>
      </c>
      <c r="M1231" s="403" t="s">
        <v>210</v>
      </c>
      <c r="N1231" s="403" t="s">
        <v>210</v>
      </c>
      <c r="O1231" s="403" t="s">
        <v>210</v>
      </c>
      <c r="P1231" s="404" t="s">
        <v>210</v>
      </c>
      <c r="Q1231" s="404" t="s">
        <v>210</v>
      </c>
      <c r="R1231" s="404" t="s">
        <v>210</v>
      </c>
      <c r="S1231" s="403" t="s">
        <v>210</v>
      </c>
      <c r="T1231" s="403" t="s">
        <v>210</v>
      </c>
      <c r="U1231" s="403" t="s">
        <v>210</v>
      </c>
      <c r="V1231" s="403" t="s">
        <v>210</v>
      </c>
      <c r="W1231" s="403" t="s">
        <v>210</v>
      </c>
      <c r="X1231" s="403" t="s">
        <v>210</v>
      </c>
      <c r="Y1231" s="403" t="s">
        <v>210</v>
      </c>
      <c r="Z1231" s="403" t="s">
        <v>210</v>
      </c>
      <c r="AA1231" s="403" t="s">
        <v>210</v>
      </c>
      <c r="AB1231" s="403" t="s">
        <v>210</v>
      </c>
      <c r="AC1231" s="403" t="s">
        <v>210</v>
      </c>
      <c r="AD1231" s="403" t="s">
        <v>210</v>
      </c>
      <c r="AE1231" s="403" t="s">
        <v>210</v>
      </c>
      <c r="AF1231" s="403" t="s">
        <v>210</v>
      </c>
      <c r="AG1231" s="403" t="s">
        <v>210</v>
      </c>
      <c r="AH1231" s="403" t="s">
        <v>210</v>
      </c>
      <c r="AI1231" s="403" t="s">
        <v>210</v>
      </c>
    </row>
    <row r="1232" spans="1:35" x14ac:dyDescent="0.2">
      <c r="A1232" s="434" t="str">
        <f>IF(B1232&lt;&gt;"",HYPERLINK(CONCATENATE("http://reports.ofsted.gov.uk/inspection-reports/find-inspection-report/provider/ELS/",B1232),"Ofsted Webpage"),"")</f>
        <v>Ofsted Webpage</v>
      </c>
      <c r="B1232" s="403">
        <v>1270887</v>
      </c>
      <c r="C1232" s="403">
        <v>132902</v>
      </c>
      <c r="D1232" s="403">
        <v>10037126</v>
      </c>
      <c r="E1232" s="403" t="s">
        <v>5096</v>
      </c>
      <c r="F1232" s="403" t="s">
        <v>92</v>
      </c>
      <c r="G1232" s="403" t="s">
        <v>14</v>
      </c>
      <c r="H1232" s="403" t="s">
        <v>867</v>
      </c>
      <c r="I1232" s="403" t="s">
        <v>199</v>
      </c>
      <c r="J1232" s="403" t="s">
        <v>95</v>
      </c>
      <c r="K1232" s="404" t="s">
        <v>210</v>
      </c>
      <c r="L1232" s="403" t="s">
        <v>210</v>
      </c>
      <c r="M1232" s="403" t="s">
        <v>210</v>
      </c>
      <c r="N1232" s="403" t="s">
        <v>210</v>
      </c>
      <c r="O1232" s="403" t="s">
        <v>210</v>
      </c>
      <c r="P1232" s="404" t="s">
        <v>210</v>
      </c>
      <c r="Q1232" s="404" t="s">
        <v>210</v>
      </c>
      <c r="R1232" s="404" t="s">
        <v>210</v>
      </c>
      <c r="S1232" s="403" t="s">
        <v>210</v>
      </c>
      <c r="T1232" s="403" t="s">
        <v>210</v>
      </c>
      <c r="U1232" s="403" t="s">
        <v>210</v>
      </c>
      <c r="V1232" s="403" t="s">
        <v>210</v>
      </c>
      <c r="W1232" s="403" t="s">
        <v>210</v>
      </c>
      <c r="X1232" s="403" t="s">
        <v>210</v>
      </c>
      <c r="Y1232" s="403" t="s">
        <v>210</v>
      </c>
      <c r="Z1232" s="403" t="s">
        <v>210</v>
      </c>
      <c r="AA1232" s="403" t="s">
        <v>210</v>
      </c>
      <c r="AB1232" s="403" t="s">
        <v>210</v>
      </c>
      <c r="AC1232" s="403" t="s">
        <v>210</v>
      </c>
      <c r="AD1232" s="403" t="s">
        <v>210</v>
      </c>
      <c r="AE1232" s="403" t="s">
        <v>210</v>
      </c>
      <c r="AF1232" s="403" t="s">
        <v>210</v>
      </c>
      <c r="AG1232" s="403" t="s">
        <v>210</v>
      </c>
      <c r="AH1232" s="403" t="s">
        <v>210</v>
      </c>
      <c r="AI1232" s="403" t="s">
        <v>210</v>
      </c>
    </row>
    <row r="1233" spans="1:35" x14ac:dyDescent="0.2">
      <c r="A1233" s="434" t="str">
        <f>IF(B1233&lt;&gt;"",HYPERLINK(CONCATENATE("http://reports.ofsted.gov.uk/inspection-reports/find-inspection-report/provider/ELS/",B1233),"Ofsted Webpage"),"")</f>
        <v>Ofsted Webpage</v>
      </c>
      <c r="B1233" s="403">
        <v>1270889</v>
      </c>
      <c r="C1233" s="403" t="s">
        <v>210</v>
      </c>
      <c r="D1233" s="403">
        <v>10008362</v>
      </c>
      <c r="E1233" s="403" t="s">
        <v>5570</v>
      </c>
      <c r="F1233" s="403" t="s">
        <v>92</v>
      </c>
      <c r="G1233" s="403" t="s">
        <v>14</v>
      </c>
      <c r="H1233" s="403" t="s">
        <v>225</v>
      </c>
      <c r="I1233" s="403" t="s">
        <v>122</v>
      </c>
      <c r="J1233" s="403" t="s">
        <v>122</v>
      </c>
      <c r="K1233" s="404" t="s">
        <v>210</v>
      </c>
      <c r="L1233" s="403" t="s">
        <v>210</v>
      </c>
      <c r="M1233" s="403" t="s">
        <v>210</v>
      </c>
      <c r="N1233" s="403" t="s">
        <v>210</v>
      </c>
      <c r="O1233" s="403" t="s">
        <v>210</v>
      </c>
      <c r="P1233" s="404" t="s">
        <v>210</v>
      </c>
      <c r="Q1233" s="404" t="s">
        <v>210</v>
      </c>
      <c r="R1233" s="404" t="s">
        <v>210</v>
      </c>
      <c r="S1233" s="403" t="s">
        <v>210</v>
      </c>
      <c r="T1233" s="403" t="s">
        <v>210</v>
      </c>
      <c r="U1233" s="403" t="s">
        <v>210</v>
      </c>
      <c r="V1233" s="403" t="s">
        <v>210</v>
      </c>
      <c r="W1233" s="403" t="s">
        <v>210</v>
      </c>
      <c r="X1233" s="403" t="s">
        <v>210</v>
      </c>
      <c r="Y1233" s="403" t="s">
        <v>210</v>
      </c>
      <c r="Z1233" s="404" t="s">
        <v>210</v>
      </c>
      <c r="AA1233" s="403" t="s">
        <v>210</v>
      </c>
      <c r="AB1233" s="403" t="s">
        <v>210</v>
      </c>
      <c r="AC1233" s="403" t="s">
        <v>210</v>
      </c>
      <c r="AD1233" s="403" t="s">
        <v>210</v>
      </c>
      <c r="AE1233" s="403" t="s">
        <v>210</v>
      </c>
      <c r="AF1233" s="403" t="s">
        <v>210</v>
      </c>
      <c r="AG1233" s="403" t="s">
        <v>210</v>
      </c>
      <c r="AH1233" s="403" t="s">
        <v>210</v>
      </c>
      <c r="AI1233" s="403" t="s">
        <v>210</v>
      </c>
    </row>
    <row r="1234" spans="1:35" x14ac:dyDescent="0.2">
      <c r="A1234" s="434" t="str">
        <f>IF(B1234&lt;&gt;"",HYPERLINK(CONCATENATE("http://reports.ofsted.gov.uk/inspection-reports/find-inspection-report/provider/ELS/",B1234),"Ofsted Webpage"),"")</f>
        <v>Ofsted Webpage</v>
      </c>
      <c r="B1234" s="403">
        <v>1270891</v>
      </c>
      <c r="C1234" s="403">
        <v>129458</v>
      </c>
      <c r="D1234" s="403">
        <v>10037289</v>
      </c>
      <c r="E1234" s="403" t="s">
        <v>5097</v>
      </c>
      <c r="F1234" s="403" t="s">
        <v>92</v>
      </c>
      <c r="G1234" s="403" t="s">
        <v>14</v>
      </c>
      <c r="H1234" s="403" t="s">
        <v>160</v>
      </c>
      <c r="I1234" s="403" t="s">
        <v>161</v>
      </c>
      <c r="J1234" s="403" t="s">
        <v>161</v>
      </c>
      <c r="K1234" s="404" t="s">
        <v>210</v>
      </c>
      <c r="L1234" s="403" t="s">
        <v>210</v>
      </c>
      <c r="M1234" s="403" t="s">
        <v>210</v>
      </c>
      <c r="N1234" s="403" t="s">
        <v>210</v>
      </c>
      <c r="O1234" s="403" t="s">
        <v>210</v>
      </c>
      <c r="P1234" s="404" t="s">
        <v>210</v>
      </c>
      <c r="Q1234" s="404" t="s">
        <v>210</v>
      </c>
      <c r="R1234" s="404" t="s">
        <v>210</v>
      </c>
      <c r="S1234" s="403" t="s">
        <v>210</v>
      </c>
      <c r="T1234" s="403" t="s">
        <v>210</v>
      </c>
      <c r="U1234" s="403" t="s">
        <v>210</v>
      </c>
      <c r="V1234" s="403" t="s">
        <v>210</v>
      </c>
      <c r="W1234" s="403" t="s">
        <v>210</v>
      </c>
      <c r="X1234" s="403" t="s">
        <v>210</v>
      </c>
      <c r="Y1234" s="403" t="s">
        <v>210</v>
      </c>
      <c r="Z1234" s="403" t="s">
        <v>210</v>
      </c>
      <c r="AA1234" s="403" t="s">
        <v>210</v>
      </c>
      <c r="AB1234" s="403" t="s">
        <v>210</v>
      </c>
      <c r="AC1234" s="403" t="s">
        <v>210</v>
      </c>
      <c r="AD1234" s="403" t="s">
        <v>210</v>
      </c>
      <c r="AE1234" s="403" t="s">
        <v>210</v>
      </c>
      <c r="AF1234" s="403" t="s">
        <v>210</v>
      </c>
      <c r="AG1234" s="403" t="s">
        <v>210</v>
      </c>
      <c r="AH1234" s="403" t="s">
        <v>210</v>
      </c>
      <c r="AI1234" s="403" t="s">
        <v>210</v>
      </c>
    </row>
    <row r="1235" spans="1:35" x14ac:dyDescent="0.2">
      <c r="A1235" s="434" t="str">
        <f>IF(B1235&lt;&gt;"",HYPERLINK(CONCATENATE("http://reports.ofsted.gov.uk/inspection-reports/find-inspection-report/provider/ELS/",B1235),"Ofsted Webpage"),"")</f>
        <v>Ofsted Webpage</v>
      </c>
      <c r="B1235" s="403">
        <v>1270892</v>
      </c>
      <c r="C1235" s="403">
        <v>138660</v>
      </c>
      <c r="D1235" s="403">
        <v>10038368</v>
      </c>
      <c r="E1235" s="403" t="s">
        <v>5098</v>
      </c>
      <c r="F1235" s="403" t="s">
        <v>92</v>
      </c>
      <c r="G1235" s="403" t="s">
        <v>14</v>
      </c>
      <c r="H1235" s="403" t="s">
        <v>239</v>
      </c>
      <c r="I1235" s="403" t="s">
        <v>161</v>
      </c>
      <c r="J1235" s="403" t="s">
        <v>161</v>
      </c>
      <c r="K1235" s="404" t="s">
        <v>210</v>
      </c>
      <c r="L1235" s="403" t="s">
        <v>210</v>
      </c>
      <c r="M1235" s="403" t="s">
        <v>210</v>
      </c>
      <c r="N1235" s="403" t="s">
        <v>210</v>
      </c>
      <c r="O1235" s="403" t="s">
        <v>210</v>
      </c>
      <c r="P1235" s="404" t="s">
        <v>210</v>
      </c>
      <c r="Q1235" s="404" t="s">
        <v>210</v>
      </c>
      <c r="R1235" s="404" t="s">
        <v>210</v>
      </c>
      <c r="S1235" s="403" t="s">
        <v>210</v>
      </c>
      <c r="T1235" s="403" t="s">
        <v>210</v>
      </c>
      <c r="U1235" s="403" t="s">
        <v>210</v>
      </c>
      <c r="V1235" s="403" t="s">
        <v>210</v>
      </c>
      <c r="W1235" s="403" t="s">
        <v>210</v>
      </c>
      <c r="X1235" s="403" t="s">
        <v>210</v>
      </c>
      <c r="Y1235" s="403" t="s">
        <v>210</v>
      </c>
      <c r="Z1235" s="403" t="s">
        <v>210</v>
      </c>
      <c r="AA1235" s="403" t="s">
        <v>210</v>
      </c>
      <c r="AB1235" s="403" t="s">
        <v>210</v>
      </c>
      <c r="AC1235" s="403" t="s">
        <v>210</v>
      </c>
      <c r="AD1235" s="403" t="s">
        <v>210</v>
      </c>
      <c r="AE1235" s="403" t="s">
        <v>210</v>
      </c>
      <c r="AF1235" s="403" t="s">
        <v>210</v>
      </c>
      <c r="AG1235" s="403" t="s">
        <v>210</v>
      </c>
      <c r="AH1235" s="403" t="s">
        <v>210</v>
      </c>
      <c r="AI1235" s="403" t="s">
        <v>210</v>
      </c>
    </row>
    <row r="1236" spans="1:35" x14ac:dyDescent="0.2">
      <c r="A1236" s="434" t="str">
        <f>IF(B1236&lt;&gt;"",HYPERLINK(CONCATENATE("http://reports.ofsted.gov.uk/inspection-reports/find-inspection-report/provider/ELS/",B1236),"Ofsted Webpage"),"")</f>
        <v>Ofsted Webpage</v>
      </c>
      <c r="B1236" s="403">
        <v>1270893</v>
      </c>
      <c r="C1236" s="403">
        <v>129087</v>
      </c>
      <c r="D1236" s="403">
        <v>10038387</v>
      </c>
      <c r="E1236" s="403" t="s">
        <v>5099</v>
      </c>
      <c r="F1236" s="403" t="s">
        <v>92</v>
      </c>
      <c r="G1236" s="403" t="s">
        <v>14</v>
      </c>
      <c r="H1236" s="403" t="s">
        <v>93</v>
      </c>
      <c r="I1236" s="403" t="s">
        <v>94</v>
      </c>
      <c r="J1236" s="403" t="s">
        <v>95</v>
      </c>
      <c r="K1236" s="404" t="s">
        <v>210</v>
      </c>
      <c r="L1236" s="403" t="s">
        <v>210</v>
      </c>
      <c r="M1236" s="403" t="s">
        <v>210</v>
      </c>
      <c r="N1236" s="403" t="s">
        <v>210</v>
      </c>
      <c r="O1236" s="403" t="s">
        <v>210</v>
      </c>
      <c r="P1236" s="404" t="s">
        <v>210</v>
      </c>
      <c r="Q1236" s="404" t="s">
        <v>210</v>
      </c>
      <c r="R1236" s="404" t="s">
        <v>210</v>
      </c>
      <c r="S1236" s="403" t="s">
        <v>210</v>
      </c>
      <c r="T1236" s="403" t="s">
        <v>210</v>
      </c>
      <c r="U1236" s="403" t="s">
        <v>210</v>
      </c>
      <c r="V1236" s="403" t="s">
        <v>210</v>
      </c>
      <c r="W1236" s="403" t="s">
        <v>210</v>
      </c>
      <c r="X1236" s="403" t="s">
        <v>210</v>
      </c>
      <c r="Y1236" s="403" t="s">
        <v>210</v>
      </c>
      <c r="Z1236" s="403" t="s">
        <v>210</v>
      </c>
      <c r="AA1236" s="403" t="s">
        <v>210</v>
      </c>
      <c r="AB1236" s="403" t="s">
        <v>210</v>
      </c>
      <c r="AC1236" s="403" t="s">
        <v>210</v>
      </c>
      <c r="AD1236" s="403" t="s">
        <v>210</v>
      </c>
      <c r="AE1236" s="403" t="s">
        <v>210</v>
      </c>
      <c r="AF1236" s="403" t="s">
        <v>210</v>
      </c>
      <c r="AG1236" s="403" t="s">
        <v>210</v>
      </c>
      <c r="AH1236" s="403" t="s">
        <v>210</v>
      </c>
      <c r="AI1236" s="403" t="s">
        <v>210</v>
      </c>
    </row>
    <row r="1237" spans="1:35" x14ac:dyDescent="0.2">
      <c r="A1237" s="434" t="str">
        <f>IF(B1237&lt;&gt;"",HYPERLINK(CONCATENATE("http://reports.ofsted.gov.uk/inspection-reports/find-inspection-report/provider/ELS/",B1237),"Ofsted Webpage"),"")</f>
        <v>Ofsted Webpage</v>
      </c>
      <c r="B1237" s="403">
        <v>1270894</v>
      </c>
      <c r="C1237" s="403">
        <v>137964</v>
      </c>
      <c r="D1237" s="403">
        <v>10038823</v>
      </c>
      <c r="E1237" s="403" t="s">
        <v>5100</v>
      </c>
      <c r="F1237" s="403" t="s">
        <v>92</v>
      </c>
      <c r="G1237" s="403" t="s">
        <v>14</v>
      </c>
      <c r="H1237" s="403" t="s">
        <v>419</v>
      </c>
      <c r="I1237" s="403" t="s">
        <v>122</v>
      </c>
      <c r="J1237" s="403" t="s">
        <v>122</v>
      </c>
      <c r="K1237" s="404" t="s">
        <v>210</v>
      </c>
      <c r="L1237" s="403" t="s">
        <v>210</v>
      </c>
      <c r="M1237" s="403" t="s">
        <v>210</v>
      </c>
      <c r="N1237" s="403" t="s">
        <v>210</v>
      </c>
      <c r="O1237" s="403" t="s">
        <v>210</v>
      </c>
      <c r="P1237" s="404" t="s">
        <v>210</v>
      </c>
      <c r="Q1237" s="404" t="s">
        <v>210</v>
      </c>
      <c r="R1237" s="404" t="s">
        <v>210</v>
      </c>
      <c r="S1237" s="403" t="s">
        <v>210</v>
      </c>
      <c r="T1237" s="403" t="s">
        <v>210</v>
      </c>
      <c r="U1237" s="403" t="s">
        <v>210</v>
      </c>
      <c r="V1237" s="403" t="s">
        <v>210</v>
      </c>
      <c r="W1237" s="403" t="s">
        <v>210</v>
      </c>
      <c r="X1237" s="403" t="s">
        <v>210</v>
      </c>
      <c r="Y1237" s="403" t="s">
        <v>210</v>
      </c>
      <c r="Z1237" s="403" t="s">
        <v>210</v>
      </c>
      <c r="AA1237" s="403" t="s">
        <v>210</v>
      </c>
      <c r="AB1237" s="403" t="s">
        <v>210</v>
      </c>
      <c r="AC1237" s="403" t="s">
        <v>210</v>
      </c>
      <c r="AD1237" s="403" t="s">
        <v>210</v>
      </c>
      <c r="AE1237" s="403" t="s">
        <v>210</v>
      </c>
      <c r="AF1237" s="403" t="s">
        <v>210</v>
      </c>
      <c r="AG1237" s="403" t="s">
        <v>210</v>
      </c>
      <c r="AH1237" s="403" t="s">
        <v>210</v>
      </c>
      <c r="AI1237" s="403" t="s">
        <v>210</v>
      </c>
    </row>
    <row r="1238" spans="1:35" x14ac:dyDescent="0.2">
      <c r="A1238" s="434" t="str">
        <f>IF(B1238&lt;&gt;"",HYPERLINK(CONCATENATE("http://reports.ofsted.gov.uk/inspection-reports/find-inspection-report/provider/ELS/",B1238),"Ofsted Webpage"),"")</f>
        <v>Ofsted Webpage</v>
      </c>
      <c r="B1238" s="403">
        <v>1270895</v>
      </c>
      <c r="C1238" s="403">
        <v>129611</v>
      </c>
      <c r="D1238" s="403">
        <v>10038939</v>
      </c>
      <c r="E1238" s="403" t="s">
        <v>5101</v>
      </c>
      <c r="F1238" s="403" t="s">
        <v>92</v>
      </c>
      <c r="G1238" s="403" t="s">
        <v>14</v>
      </c>
      <c r="H1238" s="403" t="s">
        <v>422</v>
      </c>
      <c r="I1238" s="403" t="s">
        <v>140</v>
      </c>
      <c r="J1238" s="403" t="s">
        <v>140</v>
      </c>
      <c r="K1238" s="404" t="s">
        <v>210</v>
      </c>
      <c r="L1238" s="403" t="s">
        <v>210</v>
      </c>
      <c r="M1238" s="403" t="s">
        <v>210</v>
      </c>
      <c r="N1238" s="403" t="s">
        <v>210</v>
      </c>
      <c r="O1238" s="403" t="s">
        <v>210</v>
      </c>
      <c r="P1238" s="404" t="s">
        <v>210</v>
      </c>
      <c r="Q1238" s="404" t="s">
        <v>210</v>
      </c>
      <c r="R1238" s="404" t="s">
        <v>210</v>
      </c>
      <c r="S1238" s="403" t="s">
        <v>210</v>
      </c>
      <c r="T1238" s="403" t="s">
        <v>210</v>
      </c>
      <c r="U1238" s="403" t="s">
        <v>210</v>
      </c>
      <c r="V1238" s="403" t="s">
        <v>210</v>
      </c>
      <c r="W1238" s="403" t="s">
        <v>210</v>
      </c>
      <c r="X1238" s="403" t="s">
        <v>210</v>
      </c>
      <c r="Y1238" s="403" t="s">
        <v>210</v>
      </c>
      <c r="Z1238" s="403" t="s">
        <v>210</v>
      </c>
      <c r="AA1238" s="403" t="s">
        <v>210</v>
      </c>
      <c r="AB1238" s="403" t="s">
        <v>210</v>
      </c>
      <c r="AC1238" s="403" t="s">
        <v>210</v>
      </c>
      <c r="AD1238" s="403" t="s">
        <v>210</v>
      </c>
      <c r="AE1238" s="403" t="s">
        <v>210</v>
      </c>
      <c r="AF1238" s="403" t="s">
        <v>210</v>
      </c>
      <c r="AG1238" s="403" t="s">
        <v>210</v>
      </c>
      <c r="AH1238" s="403" t="s">
        <v>210</v>
      </c>
      <c r="AI1238" s="403" t="s">
        <v>210</v>
      </c>
    </row>
    <row r="1239" spans="1:35" x14ac:dyDescent="0.2">
      <c r="A1239" s="434" t="str">
        <f>IF(B1239&lt;&gt;"",HYPERLINK(CONCATENATE("http://reports.ofsted.gov.uk/inspection-reports/find-inspection-report/provider/ELS/",B1239),"Ofsted Webpage"),"")</f>
        <v>Ofsted Webpage</v>
      </c>
      <c r="B1239" s="403">
        <v>1270896</v>
      </c>
      <c r="C1239" s="403">
        <v>138845</v>
      </c>
      <c r="D1239" s="403">
        <v>10039793</v>
      </c>
      <c r="E1239" s="403" t="s">
        <v>5102</v>
      </c>
      <c r="F1239" s="403" t="s">
        <v>92</v>
      </c>
      <c r="G1239" s="403" t="s">
        <v>14</v>
      </c>
      <c r="H1239" s="403" t="s">
        <v>285</v>
      </c>
      <c r="I1239" s="403" t="s">
        <v>140</v>
      </c>
      <c r="J1239" s="403" t="s">
        <v>140</v>
      </c>
      <c r="K1239" s="404" t="s">
        <v>210</v>
      </c>
      <c r="L1239" s="403" t="s">
        <v>210</v>
      </c>
      <c r="M1239" s="403" t="s">
        <v>210</v>
      </c>
      <c r="N1239" s="403" t="s">
        <v>210</v>
      </c>
      <c r="O1239" s="403" t="s">
        <v>210</v>
      </c>
      <c r="P1239" s="404" t="s">
        <v>210</v>
      </c>
      <c r="Q1239" s="404" t="s">
        <v>210</v>
      </c>
      <c r="R1239" s="404" t="s">
        <v>210</v>
      </c>
      <c r="S1239" s="403" t="s">
        <v>210</v>
      </c>
      <c r="T1239" s="403" t="s">
        <v>210</v>
      </c>
      <c r="U1239" s="403" t="s">
        <v>210</v>
      </c>
      <c r="V1239" s="403" t="s">
        <v>210</v>
      </c>
      <c r="W1239" s="403" t="s">
        <v>210</v>
      </c>
      <c r="X1239" s="403" t="s">
        <v>210</v>
      </c>
      <c r="Y1239" s="403" t="s">
        <v>210</v>
      </c>
      <c r="Z1239" s="403" t="s">
        <v>210</v>
      </c>
      <c r="AA1239" s="403" t="s">
        <v>210</v>
      </c>
      <c r="AB1239" s="403" t="s">
        <v>210</v>
      </c>
      <c r="AC1239" s="403" t="s">
        <v>210</v>
      </c>
      <c r="AD1239" s="403" t="s">
        <v>210</v>
      </c>
      <c r="AE1239" s="403" t="s">
        <v>210</v>
      </c>
      <c r="AF1239" s="403" t="s">
        <v>210</v>
      </c>
      <c r="AG1239" s="403" t="s">
        <v>210</v>
      </c>
      <c r="AH1239" s="403" t="s">
        <v>210</v>
      </c>
      <c r="AI1239" s="403" t="s">
        <v>210</v>
      </c>
    </row>
    <row r="1240" spans="1:35" x14ac:dyDescent="0.2">
      <c r="A1240" s="434" t="str">
        <f>IF(B1240&lt;&gt;"",HYPERLINK(CONCATENATE("http://reports.ofsted.gov.uk/inspection-reports/find-inspection-report/provider/ELS/",B1240),"Ofsted Webpage"),"")</f>
        <v>Ofsted Webpage</v>
      </c>
      <c r="B1240" s="403">
        <v>1270897</v>
      </c>
      <c r="C1240" s="403">
        <v>131289</v>
      </c>
      <c r="D1240" s="403">
        <v>10040368</v>
      </c>
      <c r="E1240" s="403" t="s">
        <v>5103</v>
      </c>
      <c r="F1240" s="403" t="s">
        <v>92</v>
      </c>
      <c r="G1240" s="403" t="s">
        <v>14</v>
      </c>
      <c r="H1240" s="403" t="s">
        <v>357</v>
      </c>
      <c r="I1240" s="403" t="s">
        <v>140</v>
      </c>
      <c r="J1240" s="403" t="s">
        <v>140</v>
      </c>
      <c r="K1240" s="404" t="s">
        <v>210</v>
      </c>
      <c r="L1240" s="403" t="s">
        <v>210</v>
      </c>
      <c r="M1240" s="403" t="s">
        <v>210</v>
      </c>
      <c r="N1240" s="403" t="s">
        <v>210</v>
      </c>
      <c r="O1240" s="403" t="s">
        <v>210</v>
      </c>
      <c r="P1240" s="404" t="s">
        <v>210</v>
      </c>
      <c r="Q1240" s="404" t="s">
        <v>210</v>
      </c>
      <c r="R1240" s="404" t="s">
        <v>210</v>
      </c>
      <c r="S1240" s="403" t="s">
        <v>210</v>
      </c>
      <c r="T1240" s="403" t="s">
        <v>210</v>
      </c>
      <c r="U1240" s="403" t="s">
        <v>210</v>
      </c>
      <c r="V1240" s="403" t="s">
        <v>210</v>
      </c>
      <c r="W1240" s="403" t="s">
        <v>210</v>
      </c>
      <c r="X1240" s="403" t="s">
        <v>210</v>
      </c>
      <c r="Y1240" s="403" t="s">
        <v>210</v>
      </c>
      <c r="Z1240" s="403" t="s">
        <v>210</v>
      </c>
      <c r="AA1240" s="403" t="s">
        <v>210</v>
      </c>
      <c r="AB1240" s="403" t="s">
        <v>210</v>
      </c>
      <c r="AC1240" s="403" t="s">
        <v>210</v>
      </c>
      <c r="AD1240" s="403" t="s">
        <v>210</v>
      </c>
      <c r="AE1240" s="403" t="s">
        <v>210</v>
      </c>
      <c r="AF1240" s="403" t="s">
        <v>210</v>
      </c>
      <c r="AG1240" s="403" t="s">
        <v>210</v>
      </c>
      <c r="AH1240" s="403" t="s">
        <v>210</v>
      </c>
      <c r="AI1240" s="403" t="s">
        <v>210</v>
      </c>
    </row>
    <row r="1241" spans="1:35" x14ac:dyDescent="0.2">
      <c r="A1241" s="434" t="str">
        <f>IF(B1241&lt;&gt;"",HYPERLINK(CONCATENATE("http://reports.ofsted.gov.uk/inspection-reports/find-inspection-report/provider/ELS/",B1241),"Ofsted Webpage"),"")</f>
        <v>Ofsted Webpage</v>
      </c>
      <c r="B1241" s="403">
        <v>1270898</v>
      </c>
      <c r="C1241" s="403">
        <v>124708</v>
      </c>
      <c r="D1241" s="403">
        <v>10041149</v>
      </c>
      <c r="E1241" s="403" t="s">
        <v>5104</v>
      </c>
      <c r="F1241" s="403" t="s">
        <v>92</v>
      </c>
      <c r="G1241" s="403" t="s">
        <v>14</v>
      </c>
      <c r="H1241" s="403" t="s">
        <v>549</v>
      </c>
      <c r="I1241" s="403" t="s">
        <v>199</v>
      </c>
      <c r="J1241" s="403" t="s">
        <v>95</v>
      </c>
      <c r="K1241" s="404" t="s">
        <v>210</v>
      </c>
      <c r="L1241" s="403" t="s">
        <v>210</v>
      </c>
      <c r="M1241" s="403" t="s">
        <v>210</v>
      </c>
      <c r="N1241" s="403" t="s">
        <v>210</v>
      </c>
      <c r="O1241" s="403" t="s">
        <v>210</v>
      </c>
      <c r="P1241" s="404" t="s">
        <v>210</v>
      </c>
      <c r="Q1241" s="404" t="s">
        <v>210</v>
      </c>
      <c r="R1241" s="404" t="s">
        <v>210</v>
      </c>
      <c r="S1241" s="403" t="s">
        <v>210</v>
      </c>
      <c r="T1241" s="403" t="s">
        <v>210</v>
      </c>
      <c r="U1241" s="403" t="s">
        <v>210</v>
      </c>
      <c r="V1241" s="403" t="s">
        <v>210</v>
      </c>
      <c r="W1241" s="403" t="s">
        <v>210</v>
      </c>
      <c r="X1241" s="403" t="s">
        <v>210</v>
      </c>
      <c r="Y1241" s="403" t="s">
        <v>210</v>
      </c>
      <c r="Z1241" s="403" t="s">
        <v>210</v>
      </c>
      <c r="AA1241" s="403" t="s">
        <v>210</v>
      </c>
      <c r="AB1241" s="403" t="s">
        <v>210</v>
      </c>
      <c r="AC1241" s="403" t="s">
        <v>210</v>
      </c>
      <c r="AD1241" s="403" t="s">
        <v>210</v>
      </c>
      <c r="AE1241" s="403" t="s">
        <v>210</v>
      </c>
      <c r="AF1241" s="403" t="s">
        <v>210</v>
      </c>
      <c r="AG1241" s="403" t="s">
        <v>210</v>
      </c>
      <c r="AH1241" s="403" t="s">
        <v>210</v>
      </c>
      <c r="AI1241" s="403" t="s">
        <v>210</v>
      </c>
    </row>
    <row r="1242" spans="1:35" x14ac:dyDescent="0.2">
      <c r="A1242" s="434" t="str">
        <f>IF(B1242&lt;&gt;"",HYPERLINK(CONCATENATE("http://reports.ofsted.gov.uk/inspection-reports/find-inspection-report/provider/ELS/",B1242),"Ofsted Webpage"),"")</f>
        <v>Ofsted Webpage</v>
      </c>
      <c r="B1242" s="403">
        <v>1270900</v>
      </c>
      <c r="C1242" s="403">
        <v>130981</v>
      </c>
      <c r="D1242" s="403">
        <v>10041319</v>
      </c>
      <c r="E1242" s="403" t="s">
        <v>5105</v>
      </c>
      <c r="F1242" s="403" t="s">
        <v>92</v>
      </c>
      <c r="G1242" s="403" t="s">
        <v>14</v>
      </c>
      <c r="H1242" s="403" t="s">
        <v>266</v>
      </c>
      <c r="I1242" s="403" t="s">
        <v>122</v>
      </c>
      <c r="J1242" s="403" t="s">
        <v>122</v>
      </c>
      <c r="K1242" s="404" t="s">
        <v>210</v>
      </c>
      <c r="L1242" s="403" t="s">
        <v>210</v>
      </c>
      <c r="M1242" s="403" t="s">
        <v>210</v>
      </c>
      <c r="N1242" s="403" t="s">
        <v>210</v>
      </c>
      <c r="O1242" s="403" t="s">
        <v>210</v>
      </c>
      <c r="P1242" s="404" t="s">
        <v>210</v>
      </c>
      <c r="Q1242" s="404" t="s">
        <v>210</v>
      </c>
      <c r="R1242" s="404" t="s">
        <v>210</v>
      </c>
      <c r="S1242" s="403" t="s">
        <v>210</v>
      </c>
      <c r="T1242" s="403" t="s">
        <v>210</v>
      </c>
      <c r="U1242" s="403" t="s">
        <v>210</v>
      </c>
      <c r="V1242" s="403" t="s">
        <v>210</v>
      </c>
      <c r="W1242" s="403" t="s">
        <v>210</v>
      </c>
      <c r="X1242" s="403" t="s">
        <v>210</v>
      </c>
      <c r="Y1242" s="403" t="s">
        <v>210</v>
      </c>
      <c r="Z1242" s="403" t="s">
        <v>210</v>
      </c>
      <c r="AA1242" s="403" t="s">
        <v>210</v>
      </c>
      <c r="AB1242" s="403" t="s">
        <v>210</v>
      </c>
      <c r="AC1242" s="403" t="s">
        <v>210</v>
      </c>
      <c r="AD1242" s="403" t="s">
        <v>210</v>
      </c>
      <c r="AE1242" s="403" t="s">
        <v>210</v>
      </c>
      <c r="AF1242" s="403" t="s">
        <v>210</v>
      </c>
      <c r="AG1242" s="403" t="s">
        <v>210</v>
      </c>
      <c r="AH1242" s="403" t="s">
        <v>210</v>
      </c>
      <c r="AI1242" s="403" t="s">
        <v>210</v>
      </c>
    </row>
    <row r="1243" spans="1:35" x14ac:dyDescent="0.2">
      <c r="A1243" s="434" t="str">
        <f>IF(B1243&lt;&gt;"",HYPERLINK(CONCATENATE("http://reports.ofsted.gov.uk/inspection-reports/find-inspection-report/provider/ELS/",B1243),"Ofsted Webpage"),"")</f>
        <v>Ofsted Webpage</v>
      </c>
      <c r="B1243" s="403">
        <v>1270901</v>
      </c>
      <c r="C1243" s="403">
        <v>129227</v>
      </c>
      <c r="D1243" s="403">
        <v>10041486</v>
      </c>
      <c r="E1243" s="403" t="s">
        <v>5106</v>
      </c>
      <c r="F1243" s="403" t="s">
        <v>92</v>
      </c>
      <c r="G1243" s="403" t="s">
        <v>14</v>
      </c>
      <c r="H1243" s="403" t="s">
        <v>790</v>
      </c>
      <c r="I1243" s="403" t="s">
        <v>140</v>
      </c>
      <c r="J1243" s="403" t="s">
        <v>140</v>
      </c>
      <c r="K1243" s="404" t="s">
        <v>210</v>
      </c>
      <c r="L1243" s="403" t="s">
        <v>210</v>
      </c>
      <c r="M1243" s="403" t="s">
        <v>210</v>
      </c>
      <c r="N1243" s="403" t="s">
        <v>210</v>
      </c>
      <c r="O1243" s="403" t="s">
        <v>210</v>
      </c>
      <c r="P1243" s="404" t="s">
        <v>210</v>
      </c>
      <c r="Q1243" s="404" t="s">
        <v>210</v>
      </c>
      <c r="R1243" s="404" t="s">
        <v>210</v>
      </c>
      <c r="S1243" s="403" t="s">
        <v>210</v>
      </c>
      <c r="T1243" s="403" t="s">
        <v>210</v>
      </c>
      <c r="U1243" s="403" t="s">
        <v>210</v>
      </c>
      <c r="V1243" s="403" t="s">
        <v>210</v>
      </c>
      <c r="W1243" s="403" t="s">
        <v>210</v>
      </c>
      <c r="X1243" s="403" t="s">
        <v>210</v>
      </c>
      <c r="Y1243" s="403" t="s">
        <v>210</v>
      </c>
      <c r="Z1243" s="403" t="s">
        <v>210</v>
      </c>
      <c r="AA1243" s="403" t="s">
        <v>210</v>
      </c>
      <c r="AB1243" s="403" t="s">
        <v>210</v>
      </c>
      <c r="AC1243" s="403" t="s">
        <v>210</v>
      </c>
      <c r="AD1243" s="403" t="s">
        <v>210</v>
      </c>
      <c r="AE1243" s="403" t="s">
        <v>210</v>
      </c>
      <c r="AF1243" s="403" t="s">
        <v>210</v>
      </c>
      <c r="AG1243" s="403" t="s">
        <v>210</v>
      </c>
      <c r="AH1243" s="403" t="s">
        <v>210</v>
      </c>
      <c r="AI1243" s="403" t="s">
        <v>210</v>
      </c>
    </row>
    <row r="1244" spans="1:35" x14ac:dyDescent="0.2">
      <c r="A1244" s="434" t="str">
        <f>IF(B1244&lt;&gt;"",HYPERLINK(CONCATENATE("http://reports.ofsted.gov.uk/inspection-reports/find-inspection-report/provider/ELS/",B1244),"Ofsted Webpage"),"")</f>
        <v>Ofsted Webpage</v>
      </c>
      <c r="B1244" s="403">
        <v>1270902</v>
      </c>
      <c r="C1244" s="403">
        <v>133883</v>
      </c>
      <c r="D1244" s="403">
        <v>10042119</v>
      </c>
      <c r="E1244" s="403" t="s">
        <v>5107</v>
      </c>
      <c r="F1244" s="403" t="s">
        <v>92</v>
      </c>
      <c r="G1244" s="403" t="s">
        <v>14</v>
      </c>
      <c r="H1244" s="403" t="s">
        <v>222</v>
      </c>
      <c r="I1244" s="403" t="s">
        <v>199</v>
      </c>
      <c r="J1244" s="403" t="s">
        <v>95</v>
      </c>
      <c r="K1244" s="404" t="s">
        <v>210</v>
      </c>
      <c r="L1244" s="403" t="s">
        <v>210</v>
      </c>
      <c r="M1244" s="403" t="s">
        <v>210</v>
      </c>
      <c r="N1244" s="403" t="s">
        <v>210</v>
      </c>
      <c r="O1244" s="403" t="s">
        <v>210</v>
      </c>
      <c r="P1244" s="404" t="s">
        <v>210</v>
      </c>
      <c r="Q1244" s="404" t="s">
        <v>210</v>
      </c>
      <c r="R1244" s="404" t="s">
        <v>210</v>
      </c>
      <c r="S1244" s="403" t="s">
        <v>210</v>
      </c>
      <c r="T1244" s="403" t="s">
        <v>210</v>
      </c>
      <c r="U1244" s="403" t="s">
        <v>210</v>
      </c>
      <c r="V1244" s="403" t="s">
        <v>210</v>
      </c>
      <c r="W1244" s="403" t="s">
        <v>210</v>
      </c>
      <c r="X1244" s="403" t="s">
        <v>210</v>
      </c>
      <c r="Y1244" s="403" t="s">
        <v>210</v>
      </c>
      <c r="Z1244" s="403" t="s">
        <v>210</v>
      </c>
      <c r="AA1244" s="403" t="s">
        <v>210</v>
      </c>
      <c r="AB1244" s="403" t="s">
        <v>210</v>
      </c>
      <c r="AC1244" s="403" t="s">
        <v>210</v>
      </c>
      <c r="AD1244" s="403" t="s">
        <v>210</v>
      </c>
      <c r="AE1244" s="403" t="s">
        <v>210</v>
      </c>
      <c r="AF1244" s="403" t="s">
        <v>210</v>
      </c>
      <c r="AG1244" s="403" t="s">
        <v>210</v>
      </c>
      <c r="AH1244" s="403" t="s">
        <v>210</v>
      </c>
      <c r="AI1244" s="403" t="s">
        <v>210</v>
      </c>
    </row>
    <row r="1245" spans="1:35" x14ac:dyDescent="0.2">
      <c r="A1245" s="434" t="str">
        <f>IF(B1245&lt;&gt;"",HYPERLINK(CONCATENATE("http://reports.ofsted.gov.uk/inspection-reports/find-inspection-report/provider/ELS/",B1245),"Ofsted Webpage"),"")</f>
        <v>Ofsted Webpage</v>
      </c>
      <c r="B1245" s="403">
        <v>1270903</v>
      </c>
      <c r="C1245" s="403">
        <v>137962</v>
      </c>
      <c r="D1245" s="403">
        <v>10042570</v>
      </c>
      <c r="E1245" s="403" t="s">
        <v>5108</v>
      </c>
      <c r="F1245" s="403" t="s">
        <v>92</v>
      </c>
      <c r="G1245" s="403" t="s">
        <v>14</v>
      </c>
      <c r="H1245" s="403" t="s">
        <v>607</v>
      </c>
      <c r="I1245" s="403" t="s">
        <v>122</v>
      </c>
      <c r="J1245" s="403" t="s">
        <v>122</v>
      </c>
      <c r="K1245" s="404" t="s">
        <v>210</v>
      </c>
      <c r="L1245" s="403" t="s">
        <v>210</v>
      </c>
      <c r="M1245" s="403" t="s">
        <v>210</v>
      </c>
      <c r="N1245" s="403" t="s">
        <v>210</v>
      </c>
      <c r="O1245" s="403" t="s">
        <v>210</v>
      </c>
      <c r="P1245" s="404" t="s">
        <v>210</v>
      </c>
      <c r="Q1245" s="404" t="s">
        <v>210</v>
      </c>
      <c r="R1245" s="404" t="s">
        <v>210</v>
      </c>
      <c r="S1245" s="403" t="s">
        <v>210</v>
      </c>
      <c r="T1245" s="403" t="s">
        <v>210</v>
      </c>
      <c r="U1245" s="403" t="s">
        <v>210</v>
      </c>
      <c r="V1245" s="403" t="s">
        <v>210</v>
      </c>
      <c r="W1245" s="403" t="s">
        <v>210</v>
      </c>
      <c r="X1245" s="403" t="s">
        <v>210</v>
      </c>
      <c r="Y1245" s="403" t="s">
        <v>210</v>
      </c>
      <c r="Z1245" s="403" t="s">
        <v>210</v>
      </c>
      <c r="AA1245" s="403" t="s">
        <v>210</v>
      </c>
      <c r="AB1245" s="403" t="s">
        <v>210</v>
      </c>
      <c r="AC1245" s="403" t="s">
        <v>210</v>
      </c>
      <c r="AD1245" s="403" t="s">
        <v>210</v>
      </c>
      <c r="AE1245" s="403" t="s">
        <v>210</v>
      </c>
      <c r="AF1245" s="403" t="s">
        <v>210</v>
      </c>
      <c r="AG1245" s="403" t="s">
        <v>210</v>
      </c>
      <c r="AH1245" s="403" t="s">
        <v>210</v>
      </c>
      <c r="AI1245" s="403" t="s">
        <v>210</v>
      </c>
    </row>
    <row r="1246" spans="1:35" x14ac:dyDescent="0.2">
      <c r="A1246" s="434" t="str">
        <f>IF(B1246&lt;&gt;"",HYPERLINK(CONCATENATE("http://reports.ofsted.gov.uk/inspection-reports/find-inspection-report/provider/ELS/",B1246),"Ofsted Webpage"),"")</f>
        <v>Ofsted Webpage</v>
      </c>
      <c r="B1246" s="403">
        <v>1270904</v>
      </c>
      <c r="C1246" s="403">
        <v>130421</v>
      </c>
      <c r="D1246" s="403">
        <v>10042819</v>
      </c>
      <c r="E1246" s="403" t="s">
        <v>5109</v>
      </c>
      <c r="F1246" s="403" t="s">
        <v>92</v>
      </c>
      <c r="G1246" s="403" t="s">
        <v>14</v>
      </c>
      <c r="H1246" s="403" t="s">
        <v>205</v>
      </c>
      <c r="I1246" s="403" t="s">
        <v>140</v>
      </c>
      <c r="J1246" s="403" t="s">
        <v>140</v>
      </c>
      <c r="K1246" s="404" t="s">
        <v>210</v>
      </c>
      <c r="L1246" s="403" t="s">
        <v>210</v>
      </c>
      <c r="M1246" s="403" t="s">
        <v>210</v>
      </c>
      <c r="N1246" s="403" t="s">
        <v>210</v>
      </c>
      <c r="O1246" s="403" t="s">
        <v>210</v>
      </c>
      <c r="P1246" s="404" t="s">
        <v>210</v>
      </c>
      <c r="Q1246" s="404" t="s">
        <v>210</v>
      </c>
      <c r="R1246" s="404" t="s">
        <v>210</v>
      </c>
      <c r="S1246" s="403" t="s">
        <v>210</v>
      </c>
      <c r="T1246" s="403" t="s">
        <v>210</v>
      </c>
      <c r="U1246" s="403" t="s">
        <v>210</v>
      </c>
      <c r="V1246" s="403" t="s">
        <v>210</v>
      </c>
      <c r="W1246" s="403" t="s">
        <v>210</v>
      </c>
      <c r="X1246" s="403" t="s">
        <v>210</v>
      </c>
      <c r="Y1246" s="403" t="s">
        <v>210</v>
      </c>
      <c r="Z1246" s="403" t="s">
        <v>210</v>
      </c>
      <c r="AA1246" s="403" t="s">
        <v>210</v>
      </c>
      <c r="AB1246" s="403" t="s">
        <v>210</v>
      </c>
      <c r="AC1246" s="403" t="s">
        <v>210</v>
      </c>
      <c r="AD1246" s="403" t="s">
        <v>210</v>
      </c>
      <c r="AE1246" s="403" t="s">
        <v>210</v>
      </c>
      <c r="AF1246" s="403" t="s">
        <v>210</v>
      </c>
      <c r="AG1246" s="403" t="s">
        <v>210</v>
      </c>
      <c r="AH1246" s="403" t="s">
        <v>210</v>
      </c>
      <c r="AI1246" s="403" t="s">
        <v>210</v>
      </c>
    </row>
    <row r="1247" spans="1:35" x14ac:dyDescent="0.2">
      <c r="A1247" s="434" t="str">
        <f>IF(B1247&lt;&gt;"",HYPERLINK(CONCATENATE("http://reports.ofsted.gov.uk/inspection-reports/find-inspection-report/provider/ELS/",B1247),"Ofsted Webpage"),"")</f>
        <v>Ofsted Webpage</v>
      </c>
      <c r="B1247" s="403">
        <v>1270905</v>
      </c>
      <c r="C1247" s="403">
        <v>130594</v>
      </c>
      <c r="D1247" s="403">
        <v>10043112</v>
      </c>
      <c r="E1247" s="403" t="s">
        <v>5110</v>
      </c>
      <c r="F1247" s="403" t="s">
        <v>92</v>
      </c>
      <c r="G1247" s="403" t="s">
        <v>14</v>
      </c>
      <c r="H1247" s="403" t="s">
        <v>217</v>
      </c>
      <c r="I1247" s="403" t="s">
        <v>161</v>
      </c>
      <c r="J1247" s="403" t="s">
        <v>161</v>
      </c>
      <c r="K1247" s="404" t="s">
        <v>210</v>
      </c>
      <c r="L1247" s="403" t="s">
        <v>210</v>
      </c>
      <c r="M1247" s="403" t="s">
        <v>210</v>
      </c>
      <c r="N1247" s="403" t="s">
        <v>210</v>
      </c>
      <c r="O1247" s="403" t="s">
        <v>210</v>
      </c>
      <c r="P1247" s="404" t="s">
        <v>210</v>
      </c>
      <c r="Q1247" s="404" t="s">
        <v>210</v>
      </c>
      <c r="R1247" s="404" t="s">
        <v>210</v>
      </c>
      <c r="S1247" s="403" t="s">
        <v>210</v>
      </c>
      <c r="T1247" s="403" t="s">
        <v>210</v>
      </c>
      <c r="U1247" s="403" t="s">
        <v>210</v>
      </c>
      <c r="V1247" s="403" t="s">
        <v>210</v>
      </c>
      <c r="W1247" s="403" t="s">
        <v>210</v>
      </c>
      <c r="X1247" s="403" t="s">
        <v>210</v>
      </c>
      <c r="Y1247" s="403" t="s">
        <v>210</v>
      </c>
      <c r="Z1247" s="403" t="s">
        <v>210</v>
      </c>
      <c r="AA1247" s="403" t="s">
        <v>210</v>
      </c>
      <c r="AB1247" s="403" t="s">
        <v>210</v>
      </c>
      <c r="AC1247" s="403" t="s">
        <v>210</v>
      </c>
      <c r="AD1247" s="403" t="s">
        <v>210</v>
      </c>
      <c r="AE1247" s="403" t="s">
        <v>210</v>
      </c>
      <c r="AF1247" s="403" t="s">
        <v>210</v>
      </c>
      <c r="AG1247" s="403" t="s">
        <v>210</v>
      </c>
      <c r="AH1247" s="403" t="s">
        <v>210</v>
      </c>
      <c r="AI1247" s="403" t="s">
        <v>210</v>
      </c>
    </row>
    <row r="1248" spans="1:35" x14ac:dyDescent="0.2">
      <c r="A1248" s="434" t="str">
        <f>IF(B1248&lt;&gt;"",HYPERLINK(CONCATENATE("http://reports.ofsted.gov.uk/inspection-reports/find-inspection-report/provider/ELS/",B1248),"Ofsted Webpage"),"")</f>
        <v>Ofsted Webpage</v>
      </c>
      <c r="B1248" s="403">
        <v>1270906</v>
      </c>
      <c r="C1248" s="403">
        <v>133541</v>
      </c>
      <c r="D1248" s="403">
        <v>10043208</v>
      </c>
      <c r="E1248" s="403" t="s">
        <v>5111</v>
      </c>
      <c r="F1248" s="403" t="s">
        <v>92</v>
      </c>
      <c r="G1248" s="403" t="s">
        <v>14</v>
      </c>
      <c r="H1248" s="403" t="s">
        <v>514</v>
      </c>
      <c r="I1248" s="403" t="s">
        <v>190</v>
      </c>
      <c r="J1248" s="403" t="s">
        <v>190</v>
      </c>
      <c r="K1248" s="404" t="s">
        <v>210</v>
      </c>
      <c r="L1248" s="403" t="s">
        <v>210</v>
      </c>
      <c r="M1248" s="403" t="s">
        <v>210</v>
      </c>
      <c r="N1248" s="403" t="s">
        <v>210</v>
      </c>
      <c r="O1248" s="403" t="s">
        <v>210</v>
      </c>
      <c r="P1248" s="404" t="s">
        <v>210</v>
      </c>
      <c r="Q1248" s="404" t="s">
        <v>210</v>
      </c>
      <c r="R1248" s="404" t="s">
        <v>210</v>
      </c>
      <c r="S1248" s="403" t="s">
        <v>210</v>
      </c>
      <c r="T1248" s="403" t="s">
        <v>210</v>
      </c>
      <c r="U1248" s="403" t="s">
        <v>210</v>
      </c>
      <c r="V1248" s="403" t="s">
        <v>210</v>
      </c>
      <c r="W1248" s="403" t="s">
        <v>210</v>
      </c>
      <c r="X1248" s="403" t="s">
        <v>210</v>
      </c>
      <c r="Y1248" s="403" t="s">
        <v>210</v>
      </c>
      <c r="Z1248" s="403" t="s">
        <v>210</v>
      </c>
      <c r="AA1248" s="403" t="s">
        <v>210</v>
      </c>
      <c r="AB1248" s="403" t="s">
        <v>210</v>
      </c>
      <c r="AC1248" s="403" t="s">
        <v>210</v>
      </c>
      <c r="AD1248" s="403" t="s">
        <v>210</v>
      </c>
      <c r="AE1248" s="403" t="s">
        <v>210</v>
      </c>
      <c r="AF1248" s="403" t="s">
        <v>210</v>
      </c>
      <c r="AG1248" s="403" t="s">
        <v>210</v>
      </c>
      <c r="AH1248" s="403" t="s">
        <v>210</v>
      </c>
      <c r="AI1248" s="403" t="s">
        <v>210</v>
      </c>
    </row>
    <row r="1249" spans="1:35" x14ac:dyDescent="0.2">
      <c r="A1249" s="434" t="str">
        <f>IF(B1249&lt;&gt;"",HYPERLINK(CONCATENATE("http://reports.ofsted.gov.uk/inspection-reports/find-inspection-report/provider/ELS/",B1249),"Ofsted Webpage"),"")</f>
        <v>Ofsted Webpage</v>
      </c>
      <c r="B1249" s="403">
        <v>1270907</v>
      </c>
      <c r="C1249" s="403">
        <v>131310</v>
      </c>
      <c r="D1249" s="403">
        <v>10043333</v>
      </c>
      <c r="E1249" s="403" t="s">
        <v>5112</v>
      </c>
      <c r="F1249" s="403" t="s">
        <v>92</v>
      </c>
      <c r="G1249" s="403" t="s">
        <v>14</v>
      </c>
      <c r="H1249" s="403" t="s">
        <v>790</v>
      </c>
      <c r="I1249" s="403" t="s">
        <v>140</v>
      </c>
      <c r="J1249" s="403" t="s">
        <v>140</v>
      </c>
      <c r="K1249" s="404" t="s">
        <v>210</v>
      </c>
      <c r="L1249" s="403" t="s">
        <v>210</v>
      </c>
      <c r="M1249" s="403" t="s">
        <v>210</v>
      </c>
      <c r="N1249" s="403" t="s">
        <v>210</v>
      </c>
      <c r="O1249" s="403" t="s">
        <v>210</v>
      </c>
      <c r="P1249" s="404" t="s">
        <v>210</v>
      </c>
      <c r="Q1249" s="404" t="s">
        <v>210</v>
      </c>
      <c r="R1249" s="404" t="s">
        <v>210</v>
      </c>
      <c r="S1249" s="403" t="s">
        <v>210</v>
      </c>
      <c r="T1249" s="403" t="s">
        <v>210</v>
      </c>
      <c r="U1249" s="403" t="s">
        <v>210</v>
      </c>
      <c r="V1249" s="403" t="s">
        <v>210</v>
      </c>
      <c r="W1249" s="403" t="s">
        <v>210</v>
      </c>
      <c r="X1249" s="403" t="s">
        <v>210</v>
      </c>
      <c r="Y1249" s="403" t="s">
        <v>210</v>
      </c>
      <c r="Z1249" s="403" t="s">
        <v>210</v>
      </c>
      <c r="AA1249" s="403" t="s">
        <v>210</v>
      </c>
      <c r="AB1249" s="403" t="s">
        <v>210</v>
      </c>
      <c r="AC1249" s="403" t="s">
        <v>210</v>
      </c>
      <c r="AD1249" s="403" t="s">
        <v>210</v>
      </c>
      <c r="AE1249" s="403" t="s">
        <v>210</v>
      </c>
      <c r="AF1249" s="403" t="s">
        <v>210</v>
      </c>
      <c r="AG1249" s="403" t="s">
        <v>210</v>
      </c>
      <c r="AH1249" s="403" t="s">
        <v>210</v>
      </c>
      <c r="AI1249" s="403" t="s">
        <v>210</v>
      </c>
    </row>
    <row r="1250" spans="1:35" x14ac:dyDescent="0.2">
      <c r="A1250" s="434" t="str">
        <f>IF(B1250&lt;&gt;"",HYPERLINK(CONCATENATE("http://reports.ofsted.gov.uk/inspection-reports/find-inspection-report/provider/ELS/",B1250),"Ofsted Webpage"),"")</f>
        <v>Ofsted Webpage</v>
      </c>
      <c r="B1250" s="403">
        <v>1270908</v>
      </c>
      <c r="C1250" s="403">
        <v>138647</v>
      </c>
      <c r="D1250" s="403">
        <v>10043389</v>
      </c>
      <c r="E1250" s="403" t="s">
        <v>5113</v>
      </c>
      <c r="F1250" s="403" t="s">
        <v>92</v>
      </c>
      <c r="G1250" s="403" t="s">
        <v>14</v>
      </c>
      <c r="H1250" s="403" t="s">
        <v>430</v>
      </c>
      <c r="I1250" s="403" t="s">
        <v>122</v>
      </c>
      <c r="J1250" s="403" t="s">
        <v>122</v>
      </c>
      <c r="K1250" s="404" t="s">
        <v>210</v>
      </c>
      <c r="L1250" s="403" t="s">
        <v>210</v>
      </c>
      <c r="M1250" s="403" t="s">
        <v>210</v>
      </c>
      <c r="N1250" s="403" t="s">
        <v>210</v>
      </c>
      <c r="O1250" s="403" t="s">
        <v>210</v>
      </c>
      <c r="P1250" s="404" t="s">
        <v>210</v>
      </c>
      <c r="Q1250" s="404" t="s">
        <v>210</v>
      </c>
      <c r="R1250" s="404" t="s">
        <v>210</v>
      </c>
      <c r="S1250" s="403" t="s">
        <v>210</v>
      </c>
      <c r="T1250" s="403" t="s">
        <v>210</v>
      </c>
      <c r="U1250" s="403" t="s">
        <v>210</v>
      </c>
      <c r="V1250" s="403" t="s">
        <v>210</v>
      </c>
      <c r="W1250" s="403" t="s">
        <v>210</v>
      </c>
      <c r="X1250" s="403" t="s">
        <v>210</v>
      </c>
      <c r="Y1250" s="403" t="s">
        <v>210</v>
      </c>
      <c r="Z1250" s="403" t="s">
        <v>210</v>
      </c>
      <c r="AA1250" s="403" t="s">
        <v>210</v>
      </c>
      <c r="AB1250" s="403" t="s">
        <v>210</v>
      </c>
      <c r="AC1250" s="403" t="s">
        <v>210</v>
      </c>
      <c r="AD1250" s="403" t="s">
        <v>210</v>
      </c>
      <c r="AE1250" s="403" t="s">
        <v>210</v>
      </c>
      <c r="AF1250" s="403" t="s">
        <v>210</v>
      </c>
      <c r="AG1250" s="403" t="s">
        <v>210</v>
      </c>
      <c r="AH1250" s="403" t="s">
        <v>210</v>
      </c>
      <c r="AI1250" s="403" t="s">
        <v>210</v>
      </c>
    </row>
    <row r="1251" spans="1:35" x14ac:dyDescent="0.2">
      <c r="A1251" s="434" t="str">
        <f>IF(B1251&lt;&gt;"",HYPERLINK(CONCATENATE("http://reports.ofsted.gov.uk/inspection-reports/find-inspection-report/provider/ELS/",B1251),"Ofsted Webpage"),"")</f>
        <v>Ofsted Webpage</v>
      </c>
      <c r="B1251" s="403">
        <v>1270909</v>
      </c>
      <c r="C1251" s="403">
        <v>131633</v>
      </c>
      <c r="D1251" s="403">
        <v>10043482</v>
      </c>
      <c r="E1251" s="403" t="s">
        <v>5114</v>
      </c>
      <c r="F1251" s="403" t="s">
        <v>92</v>
      </c>
      <c r="G1251" s="403" t="s">
        <v>14</v>
      </c>
      <c r="H1251" s="403" t="s">
        <v>1926</v>
      </c>
      <c r="I1251" s="403" t="s">
        <v>1204</v>
      </c>
      <c r="J1251" s="403" t="s">
        <v>166</v>
      </c>
      <c r="K1251" s="404" t="s">
        <v>210</v>
      </c>
      <c r="L1251" s="403" t="s">
        <v>210</v>
      </c>
      <c r="M1251" s="403" t="s">
        <v>210</v>
      </c>
      <c r="N1251" s="403" t="s">
        <v>210</v>
      </c>
      <c r="O1251" s="403" t="s">
        <v>210</v>
      </c>
      <c r="P1251" s="404" t="s">
        <v>210</v>
      </c>
      <c r="Q1251" s="404" t="s">
        <v>210</v>
      </c>
      <c r="R1251" s="404" t="s">
        <v>210</v>
      </c>
      <c r="S1251" s="403" t="s">
        <v>210</v>
      </c>
      <c r="T1251" s="403" t="s">
        <v>210</v>
      </c>
      <c r="U1251" s="403" t="s">
        <v>210</v>
      </c>
      <c r="V1251" s="403" t="s">
        <v>210</v>
      </c>
      <c r="W1251" s="403" t="s">
        <v>210</v>
      </c>
      <c r="X1251" s="403" t="s">
        <v>210</v>
      </c>
      <c r="Y1251" s="403" t="s">
        <v>210</v>
      </c>
      <c r="Z1251" s="403" t="s">
        <v>210</v>
      </c>
      <c r="AA1251" s="403" t="s">
        <v>210</v>
      </c>
      <c r="AB1251" s="403" t="s">
        <v>210</v>
      </c>
      <c r="AC1251" s="403" t="s">
        <v>210</v>
      </c>
      <c r="AD1251" s="403" t="s">
        <v>210</v>
      </c>
      <c r="AE1251" s="403" t="s">
        <v>210</v>
      </c>
      <c r="AF1251" s="403" t="s">
        <v>210</v>
      </c>
      <c r="AG1251" s="403" t="s">
        <v>210</v>
      </c>
      <c r="AH1251" s="403" t="s">
        <v>210</v>
      </c>
      <c r="AI1251" s="403" t="s">
        <v>210</v>
      </c>
    </row>
    <row r="1252" spans="1:35" x14ac:dyDescent="0.2">
      <c r="A1252" s="434" t="str">
        <f>IF(B1252&lt;&gt;"",HYPERLINK(CONCATENATE("http://reports.ofsted.gov.uk/inspection-reports/find-inspection-report/provider/ELS/",B1252),"Ofsted Webpage"),"")</f>
        <v>Ofsted Webpage</v>
      </c>
      <c r="B1252" s="403">
        <v>1270910</v>
      </c>
      <c r="C1252" s="403">
        <v>131707</v>
      </c>
      <c r="D1252" s="403">
        <v>10043661</v>
      </c>
      <c r="E1252" s="403" t="s">
        <v>5115</v>
      </c>
      <c r="F1252" s="403" t="s">
        <v>92</v>
      </c>
      <c r="G1252" s="403" t="s">
        <v>14</v>
      </c>
      <c r="H1252" s="403" t="s">
        <v>475</v>
      </c>
      <c r="I1252" s="403" t="s">
        <v>94</v>
      </c>
      <c r="J1252" s="403" t="s">
        <v>95</v>
      </c>
      <c r="K1252" s="404" t="s">
        <v>210</v>
      </c>
      <c r="L1252" s="403" t="s">
        <v>210</v>
      </c>
      <c r="M1252" s="403" t="s">
        <v>210</v>
      </c>
      <c r="N1252" s="403" t="s">
        <v>210</v>
      </c>
      <c r="O1252" s="403" t="s">
        <v>210</v>
      </c>
      <c r="P1252" s="404" t="s">
        <v>210</v>
      </c>
      <c r="Q1252" s="404" t="s">
        <v>210</v>
      </c>
      <c r="R1252" s="404" t="s">
        <v>210</v>
      </c>
      <c r="S1252" s="403" t="s">
        <v>210</v>
      </c>
      <c r="T1252" s="403" t="s">
        <v>210</v>
      </c>
      <c r="U1252" s="403" t="s">
        <v>210</v>
      </c>
      <c r="V1252" s="403" t="s">
        <v>210</v>
      </c>
      <c r="W1252" s="403" t="s">
        <v>210</v>
      </c>
      <c r="X1252" s="403" t="s">
        <v>210</v>
      </c>
      <c r="Y1252" s="403" t="s">
        <v>210</v>
      </c>
      <c r="Z1252" s="403" t="s">
        <v>210</v>
      </c>
      <c r="AA1252" s="403" t="s">
        <v>210</v>
      </c>
      <c r="AB1252" s="403" t="s">
        <v>210</v>
      </c>
      <c r="AC1252" s="403" t="s">
        <v>210</v>
      </c>
      <c r="AD1252" s="403" t="s">
        <v>210</v>
      </c>
      <c r="AE1252" s="403" t="s">
        <v>210</v>
      </c>
      <c r="AF1252" s="403" t="s">
        <v>210</v>
      </c>
      <c r="AG1252" s="403" t="s">
        <v>210</v>
      </c>
      <c r="AH1252" s="403" t="s">
        <v>210</v>
      </c>
      <c r="AI1252" s="403" t="s">
        <v>210</v>
      </c>
    </row>
    <row r="1253" spans="1:35" x14ac:dyDescent="0.2">
      <c r="A1253" s="434" t="str">
        <f>IF(B1253&lt;&gt;"",HYPERLINK(CONCATENATE("http://reports.ofsted.gov.uk/inspection-reports/find-inspection-report/provider/ELS/",B1253),"Ofsted Webpage"),"")</f>
        <v>Ofsted Webpage</v>
      </c>
      <c r="B1253" s="403">
        <v>1270911</v>
      </c>
      <c r="C1253" s="403">
        <v>129407</v>
      </c>
      <c r="D1253" s="403">
        <v>10043793</v>
      </c>
      <c r="E1253" s="403" t="s">
        <v>5116</v>
      </c>
      <c r="F1253" s="403" t="s">
        <v>92</v>
      </c>
      <c r="G1253" s="403" t="s">
        <v>14</v>
      </c>
      <c r="H1253" s="403" t="s">
        <v>731</v>
      </c>
      <c r="I1253" s="403" t="s">
        <v>161</v>
      </c>
      <c r="J1253" s="403" t="s">
        <v>161</v>
      </c>
      <c r="K1253" s="404" t="s">
        <v>210</v>
      </c>
      <c r="L1253" s="403" t="s">
        <v>210</v>
      </c>
      <c r="M1253" s="403" t="s">
        <v>210</v>
      </c>
      <c r="N1253" s="403" t="s">
        <v>210</v>
      </c>
      <c r="O1253" s="403" t="s">
        <v>210</v>
      </c>
      <c r="P1253" s="404" t="s">
        <v>210</v>
      </c>
      <c r="Q1253" s="404" t="s">
        <v>210</v>
      </c>
      <c r="R1253" s="404" t="s">
        <v>210</v>
      </c>
      <c r="S1253" s="403" t="s">
        <v>210</v>
      </c>
      <c r="T1253" s="403" t="s">
        <v>210</v>
      </c>
      <c r="U1253" s="403" t="s">
        <v>210</v>
      </c>
      <c r="V1253" s="403" t="s">
        <v>210</v>
      </c>
      <c r="W1253" s="403" t="s">
        <v>210</v>
      </c>
      <c r="X1253" s="403" t="s">
        <v>210</v>
      </c>
      <c r="Y1253" s="403" t="s">
        <v>210</v>
      </c>
      <c r="Z1253" s="403" t="s">
        <v>210</v>
      </c>
      <c r="AA1253" s="403" t="s">
        <v>210</v>
      </c>
      <c r="AB1253" s="403" t="s">
        <v>210</v>
      </c>
      <c r="AC1253" s="403" t="s">
        <v>210</v>
      </c>
      <c r="AD1253" s="403" t="s">
        <v>210</v>
      </c>
      <c r="AE1253" s="403" t="s">
        <v>210</v>
      </c>
      <c r="AF1253" s="403" t="s">
        <v>210</v>
      </c>
      <c r="AG1253" s="403" t="s">
        <v>210</v>
      </c>
      <c r="AH1253" s="403" t="s">
        <v>210</v>
      </c>
      <c r="AI1253" s="403" t="s">
        <v>210</v>
      </c>
    </row>
    <row r="1254" spans="1:35" x14ac:dyDescent="0.2">
      <c r="A1254" s="434" t="str">
        <f>IF(B1254&lt;&gt;"",HYPERLINK(CONCATENATE("http://reports.ofsted.gov.uk/inspection-reports/find-inspection-report/provider/ELS/",B1254),"Ofsted Webpage"),"")</f>
        <v>Ofsted Webpage</v>
      </c>
      <c r="B1254" s="403">
        <v>1270912</v>
      </c>
      <c r="C1254" s="403">
        <v>138571</v>
      </c>
      <c r="D1254" s="403">
        <v>10043980</v>
      </c>
      <c r="E1254" s="403" t="s">
        <v>5117</v>
      </c>
      <c r="F1254" s="403" t="s">
        <v>92</v>
      </c>
      <c r="G1254" s="403" t="s">
        <v>14</v>
      </c>
      <c r="H1254" s="403" t="s">
        <v>790</v>
      </c>
      <c r="I1254" s="403" t="s">
        <v>140</v>
      </c>
      <c r="J1254" s="403" t="s">
        <v>140</v>
      </c>
      <c r="K1254" s="404" t="s">
        <v>210</v>
      </c>
      <c r="L1254" s="403" t="s">
        <v>210</v>
      </c>
      <c r="M1254" s="403" t="s">
        <v>210</v>
      </c>
      <c r="N1254" s="403" t="s">
        <v>210</v>
      </c>
      <c r="O1254" s="403" t="s">
        <v>210</v>
      </c>
      <c r="P1254" s="404" t="s">
        <v>210</v>
      </c>
      <c r="Q1254" s="404" t="s">
        <v>210</v>
      </c>
      <c r="R1254" s="404" t="s">
        <v>210</v>
      </c>
      <c r="S1254" s="403" t="s">
        <v>210</v>
      </c>
      <c r="T1254" s="403" t="s">
        <v>210</v>
      </c>
      <c r="U1254" s="403" t="s">
        <v>210</v>
      </c>
      <c r="V1254" s="403" t="s">
        <v>210</v>
      </c>
      <c r="W1254" s="403" t="s">
        <v>210</v>
      </c>
      <c r="X1254" s="403" t="s">
        <v>210</v>
      </c>
      <c r="Y1254" s="403" t="s">
        <v>210</v>
      </c>
      <c r="Z1254" s="403" t="s">
        <v>210</v>
      </c>
      <c r="AA1254" s="403" t="s">
        <v>210</v>
      </c>
      <c r="AB1254" s="403" t="s">
        <v>210</v>
      </c>
      <c r="AC1254" s="403" t="s">
        <v>210</v>
      </c>
      <c r="AD1254" s="403" t="s">
        <v>210</v>
      </c>
      <c r="AE1254" s="403" t="s">
        <v>210</v>
      </c>
      <c r="AF1254" s="403" t="s">
        <v>210</v>
      </c>
      <c r="AG1254" s="403" t="s">
        <v>210</v>
      </c>
      <c r="AH1254" s="403" t="s">
        <v>210</v>
      </c>
      <c r="AI1254" s="403" t="s">
        <v>210</v>
      </c>
    </row>
    <row r="1255" spans="1:35" x14ac:dyDescent="0.2">
      <c r="A1255" s="434" t="str">
        <f>IF(B1255&lt;&gt;"",HYPERLINK(CONCATENATE("http://reports.ofsted.gov.uk/inspection-reports/find-inspection-report/provider/ELS/",B1255),"Ofsted Webpage"),"")</f>
        <v>Ofsted Webpage</v>
      </c>
      <c r="B1255" s="403">
        <v>1270913</v>
      </c>
      <c r="C1255" s="403">
        <v>138631</v>
      </c>
      <c r="D1255" s="403">
        <v>10044197</v>
      </c>
      <c r="E1255" s="403" t="s">
        <v>5118</v>
      </c>
      <c r="F1255" s="403" t="s">
        <v>92</v>
      </c>
      <c r="G1255" s="403" t="s">
        <v>14</v>
      </c>
      <c r="H1255" s="403" t="s">
        <v>255</v>
      </c>
      <c r="I1255" s="403" t="s">
        <v>161</v>
      </c>
      <c r="J1255" s="403" t="s">
        <v>161</v>
      </c>
      <c r="K1255" s="404" t="s">
        <v>210</v>
      </c>
      <c r="L1255" s="403" t="s">
        <v>210</v>
      </c>
      <c r="M1255" s="403" t="s">
        <v>210</v>
      </c>
      <c r="N1255" s="403" t="s">
        <v>210</v>
      </c>
      <c r="O1255" s="403" t="s">
        <v>210</v>
      </c>
      <c r="P1255" s="404" t="s">
        <v>210</v>
      </c>
      <c r="Q1255" s="404" t="s">
        <v>210</v>
      </c>
      <c r="R1255" s="404" t="s">
        <v>210</v>
      </c>
      <c r="S1255" s="403" t="s">
        <v>210</v>
      </c>
      <c r="T1255" s="403" t="s">
        <v>210</v>
      </c>
      <c r="U1255" s="403" t="s">
        <v>210</v>
      </c>
      <c r="V1255" s="403" t="s">
        <v>210</v>
      </c>
      <c r="W1255" s="403" t="s">
        <v>210</v>
      </c>
      <c r="X1255" s="403" t="s">
        <v>210</v>
      </c>
      <c r="Y1255" s="403" t="s">
        <v>210</v>
      </c>
      <c r="Z1255" s="403" t="s">
        <v>210</v>
      </c>
      <c r="AA1255" s="403" t="s">
        <v>210</v>
      </c>
      <c r="AB1255" s="403" t="s">
        <v>210</v>
      </c>
      <c r="AC1255" s="403" t="s">
        <v>210</v>
      </c>
      <c r="AD1255" s="403" t="s">
        <v>210</v>
      </c>
      <c r="AE1255" s="403" t="s">
        <v>210</v>
      </c>
      <c r="AF1255" s="403" t="s">
        <v>210</v>
      </c>
      <c r="AG1255" s="403" t="s">
        <v>210</v>
      </c>
      <c r="AH1255" s="403" t="s">
        <v>210</v>
      </c>
      <c r="AI1255" s="403" t="s">
        <v>210</v>
      </c>
    </row>
    <row r="1256" spans="1:35" x14ac:dyDescent="0.2">
      <c r="A1256" s="434" t="str">
        <f>IF(B1256&lt;&gt;"",HYPERLINK(CONCATENATE("http://reports.ofsted.gov.uk/inspection-reports/find-inspection-report/provider/ELS/",B1256),"Ofsted Webpage"),"")</f>
        <v>Ofsted Webpage</v>
      </c>
      <c r="B1256" s="403">
        <v>1270914</v>
      </c>
      <c r="C1256" s="403">
        <v>137958</v>
      </c>
      <c r="D1256" s="403">
        <v>10044331</v>
      </c>
      <c r="E1256" s="403" t="s">
        <v>5119</v>
      </c>
      <c r="F1256" s="403" t="s">
        <v>92</v>
      </c>
      <c r="G1256" s="403" t="s">
        <v>14</v>
      </c>
      <c r="H1256" s="403" t="s">
        <v>121</v>
      </c>
      <c r="I1256" s="403" t="s">
        <v>122</v>
      </c>
      <c r="J1256" s="403" t="s">
        <v>122</v>
      </c>
      <c r="K1256" s="404" t="s">
        <v>210</v>
      </c>
      <c r="L1256" s="403" t="s">
        <v>210</v>
      </c>
      <c r="M1256" s="403" t="s">
        <v>210</v>
      </c>
      <c r="N1256" s="403" t="s">
        <v>210</v>
      </c>
      <c r="O1256" s="403" t="s">
        <v>210</v>
      </c>
      <c r="P1256" s="404" t="s">
        <v>210</v>
      </c>
      <c r="Q1256" s="404" t="s">
        <v>210</v>
      </c>
      <c r="R1256" s="404" t="s">
        <v>210</v>
      </c>
      <c r="S1256" s="403" t="s">
        <v>210</v>
      </c>
      <c r="T1256" s="403" t="s">
        <v>210</v>
      </c>
      <c r="U1256" s="403" t="s">
        <v>210</v>
      </c>
      <c r="V1256" s="403" t="s">
        <v>210</v>
      </c>
      <c r="W1256" s="403" t="s">
        <v>210</v>
      </c>
      <c r="X1256" s="403" t="s">
        <v>210</v>
      </c>
      <c r="Y1256" s="403" t="s">
        <v>210</v>
      </c>
      <c r="Z1256" s="403" t="s">
        <v>210</v>
      </c>
      <c r="AA1256" s="403" t="s">
        <v>210</v>
      </c>
      <c r="AB1256" s="403" t="s">
        <v>210</v>
      </c>
      <c r="AC1256" s="403" t="s">
        <v>210</v>
      </c>
      <c r="AD1256" s="403" t="s">
        <v>210</v>
      </c>
      <c r="AE1256" s="403" t="s">
        <v>210</v>
      </c>
      <c r="AF1256" s="403" t="s">
        <v>210</v>
      </c>
      <c r="AG1256" s="403" t="s">
        <v>210</v>
      </c>
      <c r="AH1256" s="403" t="s">
        <v>210</v>
      </c>
      <c r="AI1256" s="403" t="s">
        <v>210</v>
      </c>
    </row>
    <row r="1257" spans="1:35" x14ac:dyDescent="0.2">
      <c r="A1257" s="434" t="str">
        <f>IF(B1257&lt;&gt;"",HYPERLINK(CONCATENATE("http://reports.ofsted.gov.uk/inspection-reports/find-inspection-report/provider/ELS/",B1257),"Ofsted Webpage"),"")</f>
        <v>Ofsted Webpage</v>
      </c>
      <c r="B1257" s="403">
        <v>1270915</v>
      </c>
      <c r="C1257" s="403">
        <v>120529</v>
      </c>
      <c r="D1257" s="403">
        <v>10044879</v>
      </c>
      <c r="E1257" s="403" t="s">
        <v>5120</v>
      </c>
      <c r="F1257" s="403" t="s">
        <v>92</v>
      </c>
      <c r="G1257" s="403" t="s">
        <v>14</v>
      </c>
      <c r="H1257" s="403" t="s">
        <v>388</v>
      </c>
      <c r="I1257" s="403" t="s">
        <v>122</v>
      </c>
      <c r="J1257" s="403" t="s">
        <v>122</v>
      </c>
      <c r="K1257" s="404" t="s">
        <v>210</v>
      </c>
      <c r="L1257" s="403" t="s">
        <v>210</v>
      </c>
      <c r="M1257" s="403" t="s">
        <v>210</v>
      </c>
      <c r="N1257" s="403" t="s">
        <v>210</v>
      </c>
      <c r="O1257" s="403" t="s">
        <v>210</v>
      </c>
      <c r="P1257" s="404" t="s">
        <v>210</v>
      </c>
      <c r="Q1257" s="404" t="s">
        <v>210</v>
      </c>
      <c r="R1257" s="404" t="s">
        <v>210</v>
      </c>
      <c r="S1257" s="403" t="s">
        <v>210</v>
      </c>
      <c r="T1257" s="403" t="s">
        <v>210</v>
      </c>
      <c r="U1257" s="403" t="s">
        <v>210</v>
      </c>
      <c r="V1257" s="403" t="s">
        <v>210</v>
      </c>
      <c r="W1257" s="403" t="s">
        <v>210</v>
      </c>
      <c r="X1257" s="403" t="s">
        <v>210</v>
      </c>
      <c r="Y1257" s="403" t="s">
        <v>210</v>
      </c>
      <c r="Z1257" s="403" t="s">
        <v>210</v>
      </c>
      <c r="AA1257" s="403" t="s">
        <v>210</v>
      </c>
      <c r="AB1257" s="403" t="s">
        <v>210</v>
      </c>
      <c r="AC1257" s="403" t="s">
        <v>210</v>
      </c>
      <c r="AD1257" s="403" t="s">
        <v>210</v>
      </c>
      <c r="AE1257" s="403" t="s">
        <v>210</v>
      </c>
      <c r="AF1257" s="403" t="s">
        <v>210</v>
      </c>
      <c r="AG1257" s="403" t="s">
        <v>210</v>
      </c>
      <c r="AH1257" s="403" t="s">
        <v>210</v>
      </c>
      <c r="AI1257" s="403" t="s">
        <v>210</v>
      </c>
    </row>
    <row r="1258" spans="1:35" x14ac:dyDescent="0.2">
      <c r="A1258" s="434" t="str">
        <f>IF(B1258&lt;&gt;"",HYPERLINK(CONCATENATE("http://reports.ofsted.gov.uk/inspection-reports/find-inspection-report/provider/ELS/",B1258),"Ofsted Webpage"),"")</f>
        <v>Ofsted Webpage</v>
      </c>
      <c r="B1258" s="403">
        <v>1270916</v>
      </c>
      <c r="C1258" s="403">
        <v>133542</v>
      </c>
      <c r="D1258" s="403">
        <v>10045062</v>
      </c>
      <c r="E1258" s="403" t="s">
        <v>5121</v>
      </c>
      <c r="F1258" s="403" t="s">
        <v>92</v>
      </c>
      <c r="G1258" s="403" t="s">
        <v>14</v>
      </c>
      <c r="H1258" s="403" t="s">
        <v>549</v>
      </c>
      <c r="I1258" s="403" t="s">
        <v>199</v>
      </c>
      <c r="J1258" s="403" t="s">
        <v>95</v>
      </c>
      <c r="K1258" s="404" t="s">
        <v>210</v>
      </c>
      <c r="L1258" s="403" t="s">
        <v>210</v>
      </c>
      <c r="M1258" s="403" t="s">
        <v>210</v>
      </c>
      <c r="N1258" s="403" t="s">
        <v>210</v>
      </c>
      <c r="O1258" s="403" t="s">
        <v>210</v>
      </c>
      <c r="P1258" s="404" t="s">
        <v>210</v>
      </c>
      <c r="Q1258" s="404" t="s">
        <v>210</v>
      </c>
      <c r="R1258" s="404" t="s">
        <v>210</v>
      </c>
      <c r="S1258" s="403" t="s">
        <v>210</v>
      </c>
      <c r="T1258" s="403" t="s">
        <v>210</v>
      </c>
      <c r="U1258" s="403" t="s">
        <v>210</v>
      </c>
      <c r="V1258" s="403" t="s">
        <v>210</v>
      </c>
      <c r="W1258" s="403" t="s">
        <v>210</v>
      </c>
      <c r="X1258" s="403" t="s">
        <v>210</v>
      </c>
      <c r="Y1258" s="403" t="s">
        <v>210</v>
      </c>
      <c r="Z1258" s="403" t="s">
        <v>210</v>
      </c>
      <c r="AA1258" s="403" t="s">
        <v>210</v>
      </c>
      <c r="AB1258" s="403" t="s">
        <v>210</v>
      </c>
      <c r="AC1258" s="403" t="s">
        <v>210</v>
      </c>
      <c r="AD1258" s="403" t="s">
        <v>210</v>
      </c>
      <c r="AE1258" s="403" t="s">
        <v>210</v>
      </c>
      <c r="AF1258" s="403" t="s">
        <v>210</v>
      </c>
      <c r="AG1258" s="403" t="s">
        <v>210</v>
      </c>
      <c r="AH1258" s="403" t="s">
        <v>210</v>
      </c>
      <c r="AI1258" s="403" t="s">
        <v>210</v>
      </c>
    </row>
    <row r="1259" spans="1:35" x14ac:dyDescent="0.2">
      <c r="A1259" s="434" t="str">
        <f>IF(B1259&lt;&gt;"",HYPERLINK(CONCATENATE("http://reports.ofsted.gov.uk/inspection-reports/find-inspection-report/provider/ELS/",B1259),"Ofsted Webpage"),"")</f>
        <v>Ofsted Webpage</v>
      </c>
      <c r="B1259" s="403">
        <v>1270917</v>
      </c>
      <c r="C1259" s="403">
        <v>130644</v>
      </c>
      <c r="D1259" s="403">
        <v>10045119</v>
      </c>
      <c r="E1259" s="403" t="s">
        <v>5122</v>
      </c>
      <c r="F1259" s="403" t="s">
        <v>92</v>
      </c>
      <c r="G1259" s="403" t="s">
        <v>14</v>
      </c>
      <c r="H1259" s="403" t="s">
        <v>205</v>
      </c>
      <c r="I1259" s="403" t="s">
        <v>140</v>
      </c>
      <c r="J1259" s="403" t="s">
        <v>140</v>
      </c>
      <c r="K1259" s="404" t="s">
        <v>210</v>
      </c>
      <c r="L1259" s="403" t="s">
        <v>210</v>
      </c>
      <c r="M1259" s="403" t="s">
        <v>210</v>
      </c>
      <c r="N1259" s="403" t="s">
        <v>210</v>
      </c>
      <c r="O1259" s="403" t="s">
        <v>210</v>
      </c>
      <c r="P1259" s="404" t="s">
        <v>210</v>
      </c>
      <c r="Q1259" s="404" t="s">
        <v>210</v>
      </c>
      <c r="R1259" s="404" t="s">
        <v>210</v>
      </c>
      <c r="S1259" s="403" t="s">
        <v>210</v>
      </c>
      <c r="T1259" s="403" t="s">
        <v>210</v>
      </c>
      <c r="U1259" s="403" t="s">
        <v>210</v>
      </c>
      <c r="V1259" s="403" t="s">
        <v>210</v>
      </c>
      <c r="W1259" s="403" t="s">
        <v>210</v>
      </c>
      <c r="X1259" s="403" t="s">
        <v>210</v>
      </c>
      <c r="Y1259" s="403" t="s">
        <v>210</v>
      </c>
      <c r="Z1259" s="403" t="s">
        <v>210</v>
      </c>
      <c r="AA1259" s="403" t="s">
        <v>210</v>
      </c>
      <c r="AB1259" s="403" t="s">
        <v>210</v>
      </c>
      <c r="AC1259" s="403" t="s">
        <v>210</v>
      </c>
      <c r="AD1259" s="403" t="s">
        <v>210</v>
      </c>
      <c r="AE1259" s="403" t="s">
        <v>210</v>
      </c>
      <c r="AF1259" s="403" t="s">
        <v>210</v>
      </c>
      <c r="AG1259" s="403" t="s">
        <v>210</v>
      </c>
      <c r="AH1259" s="403" t="s">
        <v>210</v>
      </c>
      <c r="AI1259" s="403" t="s">
        <v>210</v>
      </c>
    </row>
    <row r="1260" spans="1:35" x14ac:dyDescent="0.2">
      <c r="A1260" s="434" t="str">
        <f>IF(B1260&lt;&gt;"",HYPERLINK(CONCATENATE("http://reports.ofsted.gov.uk/inspection-reports/find-inspection-report/provider/ELS/",B1260),"Ofsted Webpage"),"")</f>
        <v>Ofsted Webpage</v>
      </c>
      <c r="B1260" s="403">
        <v>1270918</v>
      </c>
      <c r="C1260" s="403">
        <v>132498</v>
      </c>
      <c r="D1260" s="403">
        <v>10045166</v>
      </c>
      <c r="E1260" s="403" t="s">
        <v>5123</v>
      </c>
      <c r="F1260" s="403" t="s">
        <v>92</v>
      </c>
      <c r="G1260" s="403" t="s">
        <v>14</v>
      </c>
      <c r="H1260" s="403" t="s">
        <v>607</v>
      </c>
      <c r="I1260" s="403" t="s">
        <v>122</v>
      </c>
      <c r="J1260" s="403" t="s">
        <v>122</v>
      </c>
      <c r="K1260" s="404" t="s">
        <v>210</v>
      </c>
      <c r="L1260" s="403" t="s">
        <v>210</v>
      </c>
      <c r="M1260" s="403" t="s">
        <v>210</v>
      </c>
      <c r="N1260" s="403" t="s">
        <v>210</v>
      </c>
      <c r="O1260" s="403" t="s">
        <v>210</v>
      </c>
      <c r="P1260" s="404" t="s">
        <v>210</v>
      </c>
      <c r="Q1260" s="404" t="s">
        <v>210</v>
      </c>
      <c r="R1260" s="404" t="s">
        <v>210</v>
      </c>
      <c r="S1260" s="403" t="s">
        <v>210</v>
      </c>
      <c r="T1260" s="403" t="s">
        <v>210</v>
      </c>
      <c r="U1260" s="403" t="s">
        <v>210</v>
      </c>
      <c r="V1260" s="403" t="s">
        <v>210</v>
      </c>
      <c r="W1260" s="403" t="s">
        <v>210</v>
      </c>
      <c r="X1260" s="403" t="s">
        <v>210</v>
      </c>
      <c r="Y1260" s="403" t="s">
        <v>210</v>
      </c>
      <c r="Z1260" s="403" t="s">
        <v>210</v>
      </c>
      <c r="AA1260" s="403" t="s">
        <v>210</v>
      </c>
      <c r="AB1260" s="403" t="s">
        <v>210</v>
      </c>
      <c r="AC1260" s="403" t="s">
        <v>210</v>
      </c>
      <c r="AD1260" s="403" t="s">
        <v>210</v>
      </c>
      <c r="AE1260" s="403" t="s">
        <v>210</v>
      </c>
      <c r="AF1260" s="403" t="s">
        <v>210</v>
      </c>
      <c r="AG1260" s="403" t="s">
        <v>210</v>
      </c>
      <c r="AH1260" s="403" t="s">
        <v>210</v>
      </c>
      <c r="AI1260" s="403" t="s">
        <v>210</v>
      </c>
    </row>
    <row r="1261" spans="1:35" x14ac:dyDescent="0.2">
      <c r="A1261" s="434" t="str">
        <f>IF(B1261&lt;&gt;"",HYPERLINK(CONCATENATE("http://reports.ofsted.gov.uk/inspection-reports/find-inspection-report/provider/ELS/",B1261),"Ofsted Webpage"),"")</f>
        <v>Ofsted Webpage</v>
      </c>
      <c r="B1261" s="403">
        <v>1270919</v>
      </c>
      <c r="C1261" s="403">
        <v>138613</v>
      </c>
      <c r="D1261" s="403">
        <v>10045231</v>
      </c>
      <c r="E1261" s="403" t="s">
        <v>5124</v>
      </c>
      <c r="F1261" s="403" t="s">
        <v>92</v>
      </c>
      <c r="G1261" s="403" t="s">
        <v>14</v>
      </c>
      <c r="H1261" s="403" t="s">
        <v>186</v>
      </c>
      <c r="I1261" s="403" t="s">
        <v>172</v>
      </c>
      <c r="J1261" s="403" t="s">
        <v>172</v>
      </c>
      <c r="K1261" s="404" t="s">
        <v>210</v>
      </c>
      <c r="L1261" s="403" t="s">
        <v>210</v>
      </c>
      <c r="M1261" s="403" t="s">
        <v>210</v>
      </c>
      <c r="N1261" s="403" t="s">
        <v>210</v>
      </c>
      <c r="O1261" s="403" t="s">
        <v>210</v>
      </c>
      <c r="P1261" s="404" t="s">
        <v>210</v>
      </c>
      <c r="Q1261" s="404" t="s">
        <v>210</v>
      </c>
      <c r="R1261" s="404" t="s">
        <v>210</v>
      </c>
      <c r="S1261" s="403" t="s">
        <v>210</v>
      </c>
      <c r="T1261" s="403" t="s">
        <v>210</v>
      </c>
      <c r="U1261" s="403" t="s">
        <v>210</v>
      </c>
      <c r="V1261" s="403" t="s">
        <v>210</v>
      </c>
      <c r="W1261" s="403" t="s">
        <v>210</v>
      </c>
      <c r="X1261" s="403" t="s">
        <v>210</v>
      </c>
      <c r="Y1261" s="403" t="s">
        <v>210</v>
      </c>
      <c r="Z1261" s="403" t="s">
        <v>210</v>
      </c>
      <c r="AA1261" s="403" t="s">
        <v>210</v>
      </c>
      <c r="AB1261" s="403" t="s">
        <v>210</v>
      </c>
      <c r="AC1261" s="403" t="s">
        <v>210</v>
      </c>
      <c r="AD1261" s="403" t="s">
        <v>210</v>
      </c>
      <c r="AE1261" s="403" t="s">
        <v>210</v>
      </c>
      <c r="AF1261" s="403" t="s">
        <v>210</v>
      </c>
      <c r="AG1261" s="403" t="s">
        <v>210</v>
      </c>
      <c r="AH1261" s="403" t="s">
        <v>210</v>
      </c>
      <c r="AI1261" s="403" t="s">
        <v>210</v>
      </c>
    </row>
    <row r="1262" spans="1:35" x14ac:dyDescent="0.2">
      <c r="A1262" s="434" t="str">
        <f>IF(B1262&lt;&gt;"",HYPERLINK(CONCATENATE("http://reports.ofsted.gov.uk/inspection-reports/find-inspection-report/provider/ELS/",B1262),"Ofsted Webpage"),"")</f>
        <v>Ofsted Webpage</v>
      </c>
      <c r="B1262" s="403">
        <v>1270920</v>
      </c>
      <c r="C1262" s="403">
        <v>132250</v>
      </c>
      <c r="D1262" s="403">
        <v>10045305</v>
      </c>
      <c r="E1262" s="403" t="s">
        <v>5125</v>
      </c>
      <c r="F1262" s="403" t="s">
        <v>92</v>
      </c>
      <c r="G1262" s="403" t="s">
        <v>14</v>
      </c>
      <c r="H1262" s="403" t="s">
        <v>186</v>
      </c>
      <c r="I1262" s="403" t="s">
        <v>172</v>
      </c>
      <c r="J1262" s="403" t="s">
        <v>172</v>
      </c>
      <c r="K1262" s="404" t="s">
        <v>210</v>
      </c>
      <c r="L1262" s="403" t="s">
        <v>210</v>
      </c>
      <c r="M1262" s="403" t="s">
        <v>210</v>
      </c>
      <c r="N1262" s="403" t="s">
        <v>210</v>
      </c>
      <c r="O1262" s="403" t="s">
        <v>210</v>
      </c>
      <c r="P1262" s="404" t="s">
        <v>210</v>
      </c>
      <c r="Q1262" s="404" t="s">
        <v>210</v>
      </c>
      <c r="R1262" s="404" t="s">
        <v>210</v>
      </c>
      <c r="S1262" s="403" t="s">
        <v>210</v>
      </c>
      <c r="T1262" s="403" t="s">
        <v>210</v>
      </c>
      <c r="U1262" s="403" t="s">
        <v>210</v>
      </c>
      <c r="V1262" s="403" t="s">
        <v>210</v>
      </c>
      <c r="W1262" s="403" t="s">
        <v>210</v>
      </c>
      <c r="X1262" s="403" t="s">
        <v>210</v>
      </c>
      <c r="Y1262" s="403" t="s">
        <v>210</v>
      </c>
      <c r="Z1262" s="403" t="s">
        <v>210</v>
      </c>
      <c r="AA1262" s="403" t="s">
        <v>210</v>
      </c>
      <c r="AB1262" s="403" t="s">
        <v>210</v>
      </c>
      <c r="AC1262" s="403" t="s">
        <v>210</v>
      </c>
      <c r="AD1262" s="403" t="s">
        <v>210</v>
      </c>
      <c r="AE1262" s="403" t="s">
        <v>210</v>
      </c>
      <c r="AF1262" s="403" t="s">
        <v>210</v>
      </c>
      <c r="AG1262" s="403" t="s">
        <v>210</v>
      </c>
      <c r="AH1262" s="403" t="s">
        <v>210</v>
      </c>
      <c r="AI1262" s="403" t="s">
        <v>210</v>
      </c>
    </row>
    <row r="1263" spans="1:35" x14ac:dyDescent="0.2">
      <c r="A1263" s="434" t="str">
        <f>IF(B1263&lt;&gt;"",HYPERLINK(CONCATENATE("http://reports.ofsted.gov.uk/inspection-reports/find-inspection-report/provider/ELS/",B1263),"Ofsted Webpage"),"")</f>
        <v>Ofsted Webpage</v>
      </c>
      <c r="B1263" s="403">
        <v>1270921</v>
      </c>
      <c r="C1263" s="403">
        <v>131569</v>
      </c>
      <c r="D1263" s="403">
        <v>10045306</v>
      </c>
      <c r="E1263" s="403" t="s">
        <v>5126</v>
      </c>
      <c r="F1263" s="403" t="s">
        <v>92</v>
      </c>
      <c r="G1263" s="403" t="s">
        <v>14</v>
      </c>
      <c r="H1263" s="403" t="s">
        <v>607</v>
      </c>
      <c r="I1263" s="403" t="s">
        <v>122</v>
      </c>
      <c r="J1263" s="403" t="s">
        <v>122</v>
      </c>
      <c r="K1263" s="404" t="s">
        <v>210</v>
      </c>
      <c r="L1263" s="403" t="s">
        <v>210</v>
      </c>
      <c r="M1263" s="403" t="s">
        <v>210</v>
      </c>
      <c r="N1263" s="403" t="s">
        <v>210</v>
      </c>
      <c r="O1263" s="403" t="s">
        <v>210</v>
      </c>
      <c r="P1263" s="404" t="s">
        <v>210</v>
      </c>
      <c r="Q1263" s="404" t="s">
        <v>210</v>
      </c>
      <c r="R1263" s="404" t="s">
        <v>210</v>
      </c>
      <c r="S1263" s="403" t="s">
        <v>210</v>
      </c>
      <c r="T1263" s="403" t="s">
        <v>210</v>
      </c>
      <c r="U1263" s="403" t="s">
        <v>210</v>
      </c>
      <c r="V1263" s="403" t="s">
        <v>210</v>
      </c>
      <c r="W1263" s="403" t="s">
        <v>210</v>
      </c>
      <c r="X1263" s="403" t="s">
        <v>210</v>
      </c>
      <c r="Y1263" s="403" t="s">
        <v>210</v>
      </c>
      <c r="Z1263" s="403" t="s">
        <v>210</v>
      </c>
      <c r="AA1263" s="403" t="s">
        <v>210</v>
      </c>
      <c r="AB1263" s="403" t="s">
        <v>210</v>
      </c>
      <c r="AC1263" s="403" t="s">
        <v>210</v>
      </c>
      <c r="AD1263" s="403" t="s">
        <v>210</v>
      </c>
      <c r="AE1263" s="403" t="s">
        <v>210</v>
      </c>
      <c r="AF1263" s="403" t="s">
        <v>210</v>
      </c>
      <c r="AG1263" s="403" t="s">
        <v>210</v>
      </c>
      <c r="AH1263" s="403" t="s">
        <v>210</v>
      </c>
      <c r="AI1263" s="403" t="s">
        <v>210</v>
      </c>
    </row>
    <row r="1264" spans="1:35" x14ac:dyDescent="0.2">
      <c r="A1264" s="434" t="str">
        <f>IF(B1264&lt;&gt;"",HYPERLINK(CONCATENATE("http://reports.ofsted.gov.uk/inspection-reports/find-inspection-report/provider/ELS/",B1264),"Ofsted Webpage"),"")</f>
        <v>Ofsted Webpage</v>
      </c>
      <c r="B1264" s="403">
        <v>1270922</v>
      </c>
      <c r="C1264" s="403">
        <v>133629</v>
      </c>
      <c r="D1264" s="403">
        <v>10045505</v>
      </c>
      <c r="E1264" s="403" t="s">
        <v>5127</v>
      </c>
      <c r="F1264" s="403" t="s">
        <v>92</v>
      </c>
      <c r="G1264" s="403" t="s">
        <v>14</v>
      </c>
      <c r="H1264" s="403" t="s">
        <v>1383</v>
      </c>
      <c r="I1264" s="403" t="s">
        <v>140</v>
      </c>
      <c r="J1264" s="403" t="s">
        <v>140</v>
      </c>
      <c r="K1264" s="404" t="s">
        <v>210</v>
      </c>
      <c r="L1264" s="403" t="s">
        <v>210</v>
      </c>
      <c r="M1264" s="403" t="s">
        <v>210</v>
      </c>
      <c r="N1264" s="403" t="s">
        <v>210</v>
      </c>
      <c r="O1264" s="403" t="s">
        <v>210</v>
      </c>
      <c r="P1264" s="404" t="s">
        <v>210</v>
      </c>
      <c r="Q1264" s="404" t="s">
        <v>210</v>
      </c>
      <c r="R1264" s="404" t="s">
        <v>210</v>
      </c>
      <c r="S1264" s="403" t="s">
        <v>210</v>
      </c>
      <c r="T1264" s="403" t="s">
        <v>210</v>
      </c>
      <c r="U1264" s="403" t="s">
        <v>210</v>
      </c>
      <c r="V1264" s="403" t="s">
        <v>210</v>
      </c>
      <c r="W1264" s="403" t="s">
        <v>210</v>
      </c>
      <c r="X1264" s="403" t="s">
        <v>210</v>
      </c>
      <c r="Y1264" s="403" t="s">
        <v>210</v>
      </c>
      <c r="Z1264" s="403" t="s">
        <v>210</v>
      </c>
      <c r="AA1264" s="403" t="s">
        <v>210</v>
      </c>
      <c r="AB1264" s="403" t="s">
        <v>210</v>
      </c>
      <c r="AC1264" s="403" t="s">
        <v>210</v>
      </c>
      <c r="AD1264" s="403" t="s">
        <v>210</v>
      </c>
      <c r="AE1264" s="403" t="s">
        <v>210</v>
      </c>
      <c r="AF1264" s="403" t="s">
        <v>210</v>
      </c>
      <c r="AG1264" s="403" t="s">
        <v>210</v>
      </c>
      <c r="AH1264" s="403" t="s">
        <v>210</v>
      </c>
      <c r="AI1264" s="403" t="s">
        <v>210</v>
      </c>
    </row>
    <row r="1265" spans="1:35" x14ac:dyDescent="0.2">
      <c r="A1265" s="434" t="str">
        <f>IF(B1265&lt;&gt;"",HYPERLINK(CONCATENATE("http://reports.ofsted.gov.uk/inspection-reports/find-inspection-report/provider/ELS/",B1265),"Ofsted Webpage"),"")</f>
        <v>Ofsted Webpage</v>
      </c>
      <c r="B1265" s="403">
        <v>1270923</v>
      </c>
      <c r="C1265" s="403">
        <v>133015</v>
      </c>
      <c r="D1265" s="403">
        <v>10046705</v>
      </c>
      <c r="E1265" s="403" t="s">
        <v>5128</v>
      </c>
      <c r="F1265" s="403" t="s">
        <v>92</v>
      </c>
      <c r="G1265" s="403" t="s">
        <v>14</v>
      </c>
      <c r="H1265" s="403" t="s">
        <v>5129</v>
      </c>
      <c r="I1265" s="403" t="s">
        <v>1204</v>
      </c>
      <c r="J1265" s="403" t="s">
        <v>140</v>
      </c>
      <c r="K1265" s="404" t="s">
        <v>210</v>
      </c>
      <c r="L1265" s="403" t="s">
        <v>210</v>
      </c>
      <c r="M1265" s="403" t="s">
        <v>210</v>
      </c>
      <c r="N1265" s="403" t="s">
        <v>210</v>
      </c>
      <c r="O1265" s="403" t="s">
        <v>210</v>
      </c>
      <c r="P1265" s="404" t="s">
        <v>210</v>
      </c>
      <c r="Q1265" s="404" t="s">
        <v>210</v>
      </c>
      <c r="R1265" s="404" t="s">
        <v>210</v>
      </c>
      <c r="S1265" s="403" t="s">
        <v>210</v>
      </c>
      <c r="T1265" s="403" t="s">
        <v>210</v>
      </c>
      <c r="U1265" s="403" t="s">
        <v>210</v>
      </c>
      <c r="V1265" s="403" t="s">
        <v>210</v>
      </c>
      <c r="W1265" s="403" t="s">
        <v>210</v>
      </c>
      <c r="X1265" s="403" t="s">
        <v>210</v>
      </c>
      <c r="Y1265" s="403" t="s">
        <v>210</v>
      </c>
      <c r="Z1265" s="403" t="s">
        <v>210</v>
      </c>
      <c r="AA1265" s="403" t="s">
        <v>210</v>
      </c>
      <c r="AB1265" s="403" t="s">
        <v>210</v>
      </c>
      <c r="AC1265" s="403" t="s">
        <v>210</v>
      </c>
      <c r="AD1265" s="403" t="s">
        <v>210</v>
      </c>
      <c r="AE1265" s="403" t="s">
        <v>210</v>
      </c>
      <c r="AF1265" s="403" t="s">
        <v>210</v>
      </c>
      <c r="AG1265" s="403" t="s">
        <v>210</v>
      </c>
      <c r="AH1265" s="403" t="s">
        <v>210</v>
      </c>
      <c r="AI1265" s="403" t="s">
        <v>210</v>
      </c>
    </row>
    <row r="1266" spans="1:35" x14ac:dyDescent="0.2">
      <c r="A1266" s="434" t="str">
        <f>IF(B1266&lt;&gt;"",HYPERLINK(CONCATENATE("http://reports.ofsted.gov.uk/inspection-reports/find-inspection-report/provider/ELS/",B1266),"Ofsted Webpage"),"")</f>
        <v>Ofsted Webpage</v>
      </c>
      <c r="B1266" s="403">
        <v>1270924</v>
      </c>
      <c r="C1266" s="403">
        <v>131759</v>
      </c>
      <c r="D1266" s="403">
        <v>10046979</v>
      </c>
      <c r="E1266" s="403" t="s">
        <v>5130</v>
      </c>
      <c r="F1266" s="403" t="s">
        <v>92</v>
      </c>
      <c r="G1266" s="403" t="s">
        <v>14</v>
      </c>
      <c r="H1266" s="403" t="s">
        <v>198</v>
      </c>
      <c r="I1266" s="403" t="s">
        <v>199</v>
      </c>
      <c r="J1266" s="403" t="s">
        <v>95</v>
      </c>
      <c r="K1266" s="404" t="s">
        <v>210</v>
      </c>
      <c r="L1266" s="403" t="s">
        <v>210</v>
      </c>
      <c r="M1266" s="403" t="s">
        <v>210</v>
      </c>
      <c r="N1266" s="403" t="s">
        <v>210</v>
      </c>
      <c r="O1266" s="403" t="s">
        <v>210</v>
      </c>
      <c r="P1266" s="404" t="s">
        <v>210</v>
      </c>
      <c r="Q1266" s="404" t="s">
        <v>210</v>
      </c>
      <c r="R1266" s="404" t="s">
        <v>210</v>
      </c>
      <c r="S1266" s="403" t="s">
        <v>210</v>
      </c>
      <c r="T1266" s="403" t="s">
        <v>210</v>
      </c>
      <c r="U1266" s="403" t="s">
        <v>210</v>
      </c>
      <c r="V1266" s="403" t="s">
        <v>210</v>
      </c>
      <c r="W1266" s="403" t="s">
        <v>210</v>
      </c>
      <c r="X1266" s="403" t="s">
        <v>210</v>
      </c>
      <c r="Y1266" s="403" t="s">
        <v>210</v>
      </c>
      <c r="Z1266" s="403" t="s">
        <v>210</v>
      </c>
      <c r="AA1266" s="403" t="s">
        <v>210</v>
      </c>
      <c r="AB1266" s="403" t="s">
        <v>210</v>
      </c>
      <c r="AC1266" s="403" t="s">
        <v>210</v>
      </c>
      <c r="AD1266" s="403" t="s">
        <v>210</v>
      </c>
      <c r="AE1266" s="403" t="s">
        <v>210</v>
      </c>
      <c r="AF1266" s="403" t="s">
        <v>210</v>
      </c>
      <c r="AG1266" s="403" t="s">
        <v>210</v>
      </c>
      <c r="AH1266" s="403" t="s">
        <v>210</v>
      </c>
      <c r="AI1266" s="403" t="s">
        <v>210</v>
      </c>
    </row>
    <row r="1267" spans="1:35" x14ac:dyDescent="0.2">
      <c r="A1267" s="434" t="str">
        <f>IF(B1267&lt;&gt;"",HYPERLINK(CONCATENATE("http://reports.ofsted.gov.uk/inspection-reports/find-inspection-report/provider/ELS/",B1267),"Ofsted Webpage"),"")</f>
        <v>Ofsted Webpage</v>
      </c>
      <c r="B1267" s="403">
        <v>1270925</v>
      </c>
      <c r="C1267" s="403">
        <v>138880</v>
      </c>
      <c r="D1267" s="403">
        <v>10047357</v>
      </c>
      <c r="E1267" s="403" t="s">
        <v>5131</v>
      </c>
      <c r="F1267" s="403" t="s">
        <v>92</v>
      </c>
      <c r="G1267" s="403" t="s">
        <v>14</v>
      </c>
      <c r="H1267" s="403" t="s">
        <v>582</v>
      </c>
      <c r="I1267" s="403" t="s">
        <v>172</v>
      </c>
      <c r="J1267" s="403" t="s">
        <v>172</v>
      </c>
      <c r="K1267" s="404" t="s">
        <v>210</v>
      </c>
      <c r="L1267" s="403" t="s">
        <v>210</v>
      </c>
      <c r="M1267" s="403" t="s">
        <v>210</v>
      </c>
      <c r="N1267" s="403" t="s">
        <v>210</v>
      </c>
      <c r="O1267" s="403" t="s">
        <v>210</v>
      </c>
      <c r="P1267" s="404" t="s">
        <v>210</v>
      </c>
      <c r="Q1267" s="404" t="s">
        <v>210</v>
      </c>
      <c r="R1267" s="404" t="s">
        <v>210</v>
      </c>
      <c r="S1267" s="403" t="s">
        <v>210</v>
      </c>
      <c r="T1267" s="403" t="s">
        <v>210</v>
      </c>
      <c r="U1267" s="403" t="s">
        <v>210</v>
      </c>
      <c r="V1267" s="403" t="s">
        <v>210</v>
      </c>
      <c r="W1267" s="403" t="s">
        <v>210</v>
      </c>
      <c r="X1267" s="403" t="s">
        <v>210</v>
      </c>
      <c r="Y1267" s="403" t="s">
        <v>210</v>
      </c>
      <c r="Z1267" s="403" t="s">
        <v>210</v>
      </c>
      <c r="AA1267" s="403" t="s">
        <v>210</v>
      </c>
      <c r="AB1267" s="403" t="s">
        <v>210</v>
      </c>
      <c r="AC1267" s="403" t="s">
        <v>210</v>
      </c>
      <c r="AD1267" s="403" t="s">
        <v>210</v>
      </c>
      <c r="AE1267" s="403" t="s">
        <v>210</v>
      </c>
      <c r="AF1267" s="403" t="s">
        <v>210</v>
      </c>
      <c r="AG1267" s="403" t="s">
        <v>210</v>
      </c>
      <c r="AH1267" s="403" t="s">
        <v>210</v>
      </c>
      <c r="AI1267" s="403" t="s">
        <v>210</v>
      </c>
    </row>
    <row r="1268" spans="1:35" x14ac:dyDescent="0.2">
      <c r="A1268" s="434" t="str">
        <f>IF(B1268&lt;&gt;"",HYPERLINK(CONCATENATE("http://reports.ofsted.gov.uk/inspection-reports/find-inspection-report/provider/ELS/",B1268),"Ofsted Webpage"),"")</f>
        <v>Ofsted Webpage</v>
      </c>
      <c r="B1268" s="403">
        <v>1270926</v>
      </c>
      <c r="C1268" s="403">
        <v>138838</v>
      </c>
      <c r="D1268" s="403">
        <v>10048284</v>
      </c>
      <c r="E1268" s="403" t="s">
        <v>5132</v>
      </c>
      <c r="F1268" s="403" t="s">
        <v>92</v>
      </c>
      <c r="G1268" s="403" t="s">
        <v>14</v>
      </c>
      <c r="H1268" s="403" t="s">
        <v>549</v>
      </c>
      <c r="I1268" s="403" t="s">
        <v>199</v>
      </c>
      <c r="J1268" s="403" t="s">
        <v>95</v>
      </c>
      <c r="K1268" s="404" t="s">
        <v>210</v>
      </c>
      <c r="L1268" s="403" t="s">
        <v>210</v>
      </c>
      <c r="M1268" s="403" t="s">
        <v>210</v>
      </c>
      <c r="N1268" s="403" t="s">
        <v>210</v>
      </c>
      <c r="O1268" s="403" t="s">
        <v>210</v>
      </c>
      <c r="P1268" s="404" t="s">
        <v>210</v>
      </c>
      <c r="Q1268" s="404" t="s">
        <v>210</v>
      </c>
      <c r="R1268" s="404" t="s">
        <v>210</v>
      </c>
      <c r="S1268" s="403" t="s">
        <v>210</v>
      </c>
      <c r="T1268" s="403" t="s">
        <v>210</v>
      </c>
      <c r="U1268" s="403" t="s">
        <v>210</v>
      </c>
      <c r="V1268" s="403" t="s">
        <v>210</v>
      </c>
      <c r="W1268" s="403" t="s">
        <v>210</v>
      </c>
      <c r="X1268" s="403" t="s">
        <v>210</v>
      </c>
      <c r="Y1268" s="403" t="s">
        <v>210</v>
      </c>
      <c r="Z1268" s="403" t="s">
        <v>210</v>
      </c>
      <c r="AA1268" s="403" t="s">
        <v>210</v>
      </c>
      <c r="AB1268" s="403" t="s">
        <v>210</v>
      </c>
      <c r="AC1268" s="403" t="s">
        <v>210</v>
      </c>
      <c r="AD1268" s="403" t="s">
        <v>210</v>
      </c>
      <c r="AE1268" s="403" t="s">
        <v>210</v>
      </c>
      <c r="AF1268" s="403" t="s">
        <v>210</v>
      </c>
      <c r="AG1268" s="403" t="s">
        <v>210</v>
      </c>
      <c r="AH1268" s="403" t="s">
        <v>210</v>
      </c>
      <c r="AI1268" s="403" t="s">
        <v>210</v>
      </c>
    </row>
    <row r="1269" spans="1:35" x14ac:dyDescent="0.2">
      <c r="A1269" s="434" t="str">
        <f>IF(B1269&lt;&gt;"",HYPERLINK(CONCATENATE("http://reports.ofsted.gov.uk/inspection-reports/find-inspection-report/provider/ELS/",B1269),"Ofsted Webpage"),"")</f>
        <v>Ofsted Webpage</v>
      </c>
      <c r="B1269" s="403">
        <v>1270927</v>
      </c>
      <c r="C1269" s="403">
        <v>133220</v>
      </c>
      <c r="D1269" s="403">
        <v>10048326</v>
      </c>
      <c r="E1269" s="403" t="s">
        <v>5133</v>
      </c>
      <c r="F1269" s="403" t="s">
        <v>92</v>
      </c>
      <c r="G1269" s="403" t="s">
        <v>14</v>
      </c>
      <c r="H1269" s="403" t="s">
        <v>797</v>
      </c>
      <c r="I1269" s="403" t="s">
        <v>122</v>
      </c>
      <c r="J1269" s="403" t="s">
        <v>122</v>
      </c>
      <c r="K1269" s="404" t="s">
        <v>210</v>
      </c>
      <c r="L1269" s="403" t="s">
        <v>210</v>
      </c>
      <c r="M1269" s="403" t="s">
        <v>210</v>
      </c>
      <c r="N1269" s="403" t="s">
        <v>210</v>
      </c>
      <c r="O1269" s="403" t="s">
        <v>210</v>
      </c>
      <c r="P1269" s="404" t="s">
        <v>210</v>
      </c>
      <c r="Q1269" s="404" t="s">
        <v>210</v>
      </c>
      <c r="R1269" s="404" t="s">
        <v>210</v>
      </c>
      <c r="S1269" s="403" t="s">
        <v>210</v>
      </c>
      <c r="T1269" s="403" t="s">
        <v>210</v>
      </c>
      <c r="U1269" s="403" t="s">
        <v>210</v>
      </c>
      <c r="V1269" s="403" t="s">
        <v>210</v>
      </c>
      <c r="W1269" s="403" t="s">
        <v>210</v>
      </c>
      <c r="X1269" s="403" t="s">
        <v>210</v>
      </c>
      <c r="Y1269" s="403" t="s">
        <v>210</v>
      </c>
      <c r="Z1269" s="403" t="s">
        <v>210</v>
      </c>
      <c r="AA1269" s="403" t="s">
        <v>210</v>
      </c>
      <c r="AB1269" s="403" t="s">
        <v>210</v>
      </c>
      <c r="AC1269" s="403" t="s">
        <v>210</v>
      </c>
      <c r="AD1269" s="403" t="s">
        <v>210</v>
      </c>
      <c r="AE1269" s="403" t="s">
        <v>210</v>
      </c>
      <c r="AF1269" s="403" t="s">
        <v>210</v>
      </c>
      <c r="AG1269" s="403" t="s">
        <v>210</v>
      </c>
      <c r="AH1269" s="403" t="s">
        <v>210</v>
      </c>
      <c r="AI1269" s="403" t="s">
        <v>210</v>
      </c>
    </row>
    <row r="1270" spans="1:35" x14ac:dyDescent="0.2">
      <c r="A1270" s="434" t="str">
        <f>IF(B1270&lt;&gt;"",HYPERLINK(CONCATENATE("http://reports.ofsted.gov.uk/inspection-reports/find-inspection-report/provider/ELS/",B1270),"Ofsted Webpage"),"")</f>
        <v>Ofsted Webpage</v>
      </c>
      <c r="B1270" s="403">
        <v>1270928</v>
      </c>
      <c r="C1270" s="403">
        <v>138866</v>
      </c>
      <c r="D1270" s="403">
        <v>10049461</v>
      </c>
      <c r="E1270" s="403" t="s">
        <v>5134</v>
      </c>
      <c r="F1270" s="403" t="s">
        <v>92</v>
      </c>
      <c r="G1270" s="403" t="s">
        <v>14</v>
      </c>
      <c r="H1270" s="403" t="s">
        <v>222</v>
      </c>
      <c r="I1270" s="403" t="s">
        <v>199</v>
      </c>
      <c r="J1270" s="403" t="s">
        <v>95</v>
      </c>
      <c r="K1270" s="404" t="s">
        <v>210</v>
      </c>
      <c r="L1270" s="403" t="s">
        <v>210</v>
      </c>
      <c r="M1270" s="403" t="s">
        <v>210</v>
      </c>
      <c r="N1270" s="403" t="s">
        <v>210</v>
      </c>
      <c r="O1270" s="403" t="s">
        <v>210</v>
      </c>
      <c r="P1270" s="404" t="s">
        <v>210</v>
      </c>
      <c r="Q1270" s="404" t="s">
        <v>210</v>
      </c>
      <c r="R1270" s="404" t="s">
        <v>210</v>
      </c>
      <c r="S1270" s="403" t="s">
        <v>210</v>
      </c>
      <c r="T1270" s="403" t="s">
        <v>210</v>
      </c>
      <c r="U1270" s="403" t="s">
        <v>210</v>
      </c>
      <c r="V1270" s="403" t="s">
        <v>210</v>
      </c>
      <c r="W1270" s="403" t="s">
        <v>210</v>
      </c>
      <c r="X1270" s="403" t="s">
        <v>210</v>
      </c>
      <c r="Y1270" s="403" t="s">
        <v>210</v>
      </c>
      <c r="Z1270" s="403" t="s">
        <v>210</v>
      </c>
      <c r="AA1270" s="403" t="s">
        <v>210</v>
      </c>
      <c r="AB1270" s="403" t="s">
        <v>210</v>
      </c>
      <c r="AC1270" s="403" t="s">
        <v>210</v>
      </c>
      <c r="AD1270" s="403" t="s">
        <v>210</v>
      </c>
      <c r="AE1270" s="403" t="s">
        <v>210</v>
      </c>
      <c r="AF1270" s="403" t="s">
        <v>210</v>
      </c>
      <c r="AG1270" s="403" t="s">
        <v>210</v>
      </c>
      <c r="AH1270" s="403" t="s">
        <v>210</v>
      </c>
      <c r="AI1270" s="403" t="s">
        <v>210</v>
      </c>
    </row>
    <row r="1271" spans="1:35" x14ac:dyDescent="0.2">
      <c r="A1271" s="434" t="str">
        <f>IF(B1271&lt;&gt;"",HYPERLINK(CONCATENATE("http://reports.ofsted.gov.uk/inspection-reports/find-inspection-report/provider/ELS/",B1271),"Ofsted Webpage"),"")</f>
        <v>Ofsted Webpage</v>
      </c>
      <c r="B1271" s="403">
        <v>1270929</v>
      </c>
      <c r="C1271" s="403">
        <v>132748</v>
      </c>
      <c r="D1271" s="403">
        <v>10052437</v>
      </c>
      <c r="E1271" s="403" t="s">
        <v>5135</v>
      </c>
      <c r="F1271" s="403" t="s">
        <v>92</v>
      </c>
      <c r="G1271" s="403" t="s">
        <v>14</v>
      </c>
      <c r="H1271" s="403" t="s">
        <v>1267</v>
      </c>
      <c r="I1271" s="403" t="s">
        <v>122</v>
      </c>
      <c r="J1271" s="403" t="s">
        <v>122</v>
      </c>
      <c r="K1271" s="404" t="s">
        <v>210</v>
      </c>
      <c r="L1271" s="403" t="s">
        <v>210</v>
      </c>
      <c r="M1271" s="403" t="s">
        <v>210</v>
      </c>
      <c r="N1271" s="403" t="s">
        <v>210</v>
      </c>
      <c r="O1271" s="403" t="s">
        <v>210</v>
      </c>
      <c r="P1271" s="404" t="s">
        <v>210</v>
      </c>
      <c r="Q1271" s="404" t="s">
        <v>210</v>
      </c>
      <c r="R1271" s="404" t="s">
        <v>210</v>
      </c>
      <c r="S1271" s="403" t="s">
        <v>210</v>
      </c>
      <c r="T1271" s="403" t="s">
        <v>210</v>
      </c>
      <c r="U1271" s="403" t="s">
        <v>210</v>
      </c>
      <c r="V1271" s="403" t="s">
        <v>210</v>
      </c>
      <c r="W1271" s="403" t="s">
        <v>210</v>
      </c>
      <c r="X1271" s="403" t="s">
        <v>210</v>
      </c>
      <c r="Y1271" s="403" t="s">
        <v>210</v>
      </c>
      <c r="Z1271" s="403" t="s">
        <v>210</v>
      </c>
      <c r="AA1271" s="403" t="s">
        <v>210</v>
      </c>
      <c r="AB1271" s="403" t="s">
        <v>210</v>
      </c>
      <c r="AC1271" s="403" t="s">
        <v>210</v>
      </c>
      <c r="AD1271" s="403" t="s">
        <v>210</v>
      </c>
      <c r="AE1271" s="403" t="s">
        <v>210</v>
      </c>
      <c r="AF1271" s="403" t="s">
        <v>210</v>
      </c>
      <c r="AG1271" s="403" t="s">
        <v>210</v>
      </c>
      <c r="AH1271" s="403" t="s">
        <v>210</v>
      </c>
      <c r="AI1271" s="403" t="s">
        <v>210</v>
      </c>
    </row>
    <row r="1272" spans="1:35" x14ac:dyDescent="0.2">
      <c r="A1272" s="434" t="str">
        <f>IF(B1272&lt;&gt;"",HYPERLINK(CONCATENATE("http://reports.ofsted.gov.uk/inspection-reports/find-inspection-report/provider/ELS/",B1272),"Ofsted Webpage"),"")</f>
        <v>Ofsted Webpage</v>
      </c>
      <c r="B1272" s="403">
        <v>1270930</v>
      </c>
      <c r="C1272" s="403">
        <v>133860</v>
      </c>
      <c r="D1272" s="403">
        <v>10052815</v>
      </c>
      <c r="E1272" s="403" t="s">
        <v>5136</v>
      </c>
      <c r="F1272" s="403" t="s">
        <v>92</v>
      </c>
      <c r="G1272" s="403" t="s">
        <v>14</v>
      </c>
      <c r="H1272" s="403" t="s">
        <v>607</v>
      </c>
      <c r="I1272" s="403" t="s">
        <v>122</v>
      </c>
      <c r="J1272" s="403" t="s">
        <v>122</v>
      </c>
      <c r="K1272" s="404" t="s">
        <v>210</v>
      </c>
      <c r="L1272" s="403" t="s">
        <v>210</v>
      </c>
      <c r="M1272" s="403" t="s">
        <v>210</v>
      </c>
      <c r="N1272" s="403" t="s">
        <v>210</v>
      </c>
      <c r="O1272" s="403" t="s">
        <v>210</v>
      </c>
      <c r="P1272" s="404" t="s">
        <v>210</v>
      </c>
      <c r="Q1272" s="404" t="s">
        <v>210</v>
      </c>
      <c r="R1272" s="404" t="s">
        <v>210</v>
      </c>
      <c r="S1272" s="403" t="s">
        <v>210</v>
      </c>
      <c r="T1272" s="403" t="s">
        <v>210</v>
      </c>
      <c r="U1272" s="403" t="s">
        <v>210</v>
      </c>
      <c r="V1272" s="403" t="s">
        <v>210</v>
      </c>
      <c r="W1272" s="403" t="s">
        <v>210</v>
      </c>
      <c r="X1272" s="403" t="s">
        <v>210</v>
      </c>
      <c r="Y1272" s="403" t="s">
        <v>210</v>
      </c>
      <c r="Z1272" s="403" t="s">
        <v>210</v>
      </c>
      <c r="AA1272" s="403" t="s">
        <v>210</v>
      </c>
      <c r="AB1272" s="403" t="s">
        <v>210</v>
      </c>
      <c r="AC1272" s="403" t="s">
        <v>210</v>
      </c>
      <c r="AD1272" s="403" t="s">
        <v>210</v>
      </c>
      <c r="AE1272" s="403" t="s">
        <v>210</v>
      </c>
      <c r="AF1272" s="403" t="s">
        <v>210</v>
      </c>
      <c r="AG1272" s="403" t="s">
        <v>210</v>
      </c>
      <c r="AH1272" s="403" t="s">
        <v>210</v>
      </c>
      <c r="AI1272" s="403" t="s">
        <v>210</v>
      </c>
    </row>
    <row r="1273" spans="1:35" x14ac:dyDescent="0.2">
      <c r="A1273" s="434" t="str">
        <f>IF(B1273&lt;&gt;"",HYPERLINK(CONCATENATE("http://reports.ofsted.gov.uk/inspection-reports/find-inspection-report/provider/ELS/",B1273),"Ofsted Webpage"),"")</f>
        <v>Ofsted Webpage</v>
      </c>
      <c r="B1273" s="403">
        <v>1270931</v>
      </c>
      <c r="C1273" s="403">
        <v>137972</v>
      </c>
      <c r="D1273" s="403">
        <v>10052892</v>
      </c>
      <c r="E1273" s="403" t="s">
        <v>5137</v>
      </c>
      <c r="F1273" s="403" t="s">
        <v>92</v>
      </c>
      <c r="G1273" s="403" t="s">
        <v>14</v>
      </c>
      <c r="H1273" s="403" t="s">
        <v>217</v>
      </c>
      <c r="I1273" s="403" t="s">
        <v>161</v>
      </c>
      <c r="J1273" s="403" t="s">
        <v>161</v>
      </c>
      <c r="K1273" s="404" t="s">
        <v>210</v>
      </c>
      <c r="L1273" s="403" t="s">
        <v>210</v>
      </c>
      <c r="M1273" s="403" t="s">
        <v>210</v>
      </c>
      <c r="N1273" s="403" t="s">
        <v>210</v>
      </c>
      <c r="O1273" s="403" t="s">
        <v>210</v>
      </c>
      <c r="P1273" s="404" t="s">
        <v>210</v>
      </c>
      <c r="Q1273" s="404" t="s">
        <v>210</v>
      </c>
      <c r="R1273" s="404" t="s">
        <v>210</v>
      </c>
      <c r="S1273" s="403" t="s">
        <v>210</v>
      </c>
      <c r="T1273" s="403" t="s">
        <v>210</v>
      </c>
      <c r="U1273" s="403" t="s">
        <v>210</v>
      </c>
      <c r="V1273" s="403" t="s">
        <v>210</v>
      </c>
      <c r="W1273" s="403" t="s">
        <v>210</v>
      </c>
      <c r="X1273" s="403" t="s">
        <v>210</v>
      </c>
      <c r="Y1273" s="403" t="s">
        <v>210</v>
      </c>
      <c r="Z1273" s="403" t="s">
        <v>210</v>
      </c>
      <c r="AA1273" s="403" t="s">
        <v>210</v>
      </c>
      <c r="AB1273" s="403" t="s">
        <v>210</v>
      </c>
      <c r="AC1273" s="403" t="s">
        <v>210</v>
      </c>
      <c r="AD1273" s="403" t="s">
        <v>210</v>
      </c>
      <c r="AE1273" s="403" t="s">
        <v>210</v>
      </c>
      <c r="AF1273" s="403" t="s">
        <v>210</v>
      </c>
      <c r="AG1273" s="403" t="s">
        <v>210</v>
      </c>
      <c r="AH1273" s="403" t="s">
        <v>210</v>
      </c>
      <c r="AI1273" s="403" t="s">
        <v>210</v>
      </c>
    </row>
    <row r="1274" spans="1:35" x14ac:dyDescent="0.2">
      <c r="A1274" s="434" t="str">
        <f>IF(B1274&lt;&gt;"",HYPERLINK(CONCATENATE("http://reports.ofsted.gov.uk/inspection-reports/find-inspection-report/provider/ELS/",B1274),"Ofsted Webpage"),"")</f>
        <v>Ofsted Webpage</v>
      </c>
      <c r="B1274" s="403">
        <v>1270932</v>
      </c>
      <c r="C1274" s="403">
        <v>138686</v>
      </c>
      <c r="D1274" s="403">
        <v>10053055</v>
      </c>
      <c r="E1274" s="403" t="s">
        <v>5138</v>
      </c>
      <c r="F1274" s="403" t="s">
        <v>92</v>
      </c>
      <c r="G1274" s="403" t="s">
        <v>14</v>
      </c>
      <c r="H1274" s="403" t="s">
        <v>1100</v>
      </c>
      <c r="I1274" s="403" t="s">
        <v>94</v>
      </c>
      <c r="J1274" s="403" t="s">
        <v>95</v>
      </c>
      <c r="K1274" s="404" t="s">
        <v>210</v>
      </c>
      <c r="L1274" s="403" t="s">
        <v>210</v>
      </c>
      <c r="M1274" s="403" t="s">
        <v>210</v>
      </c>
      <c r="N1274" s="403" t="s">
        <v>210</v>
      </c>
      <c r="O1274" s="403" t="s">
        <v>210</v>
      </c>
      <c r="P1274" s="404" t="s">
        <v>210</v>
      </c>
      <c r="Q1274" s="404" t="s">
        <v>210</v>
      </c>
      <c r="R1274" s="404" t="s">
        <v>210</v>
      </c>
      <c r="S1274" s="403" t="s">
        <v>210</v>
      </c>
      <c r="T1274" s="403" t="s">
        <v>210</v>
      </c>
      <c r="U1274" s="403" t="s">
        <v>210</v>
      </c>
      <c r="V1274" s="403" t="s">
        <v>210</v>
      </c>
      <c r="W1274" s="403" t="s">
        <v>210</v>
      </c>
      <c r="X1274" s="403" t="s">
        <v>210</v>
      </c>
      <c r="Y1274" s="403" t="s">
        <v>210</v>
      </c>
      <c r="Z1274" s="403" t="s">
        <v>210</v>
      </c>
      <c r="AA1274" s="403" t="s">
        <v>210</v>
      </c>
      <c r="AB1274" s="403" t="s">
        <v>210</v>
      </c>
      <c r="AC1274" s="403" t="s">
        <v>210</v>
      </c>
      <c r="AD1274" s="403" t="s">
        <v>210</v>
      </c>
      <c r="AE1274" s="403" t="s">
        <v>210</v>
      </c>
      <c r="AF1274" s="403" t="s">
        <v>210</v>
      </c>
      <c r="AG1274" s="403" t="s">
        <v>210</v>
      </c>
      <c r="AH1274" s="403" t="s">
        <v>210</v>
      </c>
      <c r="AI1274" s="403" t="s">
        <v>210</v>
      </c>
    </row>
    <row r="1275" spans="1:35" x14ac:dyDescent="0.2">
      <c r="A1275" s="434" t="str">
        <f>IF(B1275&lt;&gt;"",HYPERLINK(CONCATENATE("http://reports.ofsted.gov.uk/inspection-reports/find-inspection-report/provider/ELS/",B1275),"Ofsted Webpage"),"")</f>
        <v>Ofsted Webpage</v>
      </c>
      <c r="B1275" s="403">
        <v>1270933</v>
      </c>
      <c r="C1275" s="403">
        <v>134017</v>
      </c>
      <c r="D1275" s="403">
        <v>10054216</v>
      </c>
      <c r="E1275" s="403" t="s">
        <v>5139</v>
      </c>
      <c r="F1275" s="403" t="s">
        <v>92</v>
      </c>
      <c r="G1275" s="403" t="s">
        <v>14</v>
      </c>
      <c r="H1275" s="403" t="s">
        <v>1838</v>
      </c>
      <c r="I1275" s="403" t="s">
        <v>172</v>
      </c>
      <c r="J1275" s="403" t="s">
        <v>172</v>
      </c>
      <c r="K1275" s="404" t="s">
        <v>210</v>
      </c>
      <c r="L1275" s="403" t="s">
        <v>210</v>
      </c>
      <c r="M1275" s="403" t="s">
        <v>210</v>
      </c>
      <c r="N1275" s="403" t="s">
        <v>210</v>
      </c>
      <c r="O1275" s="403" t="s">
        <v>210</v>
      </c>
      <c r="P1275" s="404" t="s">
        <v>210</v>
      </c>
      <c r="Q1275" s="404" t="s">
        <v>210</v>
      </c>
      <c r="R1275" s="404" t="s">
        <v>210</v>
      </c>
      <c r="S1275" s="403" t="s">
        <v>210</v>
      </c>
      <c r="T1275" s="403" t="s">
        <v>210</v>
      </c>
      <c r="U1275" s="403" t="s">
        <v>210</v>
      </c>
      <c r="V1275" s="403" t="s">
        <v>210</v>
      </c>
      <c r="W1275" s="403" t="s">
        <v>210</v>
      </c>
      <c r="X1275" s="403" t="s">
        <v>210</v>
      </c>
      <c r="Y1275" s="403" t="s">
        <v>210</v>
      </c>
      <c r="Z1275" s="403" t="s">
        <v>210</v>
      </c>
      <c r="AA1275" s="403" t="s">
        <v>210</v>
      </c>
      <c r="AB1275" s="403" t="s">
        <v>210</v>
      </c>
      <c r="AC1275" s="403" t="s">
        <v>210</v>
      </c>
      <c r="AD1275" s="403" t="s">
        <v>210</v>
      </c>
      <c r="AE1275" s="403" t="s">
        <v>210</v>
      </c>
      <c r="AF1275" s="403" t="s">
        <v>210</v>
      </c>
      <c r="AG1275" s="403" t="s">
        <v>210</v>
      </c>
      <c r="AH1275" s="403" t="s">
        <v>210</v>
      </c>
      <c r="AI1275" s="403" t="s">
        <v>210</v>
      </c>
    </row>
    <row r="1276" spans="1:35" x14ac:dyDescent="0.2">
      <c r="A1276" s="434" t="str">
        <f>IF(B1276&lt;&gt;"",HYPERLINK(CONCATENATE("http://reports.ofsted.gov.uk/inspection-reports/find-inspection-report/provider/ELS/",B1276),"Ofsted Webpage"),"")</f>
        <v>Ofsted Webpage</v>
      </c>
      <c r="B1276" s="403">
        <v>1270934</v>
      </c>
      <c r="C1276" s="403">
        <v>133683</v>
      </c>
      <c r="D1276" s="403">
        <v>10054692</v>
      </c>
      <c r="E1276" s="403" t="s">
        <v>5140</v>
      </c>
      <c r="F1276" s="403" t="s">
        <v>92</v>
      </c>
      <c r="G1276" s="403" t="s">
        <v>14</v>
      </c>
      <c r="H1276" s="403" t="s">
        <v>144</v>
      </c>
      <c r="I1276" s="403" t="s">
        <v>122</v>
      </c>
      <c r="J1276" s="403" t="s">
        <v>122</v>
      </c>
      <c r="K1276" s="404" t="s">
        <v>210</v>
      </c>
      <c r="L1276" s="403" t="s">
        <v>210</v>
      </c>
      <c r="M1276" s="403" t="s">
        <v>210</v>
      </c>
      <c r="N1276" s="403" t="s">
        <v>210</v>
      </c>
      <c r="O1276" s="403" t="s">
        <v>210</v>
      </c>
      <c r="P1276" s="404" t="s">
        <v>210</v>
      </c>
      <c r="Q1276" s="404" t="s">
        <v>210</v>
      </c>
      <c r="R1276" s="404" t="s">
        <v>210</v>
      </c>
      <c r="S1276" s="403" t="s">
        <v>210</v>
      </c>
      <c r="T1276" s="403" t="s">
        <v>210</v>
      </c>
      <c r="U1276" s="403" t="s">
        <v>210</v>
      </c>
      <c r="V1276" s="403" t="s">
        <v>210</v>
      </c>
      <c r="W1276" s="403" t="s">
        <v>210</v>
      </c>
      <c r="X1276" s="403" t="s">
        <v>210</v>
      </c>
      <c r="Y1276" s="403" t="s">
        <v>210</v>
      </c>
      <c r="Z1276" s="403" t="s">
        <v>210</v>
      </c>
      <c r="AA1276" s="403" t="s">
        <v>210</v>
      </c>
      <c r="AB1276" s="403" t="s">
        <v>210</v>
      </c>
      <c r="AC1276" s="403" t="s">
        <v>210</v>
      </c>
      <c r="AD1276" s="403" t="s">
        <v>210</v>
      </c>
      <c r="AE1276" s="403" t="s">
        <v>210</v>
      </c>
      <c r="AF1276" s="403" t="s">
        <v>210</v>
      </c>
      <c r="AG1276" s="403" t="s">
        <v>210</v>
      </c>
      <c r="AH1276" s="403" t="s">
        <v>210</v>
      </c>
      <c r="AI1276" s="403" t="s">
        <v>210</v>
      </c>
    </row>
    <row r="1277" spans="1:35" x14ac:dyDescent="0.2">
      <c r="A1277" s="434" t="str">
        <f>IF(B1277&lt;&gt;"",HYPERLINK(CONCATENATE("http://reports.ofsted.gov.uk/inspection-reports/find-inspection-report/provider/ELS/",B1277),"Ofsted Webpage"),"")</f>
        <v>Ofsted Webpage</v>
      </c>
      <c r="B1277" s="403">
        <v>1270935</v>
      </c>
      <c r="C1277" s="403">
        <v>139927</v>
      </c>
      <c r="D1277" s="403">
        <v>10054898</v>
      </c>
      <c r="E1277" s="403" t="s">
        <v>5141</v>
      </c>
      <c r="F1277" s="403" t="s">
        <v>92</v>
      </c>
      <c r="G1277" s="403" t="s">
        <v>14</v>
      </c>
      <c r="H1277" s="403" t="s">
        <v>171</v>
      </c>
      <c r="I1277" s="403" t="s">
        <v>172</v>
      </c>
      <c r="J1277" s="403" t="s">
        <v>172</v>
      </c>
      <c r="K1277" s="404" t="s">
        <v>210</v>
      </c>
      <c r="L1277" s="403" t="s">
        <v>210</v>
      </c>
      <c r="M1277" s="403" t="s">
        <v>210</v>
      </c>
      <c r="N1277" s="403" t="s">
        <v>210</v>
      </c>
      <c r="O1277" s="403" t="s">
        <v>210</v>
      </c>
      <c r="P1277" s="404" t="s">
        <v>210</v>
      </c>
      <c r="Q1277" s="404" t="s">
        <v>210</v>
      </c>
      <c r="R1277" s="404" t="s">
        <v>210</v>
      </c>
      <c r="S1277" s="403" t="s">
        <v>210</v>
      </c>
      <c r="T1277" s="403" t="s">
        <v>210</v>
      </c>
      <c r="U1277" s="403" t="s">
        <v>210</v>
      </c>
      <c r="V1277" s="403" t="s">
        <v>210</v>
      </c>
      <c r="W1277" s="403" t="s">
        <v>210</v>
      </c>
      <c r="X1277" s="403" t="s">
        <v>210</v>
      </c>
      <c r="Y1277" s="403" t="s">
        <v>210</v>
      </c>
      <c r="Z1277" s="403" t="s">
        <v>210</v>
      </c>
      <c r="AA1277" s="403" t="s">
        <v>210</v>
      </c>
      <c r="AB1277" s="403" t="s">
        <v>210</v>
      </c>
      <c r="AC1277" s="403" t="s">
        <v>210</v>
      </c>
      <c r="AD1277" s="403" t="s">
        <v>210</v>
      </c>
      <c r="AE1277" s="403" t="s">
        <v>210</v>
      </c>
      <c r="AF1277" s="403" t="s">
        <v>210</v>
      </c>
      <c r="AG1277" s="403" t="s">
        <v>210</v>
      </c>
      <c r="AH1277" s="403" t="s">
        <v>210</v>
      </c>
      <c r="AI1277" s="403" t="s">
        <v>210</v>
      </c>
    </row>
    <row r="1278" spans="1:35" x14ac:dyDescent="0.2">
      <c r="A1278" s="434" t="str">
        <f>IF(B1278&lt;&gt;"",HYPERLINK(CONCATENATE("http://reports.ofsted.gov.uk/inspection-reports/find-inspection-report/provider/ELS/",B1278),"Ofsted Webpage"),"")</f>
        <v>Ofsted Webpage</v>
      </c>
      <c r="B1278" s="403">
        <v>1270936</v>
      </c>
      <c r="C1278" s="403">
        <v>138671</v>
      </c>
      <c r="D1278" s="403">
        <v>10056694</v>
      </c>
      <c r="E1278" s="403" t="s">
        <v>5142</v>
      </c>
      <c r="F1278" s="403" t="s">
        <v>92</v>
      </c>
      <c r="G1278" s="403" t="s">
        <v>14</v>
      </c>
      <c r="H1278" s="403" t="s">
        <v>160</v>
      </c>
      <c r="I1278" s="403" t="s">
        <v>161</v>
      </c>
      <c r="J1278" s="403" t="s">
        <v>161</v>
      </c>
      <c r="K1278" s="404" t="s">
        <v>210</v>
      </c>
      <c r="L1278" s="403" t="s">
        <v>210</v>
      </c>
      <c r="M1278" s="403" t="s">
        <v>210</v>
      </c>
      <c r="N1278" s="403" t="s">
        <v>210</v>
      </c>
      <c r="O1278" s="403" t="s">
        <v>210</v>
      </c>
      <c r="P1278" s="404" t="s">
        <v>210</v>
      </c>
      <c r="Q1278" s="404" t="s">
        <v>210</v>
      </c>
      <c r="R1278" s="404" t="s">
        <v>210</v>
      </c>
      <c r="S1278" s="403" t="s">
        <v>210</v>
      </c>
      <c r="T1278" s="403" t="s">
        <v>210</v>
      </c>
      <c r="U1278" s="403" t="s">
        <v>210</v>
      </c>
      <c r="V1278" s="403" t="s">
        <v>210</v>
      </c>
      <c r="W1278" s="403" t="s">
        <v>210</v>
      </c>
      <c r="X1278" s="403" t="s">
        <v>210</v>
      </c>
      <c r="Y1278" s="403" t="s">
        <v>210</v>
      </c>
      <c r="Z1278" s="403" t="s">
        <v>210</v>
      </c>
      <c r="AA1278" s="403" t="s">
        <v>210</v>
      </c>
      <c r="AB1278" s="403" t="s">
        <v>210</v>
      </c>
      <c r="AC1278" s="403" t="s">
        <v>210</v>
      </c>
      <c r="AD1278" s="403" t="s">
        <v>210</v>
      </c>
      <c r="AE1278" s="403" t="s">
        <v>210</v>
      </c>
      <c r="AF1278" s="403" t="s">
        <v>210</v>
      </c>
      <c r="AG1278" s="403" t="s">
        <v>210</v>
      </c>
      <c r="AH1278" s="403" t="s">
        <v>210</v>
      </c>
      <c r="AI1278" s="403" t="s">
        <v>210</v>
      </c>
    </row>
    <row r="1279" spans="1:35" x14ac:dyDescent="0.2">
      <c r="A1279" s="434" t="str">
        <f>IF(B1279&lt;&gt;"",HYPERLINK(CONCATENATE("http://reports.ofsted.gov.uk/inspection-reports/find-inspection-report/provider/ELS/",B1279),"Ofsted Webpage"),"")</f>
        <v>Ofsted Webpage</v>
      </c>
      <c r="B1279" s="403">
        <v>1271308</v>
      </c>
      <c r="C1279" s="403" t="s">
        <v>210</v>
      </c>
      <c r="D1279" s="403">
        <v>10032256</v>
      </c>
      <c r="E1279" s="403" t="s">
        <v>5571</v>
      </c>
      <c r="F1279" s="403" t="s">
        <v>92</v>
      </c>
      <c r="G1279" s="403" t="s">
        <v>14</v>
      </c>
      <c r="H1279" s="403" t="s">
        <v>805</v>
      </c>
      <c r="I1279" s="403" t="s">
        <v>122</v>
      </c>
      <c r="J1279" s="403" t="s">
        <v>122</v>
      </c>
      <c r="K1279" s="404" t="s">
        <v>210</v>
      </c>
      <c r="L1279" s="403" t="s">
        <v>210</v>
      </c>
      <c r="M1279" s="403" t="s">
        <v>210</v>
      </c>
      <c r="N1279" s="403" t="s">
        <v>210</v>
      </c>
      <c r="O1279" s="403" t="s">
        <v>210</v>
      </c>
      <c r="P1279" s="404" t="s">
        <v>210</v>
      </c>
      <c r="Q1279" s="404" t="s">
        <v>210</v>
      </c>
      <c r="R1279" s="404" t="s">
        <v>210</v>
      </c>
      <c r="S1279" s="403" t="s">
        <v>210</v>
      </c>
      <c r="T1279" s="403" t="s">
        <v>210</v>
      </c>
      <c r="U1279" s="403" t="s">
        <v>210</v>
      </c>
      <c r="V1279" s="403" t="s">
        <v>210</v>
      </c>
      <c r="W1279" s="403" t="s">
        <v>210</v>
      </c>
      <c r="X1279" s="403" t="s">
        <v>210</v>
      </c>
      <c r="Y1279" s="403" t="s">
        <v>210</v>
      </c>
      <c r="Z1279" s="404" t="s">
        <v>210</v>
      </c>
      <c r="AA1279" s="403" t="s">
        <v>210</v>
      </c>
      <c r="AB1279" s="403" t="s">
        <v>210</v>
      </c>
      <c r="AC1279" s="403" t="s">
        <v>210</v>
      </c>
      <c r="AD1279" s="403" t="s">
        <v>210</v>
      </c>
      <c r="AE1279" s="403" t="s">
        <v>210</v>
      </c>
      <c r="AF1279" s="403" t="s">
        <v>210</v>
      </c>
      <c r="AG1279" s="403" t="s">
        <v>210</v>
      </c>
      <c r="AH1279" s="403" t="s">
        <v>210</v>
      </c>
      <c r="AI1279" s="403" t="s">
        <v>210</v>
      </c>
    </row>
    <row r="1280" spans="1:35" x14ac:dyDescent="0.2">
      <c r="A1280" s="434" t="str">
        <f>IF(B1280&lt;&gt;"",HYPERLINK(CONCATENATE("http://reports.ofsted.gov.uk/inspection-reports/find-inspection-report/provider/ELS/",B1280),"Ofsted Webpage"),"")</f>
        <v>Ofsted Webpage</v>
      </c>
      <c r="B1280" s="403">
        <v>1271310</v>
      </c>
      <c r="C1280" s="403" t="s">
        <v>210</v>
      </c>
      <c r="D1280" s="403">
        <v>10035469</v>
      </c>
      <c r="E1280" s="403" t="s">
        <v>5572</v>
      </c>
      <c r="F1280" s="403" t="s">
        <v>92</v>
      </c>
      <c r="G1280" s="403" t="s">
        <v>14</v>
      </c>
      <c r="H1280" s="403" t="s">
        <v>5573</v>
      </c>
      <c r="I1280" s="403" t="s">
        <v>1204</v>
      </c>
      <c r="J1280" s="403" t="s">
        <v>166</v>
      </c>
      <c r="K1280" s="404" t="s">
        <v>210</v>
      </c>
      <c r="L1280" s="403" t="s">
        <v>210</v>
      </c>
      <c r="M1280" s="403" t="s">
        <v>210</v>
      </c>
      <c r="N1280" s="403" t="s">
        <v>210</v>
      </c>
      <c r="O1280" s="403" t="s">
        <v>210</v>
      </c>
      <c r="P1280" s="404" t="s">
        <v>210</v>
      </c>
      <c r="Q1280" s="404" t="s">
        <v>210</v>
      </c>
      <c r="R1280" s="404" t="s">
        <v>210</v>
      </c>
      <c r="S1280" s="403" t="s">
        <v>210</v>
      </c>
      <c r="T1280" s="403" t="s">
        <v>210</v>
      </c>
      <c r="U1280" s="403" t="s">
        <v>210</v>
      </c>
      <c r="V1280" s="403" t="s">
        <v>210</v>
      </c>
      <c r="W1280" s="403" t="s">
        <v>210</v>
      </c>
      <c r="X1280" s="403" t="s">
        <v>210</v>
      </c>
      <c r="Y1280" s="403" t="s">
        <v>210</v>
      </c>
      <c r="Z1280" s="404" t="s">
        <v>210</v>
      </c>
      <c r="AA1280" s="403" t="s">
        <v>210</v>
      </c>
      <c r="AB1280" s="403" t="s">
        <v>210</v>
      </c>
      <c r="AC1280" s="403" t="s">
        <v>210</v>
      </c>
      <c r="AD1280" s="403" t="s">
        <v>210</v>
      </c>
      <c r="AE1280" s="403" t="s">
        <v>210</v>
      </c>
      <c r="AF1280" s="403" t="s">
        <v>210</v>
      </c>
      <c r="AG1280" s="403" t="s">
        <v>210</v>
      </c>
      <c r="AH1280" s="403" t="s">
        <v>210</v>
      </c>
      <c r="AI1280" s="403" t="s">
        <v>210</v>
      </c>
    </row>
    <row r="1281" spans="1:35" x14ac:dyDescent="0.2">
      <c r="A1281" s="434" t="str">
        <f>IF(B1281&lt;&gt;"",HYPERLINK(CONCATENATE("http://reports.ofsted.gov.uk/inspection-reports/find-inspection-report/provider/ELS/",B1281),"Ofsted Webpage"),"")</f>
        <v>Ofsted Webpage</v>
      </c>
      <c r="B1281" s="403">
        <v>1272201</v>
      </c>
      <c r="C1281" s="403">
        <v>114945</v>
      </c>
      <c r="D1281" s="403">
        <v>10001640</v>
      </c>
      <c r="E1281" s="403" t="s">
        <v>5143</v>
      </c>
      <c r="F1281" s="403" t="s">
        <v>92</v>
      </c>
      <c r="G1281" s="403" t="s">
        <v>14</v>
      </c>
      <c r="H1281" s="403" t="s">
        <v>532</v>
      </c>
      <c r="I1281" s="403" t="s">
        <v>140</v>
      </c>
      <c r="J1281" s="403" t="s">
        <v>140</v>
      </c>
      <c r="K1281" s="404" t="s">
        <v>210</v>
      </c>
      <c r="L1281" s="403" t="s">
        <v>210</v>
      </c>
      <c r="M1281" s="403" t="s">
        <v>210</v>
      </c>
      <c r="N1281" s="403" t="s">
        <v>210</v>
      </c>
      <c r="O1281" s="403" t="s">
        <v>210</v>
      </c>
      <c r="P1281" s="404" t="s">
        <v>210</v>
      </c>
      <c r="Q1281" s="404" t="s">
        <v>210</v>
      </c>
      <c r="R1281" s="404" t="s">
        <v>210</v>
      </c>
      <c r="S1281" s="403" t="s">
        <v>210</v>
      </c>
      <c r="T1281" s="403" t="s">
        <v>210</v>
      </c>
      <c r="U1281" s="403" t="s">
        <v>210</v>
      </c>
      <c r="V1281" s="403" t="s">
        <v>210</v>
      </c>
      <c r="W1281" s="403" t="s">
        <v>210</v>
      </c>
      <c r="X1281" s="403" t="s">
        <v>210</v>
      </c>
      <c r="Y1281" s="403" t="s">
        <v>210</v>
      </c>
      <c r="Z1281" s="403" t="s">
        <v>210</v>
      </c>
      <c r="AA1281" s="403" t="s">
        <v>210</v>
      </c>
      <c r="AB1281" s="403" t="s">
        <v>210</v>
      </c>
      <c r="AC1281" s="403" t="s">
        <v>210</v>
      </c>
      <c r="AD1281" s="403" t="s">
        <v>210</v>
      </c>
      <c r="AE1281" s="403" t="s">
        <v>210</v>
      </c>
      <c r="AF1281" s="403" t="s">
        <v>210</v>
      </c>
      <c r="AG1281" s="403" t="s">
        <v>210</v>
      </c>
      <c r="AH1281" s="403" t="s">
        <v>210</v>
      </c>
      <c r="AI1281" s="403" t="s">
        <v>210</v>
      </c>
    </row>
    <row r="1282" spans="1:35" x14ac:dyDescent="0.2">
      <c r="A1282" s="434" t="str">
        <f>IF(B1282&lt;&gt;"",HYPERLINK(CONCATENATE("http://reports.ofsted.gov.uk/inspection-reports/find-inspection-report/provider/ELS/",B1282),"Ofsted Webpage"),"")</f>
        <v>Ofsted Webpage</v>
      </c>
      <c r="B1282" s="403">
        <v>1273215</v>
      </c>
      <c r="C1282" s="403" t="s">
        <v>210</v>
      </c>
      <c r="D1282" s="403">
        <v>10049732</v>
      </c>
      <c r="E1282" s="403" t="s">
        <v>4955</v>
      </c>
      <c r="F1282" s="403" t="s">
        <v>92</v>
      </c>
      <c r="G1282" s="403" t="s">
        <v>14</v>
      </c>
      <c r="H1282" s="403" t="s">
        <v>357</v>
      </c>
      <c r="I1282" s="403" t="s">
        <v>140</v>
      </c>
      <c r="J1282" s="403" t="s">
        <v>140</v>
      </c>
      <c r="K1282" s="404" t="s">
        <v>210</v>
      </c>
      <c r="L1282" s="403" t="s">
        <v>210</v>
      </c>
      <c r="M1282" s="403" t="s">
        <v>210</v>
      </c>
      <c r="N1282" s="403" t="s">
        <v>210</v>
      </c>
      <c r="O1282" s="403" t="s">
        <v>210</v>
      </c>
      <c r="P1282" s="404" t="s">
        <v>210</v>
      </c>
      <c r="Q1282" s="404" t="s">
        <v>210</v>
      </c>
      <c r="R1282" s="404" t="s">
        <v>210</v>
      </c>
      <c r="S1282" s="403" t="s">
        <v>210</v>
      </c>
      <c r="T1282" s="403" t="s">
        <v>210</v>
      </c>
      <c r="U1282" s="403" t="s">
        <v>210</v>
      </c>
      <c r="V1282" s="403" t="s">
        <v>210</v>
      </c>
      <c r="W1282" s="403" t="s">
        <v>210</v>
      </c>
      <c r="X1282" s="403" t="s">
        <v>210</v>
      </c>
      <c r="Y1282" s="403" t="s">
        <v>210</v>
      </c>
      <c r="Z1282" s="404" t="s">
        <v>210</v>
      </c>
      <c r="AA1282" s="403" t="s">
        <v>210</v>
      </c>
      <c r="AB1282" s="403" t="s">
        <v>210</v>
      </c>
      <c r="AC1282" s="403" t="s">
        <v>210</v>
      </c>
      <c r="AD1282" s="403" t="s">
        <v>210</v>
      </c>
      <c r="AE1282" s="403" t="s">
        <v>210</v>
      </c>
      <c r="AF1282" s="403" t="s">
        <v>210</v>
      </c>
      <c r="AG1282" s="403" t="s">
        <v>210</v>
      </c>
      <c r="AH1282" s="403" t="s">
        <v>210</v>
      </c>
      <c r="AI1282" s="403" t="s">
        <v>210</v>
      </c>
    </row>
    <row r="1283" spans="1:35" x14ac:dyDescent="0.2">
      <c r="A1283" s="434" t="str">
        <f>IF(B1283&lt;&gt;"",HYPERLINK(CONCATENATE("http://reports.ofsted.gov.uk/inspection-reports/find-inspection-report/provider/ELS/",B1283),"Ofsted Webpage"),"")</f>
        <v>Ofsted Webpage</v>
      </c>
      <c r="B1283" s="403">
        <v>2483570</v>
      </c>
      <c r="C1283" s="403">
        <v>115475</v>
      </c>
      <c r="D1283" s="403">
        <v>10002801</v>
      </c>
      <c r="E1283" s="403" t="s">
        <v>5581</v>
      </c>
      <c r="F1283" s="403" t="s">
        <v>92</v>
      </c>
      <c r="G1283" s="403" t="s">
        <v>14</v>
      </c>
      <c r="H1283" s="403" t="s">
        <v>283</v>
      </c>
      <c r="I1283" s="403" t="s">
        <v>140</v>
      </c>
      <c r="J1283" s="403" t="s">
        <v>140</v>
      </c>
      <c r="K1283" s="404" t="s">
        <v>210</v>
      </c>
      <c r="L1283" s="403" t="s">
        <v>210</v>
      </c>
      <c r="M1283" s="403" t="s">
        <v>210</v>
      </c>
      <c r="N1283" s="403" t="s">
        <v>210</v>
      </c>
      <c r="O1283" s="403" t="s">
        <v>210</v>
      </c>
      <c r="P1283" s="404" t="s">
        <v>210</v>
      </c>
      <c r="Q1283" s="404" t="s">
        <v>210</v>
      </c>
      <c r="R1283" s="404" t="s">
        <v>210</v>
      </c>
      <c r="S1283" s="403" t="s">
        <v>210</v>
      </c>
      <c r="T1283" s="403" t="s">
        <v>210</v>
      </c>
      <c r="U1283" s="403" t="s">
        <v>210</v>
      </c>
      <c r="V1283" s="403" t="s">
        <v>210</v>
      </c>
      <c r="W1283" s="403" t="s">
        <v>210</v>
      </c>
      <c r="X1283" s="403" t="s">
        <v>210</v>
      </c>
      <c r="Y1283" s="403" t="s">
        <v>210</v>
      </c>
      <c r="Z1283" s="403" t="s">
        <v>210</v>
      </c>
      <c r="AA1283" s="403" t="s">
        <v>210</v>
      </c>
      <c r="AB1283" s="403" t="s">
        <v>210</v>
      </c>
      <c r="AC1283" s="403" t="s">
        <v>210</v>
      </c>
      <c r="AD1283" s="403" t="s">
        <v>210</v>
      </c>
      <c r="AE1283" s="403" t="s">
        <v>210</v>
      </c>
      <c r="AF1283" s="403" t="s">
        <v>210</v>
      </c>
      <c r="AG1283" s="403" t="s">
        <v>210</v>
      </c>
      <c r="AH1283" s="403" t="s">
        <v>210</v>
      </c>
      <c r="AI1283" s="403" t="s">
        <v>210</v>
      </c>
    </row>
    <row r="1284" spans="1:35" x14ac:dyDescent="0.2">
      <c r="A1284" s="434" t="str">
        <f>IF(B1284&lt;&gt;"",HYPERLINK(CONCATENATE("http://reports.ofsted.gov.uk/inspection-reports/find-inspection-report/provider/ELS/",B1284),"Ofsted Webpage"),"")</f>
        <v>Ofsted Webpage</v>
      </c>
      <c r="B1284" s="403">
        <v>2483575</v>
      </c>
      <c r="C1284" s="403" t="s">
        <v>210</v>
      </c>
      <c r="D1284" s="403">
        <v>10010845</v>
      </c>
      <c r="E1284" s="403" t="s">
        <v>5582</v>
      </c>
      <c r="F1284" s="403" t="s">
        <v>92</v>
      </c>
      <c r="G1284" s="403" t="s">
        <v>14</v>
      </c>
      <c r="H1284" s="403" t="s">
        <v>237</v>
      </c>
      <c r="I1284" s="403" t="s">
        <v>190</v>
      </c>
      <c r="J1284" s="403" t="s">
        <v>190</v>
      </c>
      <c r="K1284" s="404" t="s">
        <v>210</v>
      </c>
      <c r="L1284" s="403" t="s">
        <v>210</v>
      </c>
      <c r="M1284" s="403" t="s">
        <v>210</v>
      </c>
      <c r="N1284" s="403" t="s">
        <v>210</v>
      </c>
      <c r="O1284" s="403" t="s">
        <v>210</v>
      </c>
      <c r="P1284" s="404" t="s">
        <v>210</v>
      </c>
      <c r="Q1284" s="404" t="s">
        <v>210</v>
      </c>
      <c r="R1284" s="404" t="s">
        <v>210</v>
      </c>
      <c r="S1284" s="403" t="s">
        <v>210</v>
      </c>
      <c r="T1284" s="403" t="s">
        <v>210</v>
      </c>
      <c r="U1284" s="403" t="s">
        <v>210</v>
      </c>
      <c r="V1284" s="403" t="s">
        <v>210</v>
      </c>
      <c r="W1284" s="403" t="s">
        <v>210</v>
      </c>
      <c r="X1284" s="403" t="s">
        <v>210</v>
      </c>
      <c r="Y1284" s="403" t="s">
        <v>210</v>
      </c>
      <c r="Z1284" s="403" t="s">
        <v>210</v>
      </c>
      <c r="AA1284" s="403" t="s">
        <v>210</v>
      </c>
      <c r="AB1284" s="403" t="s">
        <v>210</v>
      </c>
      <c r="AC1284" s="403" t="s">
        <v>210</v>
      </c>
      <c r="AD1284" s="403" t="s">
        <v>210</v>
      </c>
      <c r="AE1284" s="403" t="s">
        <v>210</v>
      </c>
      <c r="AF1284" s="403" t="s">
        <v>210</v>
      </c>
      <c r="AG1284" s="403" t="s">
        <v>210</v>
      </c>
      <c r="AH1284" s="403" t="s">
        <v>210</v>
      </c>
      <c r="AI1284" s="403" t="s">
        <v>210</v>
      </c>
    </row>
    <row r="1285" spans="1:35" x14ac:dyDescent="0.2">
      <c r="A1285" s="434" t="str">
        <f>IF(B1285&lt;&gt;"",HYPERLINK(CONCATENATE("http://reports.ofsted.gov.uk/inspection-reports/find-inspection-report/provider/ELS/",B1285),"Ofsted Webpage"),"")</f>
        <v>Ofsted Webpage</v>
      </c>
      <c r="B1285" s="403">
        <v>2483576</v>
      </c>
      <c r="C1285" s="403">
        <v>116142</v>
      </c>
      <c r="D1285" s="403">
        <v>10052606</v>
      </c>
      <c r="E1285" s="403" t="s">
        <v>5583</v>
      </c>
      <c r="F1285" s="403" t="s">
        <v>92</v>
      </c>
      <c r="G1285" s="403" t="s">
        <v>14</v>
      </c>
      <c r="H1285" s="403" t="s">
        <v>413</v>
      </c>
      <c r="I1285" s="403" t="s">
        <v>161</v>
      </c>
      <c r="J1285" s="403" t="s">
        <v>161</v>
      </c>
      <c r="K1285" s="404" t="s">
        <v>210</v>
      </c>
      <c r="L1285" s="403" t="s">
        <v>210</v>
      </c>
      <c r="M1285" s="403" t="s">
        <v>210</v>
      </c>
      <c r="N1285" s="403" t="s">
        <v>210</v>
      </c>
      <c r="O1285" s="403" t="s">
        <v>210</v>
      </c>
      <c r="P1285" s="404" t="s">
        <v>210</v>
      </c>
      <c r="Q1285" s="404" t="s">
        <v>210</v>
      </c>
      <c r="R1285" s="404" t="s">
        <v>210</v>
      </c>
      <c r="S1285" s="403" t="s">
        <v>210</v>
      </c>
      <c r="T1285" s="403" t="s">
        <v>210</v>
      </c>
      <c r="U1285" s="403" t="s">
        <v>210</v>
      </c>
      <c r="V1285" s="403" t="s">
        <v>210</v>
      </c>
      <c r="W1285" s="403" t="s">
        <v>210</v>
      </c>
      <c r="X1285" s="403" t="s">
        <v>210</v>
      </c>
      <c r="Y1285" s="403" t="s">
        <v>210</v>
      </c>
      <c r="Z1285" s="403" t="s">
        <v>210</v>
      </c>
      <c r="AA1285" s="403" t="s">
        <v>210</v>
      </c>
      <c r="AB1285" s="403" t="s">
        <v>210</v>
      </c>
      <c r="AC1285" s="403" t="s">
        <v>210</v>
      </c>
      <c r="AD1285" s="403" t="s">
        <v>210</v>
      </c>
      <c r="AE1285" s="403" t="s">
        <v>210</v>
      </c>
      <c r="AF1285" s="403" t="s">
        <v>210</v>
      </c>
      <c r="AG1285" s="403" t="s">
        <v>210</v>
      </c>
      <c r="AH1285" s="403" t="s">
        <v>210</v>
      </c>
      <c r="AI1285" s="403" t="s">
        <v>210</v>
      </c>
    </row>
  </sheetData>
  <autoFilter ref="A4:AI1278">
    <sortState ref="A5:AI1285">
      <sortCondition ref="B4:B1278"/>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showGridLines="0" showRowColHeaders="0" workbookViewId="0"/>
  </sheetViews>
  <sheetFormatPr defaultColWidth="9.140625" defaultRowHeight="15" x14ac:dyDescent="0.2"/>
  <cols>
    <col min="1" max="1" width="4.7109375" style="350" customWidth="1"/>
    <col min="2" max="2" width="78" style="350" customWidth="1"/>
    <col min="3" max="3" width="121.85546875" style="350" customWidth="1"/>
    <col min="4" max="4" width="9.140625" style="350" customWidth="1"/>
    <col min="5" max="256" width="9.140625" style="350"/>
    <col min="257" max="257" width="2.85546875" style="350" customWidth="1"/>
    <col min="258" max="258" width="61.7109375" style="350" customWidth="1"/>
    <col min="259" max="259" width="57.7109375" style="350" customWidth="1"/>
    <col min="260" max="260" width="9.140625" style="350" customWidth="1"/>
    <col min="261" max="512" width="9.140625" style="350"/>
    <col min="513" max="513" width="2.85546875" style="350" customWidth="1"/>
    <col min="514" max="514" width="61.7109375" style="350" customWidth="1"/>
    <col min="515" max="515" width="57.7109375" style="350" customWidth="1"/>
    <col min="516" max="516" width="9.140625" style="350" customWidth="1"/>
    <col min="517" max="768" width="9.140625" style="350"/>
    <col min="769" max="769" width="2.85546875" style="350" customWidth="1"/>
    <col min="770" max="770" width="61.7109375" style="350" customWidth="1"/>
    <col min="771" max="771" width="57.7109375" style="350" customWidth="1"/>
    <col min="772" max="772" width="9.140625" style="350" customWidth="1"/>
    <col min="773" max="1024" width="9.140625" style="350"/>
    <col min="1025" max="1025" width="2.85546875" style="350" customWidth="1"/>
    <col min="1026" max="1026" width="61.7109375" style="350" customWidth="1"/>
    <col min="1027" max="1027" width="57.7109375" style="350" customWidth="1"/>
    <col min="1028" max="1028" width="9.140625" style="350" customWidth="1"/>
    <col min="1029" max="1280" width="9.140625" style="350"/>
    <col min="1281" max="1281" width="2.85546875" style="350" customWidth="1"/>
    <col min="1282" max="1282" width="61.7109375" style="350" customWidth="1"/>
    <col min="1283" max="1283" width="57.7109375" style="350" customWidth="1"/>
    <col min="1284" max="1284" width="9.140625" style="350" customWidth="1"/>
    <col min="1285" max="1536" width="9.140625" style="350"/>
    <col min="1537" max="1537" width="2.85546875" style="350" customWidth="1"/>
    <col min="1538" max="1538" width="61.7109375" style="350" customWidth="1"/>
    <col min="1539" max="1539" width="57.7109375" style="350" customWidth="1"/>
    <col min="1540" max="1540" width="9.140625" style="350" customWidth="1"/>
    <col min="1541" max="1792" width="9.140625" style="350"/>
    <col min="1793" max="1793" width="2.85546875" style="350" customWidth="1"/>
    <col min="1794" max="1794" width="61.7109375" style="350" customWidth="1"/>
    <col min="1795" max="1795" width="57.7109375" style="350" customWidth="1"/>
    <col min="1796" max="1796" width="9.140625" style="350" customWidth="1"/>
    <col min="1797" max="2048" width="9.140625" style="350"/>
    <col min="2049" max="2049" width="2.85546875" style="350" customWidth="1"/>
    <col min="2050" max="2050" width="61.7109375" style="350" customWidth="1"/>
    <col min="2051" max="2051" width="57.7109375" style="350" customWidth="1"/>
    <col min="2052" max="2052" width="9.140625" style="350" customWidth="1"/>
    <col min="2053" max="2304" width="9.140625" style="350"/>
    <col min="2305" max="2305" width="2.85546875" style="350" customWidth="1"/>
    <col min="2306" max="2306" width="61.7109375" style="350" customWidth="1"/>
    <col min="2307" max="2307" width="57.7109375" style="350" customWidth="1"/>
    <col min="2308" max="2308" width="9.140625" style="350" customWidth="1"/>
    <col min="2309" max="2560" width="9.140625" style="350"/>
    <col min="2561" max="2561" width="2.85546875" style="350" customWidth="1"/>
    <col min="2562" max="2562" width="61.7109375" style="350" customWidth="1"/>
    <col min="2563" max="2563" width="57.7109375" style="350" customWidth="1"/>
    <col min="2564" max="2564" width="9.140625" style="350" customWidth="1"/>
    <col min="2565" max="2816" width="9.140625" style="350"/>
    <col min="2817" max="2817" width="2.85546875" style="350" customWidth="1"/>
    <col min="2818" max="2818" width="61.7109375" style="350" customWidth="1"/>
    <col min="2819" max="2819" width="57.7109375" style="350" customWidth="1"/>
    <col min="2820" max="2820" width="9.140625" style="350" customWidth="1"/>
    <col min="2821" max="3072" width="9.140625" style="350"/>
    <col min="3073" max="3073" width="2.85546875" style="350" customWidth="1"/>
    <col min="3074" max="3074" width="61.7109375" style="350" customWidth="1"/>
    <col min="3075" max="3075" width="57.7109375" style="350" customWidth="1"/>
    <col min="3076" max="3076" width="9.140625" style="350" customWidth="1"/>
    <col min="3077" max="3328" width="9.140625" style="350"/>
    <col min="3329" max="3329" width="2.85546875" style="350" customWidth="1"/>
    <col min="3330" max="3330" width="61.7109375" style="350" customWidth="1"/>
    <col min="3331" max="3331" width="57.7109375" style="350" customWidth="1"/>
    <col min="3332" max="3332" width="9.140625" style="350" customWidth="1"/>
    <col min="3333" max="3584" width="9.140625" style="350"/>
    <col min="3585" max="3585" width="2.85546875" style="350" customWidth="1"/>
    <col min="3586" max="3586" width="61.7109375" style="350" customWidth="1"/>
    <col min="3587" max="3587" width="57.7109375" style="350" customWidth="1"/>
    <col min="3588" max="3588" width="9.140625" style="350" customWidth="1"/>
    <col min="3589" max="3840" width="9.140625" style="350"/>
    <col min="3841" max="3841" width="2.85546875" style="350" customWidth="1"/>
    <col min="3842" max="3842" width="61.7109375" style="350" customWidth="1"/>
    <col min="3843" max="3843" width="57.7109375" style="350" customWidth="1"/>
    <col min="3844" max="3844" width="9.140625" style="350" customWidth="1"/>
    <col min="3845" max="4096" width="9.140625" style="350"/>
    <col min="4097" max="4097" width="2.85546875" style="350" customWidth="1"/>
    <col min="4098" max="4098" width="61.7109375" style="350" customWidth="1"/>
    <col min="4099" max="4099" width="57.7109375" style="350" customWidth="1"/>
    <col min="4100" max="4100" width="9.140625" style="350" customWidth="1"/>
    <col min="4101" max="4352" width="9.140625" style="350"/>
    <col min="4353" max="4353" width="2.85546875" style="350" customWidth="1"/>
    <col min="4354" max="4354" width="61.7109375" style="350" customWidth="1"/>
    <col min="4355" max="4355" width="57.7109375" style="350" customWidth="1"/>
    <col min="4356" max="4356" width="9.140625" style="350" customWidth="1"/>
    <col min="4357" max="4608" width="9.140625" style="350"/>
    <col min="4609" max="4609" width="2.85546875" style="350" customWidth="1"/>
    <col min="4610" max="4610" width="61.7109375" style="350" customWidth="1"/>
    <col min="4611" max="4611" width="57.7109375" style="350" customWidth="1"/>
    <col min="4612" max="4612" width="9.140625" style="350" customWidth="1"/>
    <col min="4613" max="4864" width="9.140625" style="350"/>
    <col min="4865" max="4865" width="2.85546875" style="350" customWidth="1"/>
    <col min="4866" max="4866" width="61.7109375" style="350" customWidth="1"/>
    <col min="4867" max="4867" width="57.7109375" style="350" customWidth="1"/>
    <col min="4868" max="4868" width="9.140625" style="350" customWidth="1"/>
    <col min="4869" max="5120" width="9.140625" style="350"/>
    <col min="5121" max="5121" width="2.85546875" style="350" customWidth="1"/>
    <col min="5122" max="5122" width="61.7109375" style="350" customWidth="1"/>
    <col min="5123" max="5123" width="57.7109375" style="350" customWidth="1"/>
    <col min="5124" max="5124" width="9.140625" style="350" customWidth="1"/>
    <col min="5125" max="5376" width="9.140625" style="350"/>
    <col min="5377" max="5377" width="2.85546875" style="350" customWidth="1"/>
    <col min="5378" max="5378" width="61.7109375" style="350" customWidth="1"/>
    <col min="5379" max="5379" width="57.7109375" style="350" customWidth="1"/>
    <col min="5380" max="5380" width="9.140625" style="350" customWidth="1"/>
    <col min="5381" max="5632" width="9.140625" style="350"/>
    <col min="5633" max="5633" width="2.85546875" style="350" customWidth="1"/>
    <col min="5634" max="5634" width="61.7109375" style="350" customWidth="1"/>
    <col min="5635" max="5635" width="57.7109375" style="350" customWidth="1"/>
    <col min="5636" max="5636" width="9.140625" style="350" customWidth="1"/>
    <col min="5637" max="5888" width="9.140625" style="350"/>
    <col min="5889" max="5889" width="2.85546875" style="350" customWidth="1"/>
    <col min="5890" max="5890" width="61.7109375" style="350" customWidth="1"/>
    <col min="5891" max="5891" width="57.7109375" style="350" customWidth="1"/>
    <col min="5892" max="5892" width="9.140625" style="350" customWidth="1"/>
    <col min="5893" max="6144" width="9.140625" style="350"/>
    <col min="6145" max="6145" width="2.85546875" style="350" customWidth="1"/>
    <col min="6146" max="6146" width="61.7109375" style="350" customWidth="1"/>
    <col min="6147" max="6147" width="57.7109375" style="350" customWidth="1"/>
    <col min="6148" max="6148" width="9.140625" style="350" customWidth="1"/>
    <col min="6149" max="6400" width="9.140625" style="350"/>
    <col min="6401" max="6401" width="2.85546875" style="350" customWidth="1"/>
    <col min="6402" max="6402" width="61.7109375" style="350" customWidth="1"/>
    <col min="6403" max="6403" width="57.7109375" style="350" customWidth="1"/>
    <col min="6404" max="6404" width="9.140625" style="350" customWidth="1"/>
    <col min="6405" max="6656" width="9.140625" style="350"/>
    <col min="6657" max="6657" width="2.85546875" style="350" customWidth="1"/>
    <col min="6658" max="6658" width="61.7109375" style="350" customWidth="1"/>
    <col min="6659" max="6659" width="57.7109375" style="350" customWidth="1"/>
    <col min="6660" max="6660" width="9.140625" style="350" customWidth="1"/>
    <col min="6661" max="6912" width="9.140625" style="350"/>
    <col min="6913" max="6913" width="2.85546875" style="350" customWidth="1"/>
    <col min="6914" max="6914" width="61.7109375" style="350" customWidth="1"/>
    <col min="6915" max="6915" width="57.7109375" style="350" customWidth="1"/>
    <col min="6916" max="6916" width="9.140625" style="350" customWidth="1"/>
    <col min="6917" max="7168" width="9.140625" style="350"/>
    <col min="7169" max="7169" width="2.85546875" style="350" customWidth="1"/>
    <col min="7170" max="7170" width="61.7109375" style="350" customWidth="1"/>
    <col min="7171" max="7171" width="57.7109375" style="350" customWidth="1"/>
    <col min="7172" max="7172" width="9.140625" style="350" customWidth="1"/>
    <col min="7173" max="7424" width="9.140625" style="350"/>
    <col min="7425" max="7425" width="2.85546875" style="350" customWidth="1"/>
    <col min="7426" max="7426" width="61.7109375" style="350" customWidth="1"/>
    <col min="7427" max="7427" width="57.7109375" style="350" customWidth="1"/>
    <col min="7428" max="7428" width="9.140625" style="350" customWidth="1"/>
    <col min="7429" max="7680" width="9.140625" style="350"/>
    <col min="7681" max="7681" width="2.85546875" style="350" customWidth="1"/>
    <col min="7682" max="7682" width="61.7109375" style="350" customWidth="1"/>
    <col min="7683" max="7683" width="57.7109375" style="350" customWidth="1"/>
    <col min="7684" max="7684" width="9.140625" style="350" customWidth="1"/>
    <col min="7685" max="7936" width="9.140625" style="350"/>
    <col min="7937" max="7937" width="2.85546875" style="350" customWidth="1"/>
    <col min="7938" max="7938" width="61.7109375" style="350" customWidth="1"/>
    <col min="7939" max="7939" width="57.7109375" style="350" customWidth="1"/>
    <col min="7940" max="7940" width="9.140625" style="350" customWidth="1"/>
    <col min="7941" max="8192" width="9.140625" style="350"/>
    <col min="8193" max="8193" width="2.85546875" style="350" customWidth="1"/>
    <col min="8194" max="8194" width="61.7109375" style="350" customWidth="1"/>
    <col min="8195" max="8195" width="57.7109375" style="350" customWidth="1"/>
    <col min="8196" max="8196" width="9.140625" style="350" customWidth="1"/>
    <col min="8197" max="8448" width="9.140625" style="350"/>
    <col min="8449" max="8449" width="2.85546875" style="350" customWidth="1"/>
    <col min="8450" max="8450" width="61.7109375" style="350" customWidth="1"/>
    <col min="8451" max="8451" width="57.7109375" style="350" customWidth="1"/>
    <col min="8452" max="8452" width="9.140625" style="350" customWidth="1"/>
    <col min="8453" max="8704" width="9.140625" style="350"/>
    <col min="8705" max="8705" width="2.85546875" style="350" customWidth="1"/>
    <col min="8706" max="8706" width="61.7109375" style="350" customWidth="1"/>
    <col min="8707" max="8707" width="57.7109375" style="350" customWidth="1"/>
    <col min="8708" max="8708" width="9.140625" style="350" customWidth="1"/>
    <col min="8709" max="8960" width="9.140625" style="350"/>
    <col min="8961" max="8961" width="2.85546875" style="350" customWidth="1"/>
    <col min="8962" max="8962" width="61.7109375" style="350" customWidth="1"/>
    <col min="8963" max="8963" width="57.7109375" style="350" customWidth="1"/>
    <col min="8964" max="8964" width="9.140625" style="350" customWidth="1"/>
    <col min="8965" max="9216" width="9.140625" style="350"/>
    <col min="9217" max="9217" width="2.85546875" style="350" customWidth="1"/>
    <col min="9218" max="9218" width="61.7109375" style="350" customWidth="1"/>
    <col min="9219" max="9219" width="57.7109375" style="350" customWidth="1"/>
    <col min="9220" max="9220" width="9.140625" style="350" customWidth="1"/>
    <col min="9221" max="9472" width="9.140625" style="350"/>
    <col min="9473" max="9473" width="2.85546875" style="350" customWidth="1"/>
    <col min="9474" max="9474" width="61.7109375" style="350" customWidth="1"/>
    <col min="9475" max="9475" width="57.7109375" style="350" customWidth="1"/>
    <col min="9476" max="9476" width="9.140625" style="350" customWidth="1"/>
    <col min="9477" max="9728" width="9.140625" style="350"/>
    <col min="9729" max="9729" width="2.85546875" style="350" customWidth="1"/>
    <col min="9730" max="9730" width="61.7109375" style="350" customWidth="1"/>
    <col min="9731" max="9731" width="57.7109375" style="350" customWidth="1"/>
    <col min="9732" max="9732" width="9.140625" style="350" customWidth="1"/>
    <col min="9733" max="9984" width="9.140625" style="350"/>
    <col min="9985" max="9985" width="2.85546875" style="350" customWidth="1"/>
    <col min="9986" max="9986" width="61.7109375" style="350" customWidth="1"/>
    <col min="9987" max="9987" width="57.7109375" style="350" customWidth="1"/>
    <col min="9988" max="9988" width="9.140625" style="350" customWidth="1"/>
    <col min="9989" max="10240" width="9.140625" style="350"/>
    <col min="10241" max="10241" width="2.85546875" style="350" customWidth="1"/>
    <col min="10242" max="10242" width="61.7109375" style="350" customWidth="1"/>
    <col min="10243" max="10243" width="57.7109375" style="350" customWidth="1"/>
    <col min="10244" max="10244" width="9.140625" style="350" customWidth="1"/>
    <col min="10245" max="10496" width="9.140625" style="350"/>
    <col min="10497" max="10497" width="2.85546875" style="350" customWidth="1"/>
    <col min="10498" max="10498" width="61.7109375" style="350" customWidth="1"/>
    <col min="10499" max="10499" width="57.7109375" style="350" customWidth="1"/>
    <col min="10500" max="10500" width="9.140625" style="350" customWidth="1"/>
    <col min="10501" max="10752" width="9.140625" style="350"/>
    <col min="10753" max="10753" width="2.85546875" style="350" customWidth="1"/>
    <col min="10754" max="10754" width="61.7109375" style="350" customWidth="1"/>
    <col min="10755" max="10755" width="57.7109375" style="350" customWidth="1"/>
    <col min="10756" max="10756" width="9.140625" style="350" customWidth="1"/>
    <col min="10757" max="11008" width="9.140625" style="350"/>
    <col min="11009" max="11009" width="2.85546875" style="350" customWidth="1"/>
    <col min="11010" max="11010" width="61.7109375" style="350" customWidth="1"/>
    <col min="11011" max="11011" width="57.7109375" style="350" customWidth="1"/>
    <col min="11012" max="11012" width="9.140625" style="350" customWidth="1"/>
    <col min="11013" max="11264" width="9.140625" style="350"/>
    <col min="11265" max="11265" width="2.85546875" style="350" customWidth="1"/>
    <col min="11266" max="11266" width="61.7109375" style="350" customWidth="1"/>
    <col min="11267" max="11267" width="57.7109375" style="350" customWidth="1"/>
    <col min="11268" max="11268" width="9.140625" style="350" customWidth="1"/>
    <col min="11269" max="11520" width="9.140625" style="350"/>
    <col min="11521" max="11521" width="2.85546875" style="350" customWidth="1"/>
    <col min="11522" max="11522" width="61.7109375" style="350" customWidth="1"/>
    <col min="11523" max="11523" width="57.7109375" style="350" customWidth="1"/>
    <col min="11524" max="11524" width="9.140625" style="350" customWidth="1"/>
    <col min="11525" max="11776" width="9.140625" style="350"/>
    <col min="11777" max="11777" width="2.85546875" style="350" customWidth="1"/>
    <col min="11778" max="11778" width="61.7109375" style="350" customWidth="1"/>
    <col min="11779" max="11779" width="57.7109375" style="350" customWidth="1"/>
    <col min="11780" max="11780" width="9.140625" style="350" customWidth="1"/>
    <col min="11781" max="12032" width="9.140625" style="350"/>
    <col min="12033" max="12033" width="2.85546875" style="350" customWidth="1"/>
    <col min="12034" max="12034" width="61.7109375" style="350" customWidth="1"/>
    <col min="12035" max="12035" width="57.7109375" style="350" customWidth="1"/>
    <col min="12036" max="12036" width="9.140625" style="350" customWidth="1"/>
    <col min="12037" max="12288" width="9.140625" style="350"/>
    <col min="12289" max="12289" width="2.85546875" style="350" customWidth="1"/>
    <col min="12290" max="12290" width="61.7109375" style="350" customWidth="1"/>
    <col min="12291" max="12291" width="57.7109375" style="350" customWidth="1"/>
    <col min="12292" max="12292" width="9.140625" style="350" customWidth="1"/>
    <col min="12293" max="12544" width="9.140625" style="350"/>
    <col min="12545" max="12545" width="2.85546875" style="350" customWidth="1"/>
    <col min="12546" max="12546" width="61.7109375" style="350" customWidth="1"/>
    <col min="12547" max="12547" width="57.7109375" style="350" customWidth="1"/>
    <col min="12548" max="12548" width="9.140625" style="350" customWidth="1"/>
    <col min="12549" max="12800" width="9.140625" style="350"/>
    <col min="12801" max="12801" width="2.85546875" style="350" customWidth="1"/>
    <col min="12802" max="12802" width="61.7109375" style="350" customWidth="1"/>
    <col min="12803" max="12803" width="57.7109375" style="350" customWidth="1"/>
    <col min="12804" max="12804" width="9.140625" style="350" customWidth="1"/>
    <col min="12805" max="13056" width="9.140625" style="350"/>
    <col min="13057" max="13057" width="2.85546875" style="350" customWidth="1"/>
    <col min="13058" max="13058" width="61.7109375" style="350" customWidth="1"/>
    <col min="13059" max="13059" width="57.7109375" style="350" customWidth="1"/>
    <col min="13060" max="13060" width="9.140625" style="350" customWidth="1"/>
    <col min="13061" max="13312" width="9.140625" style="350"/>
    <col min="13313" max="13313" width="2.85546875" style="350" customWidth="1"/>
    <col min="13314" max="13314" width="61.7109375" style="350" customWidth="1"/>
    <col min="13315" max="13315" width="57.7109375" style="350" customWidth="1"/>
    <col min="13316" max="13316" width="9.140625" style="350" customWidth="1"/>
    <col min="13317" max="13568" width="9.140625" style="350"/>
    <col min="13569" max="13569" width="2.85546875" style="350" customWidth="1"/>
    <col min="13570" max="13570" width="61.7109375" style="350" customWidth="1"/>
    <col min="13571" max="13571" width="57.7109375" style="350" customWidth="1"/>
    <col min="13572" max="13572" width="9.140625" style="350" customWidth="1"/>
    <col min="13573" max="13824" width="9.140625" style="350"/>
    <col min="13825" max="13825" width="2.85546875" style="350" customWidth="1"/>
    <col min="13826" max="13826" width="61.7109375" style="350" customWidth="1"/>
    <col min="13827" max="13827" width="57.7109375" style="350" customWidth="1"/>
    <col min="13828" max="13828" width="9.140625" style="350" customWidth="1"/>
    <col min="13829" max="14080" width="9.140625" style="350"/>
    <col min="14081" max="14081" width="2.85546875" style="350" customWidth="1"/>
    <col min="14082" max="14082" width="61.7109375" style="350" customWidth="1"/>
    <col min="14083" max="14083" width="57.7109375" style="350" customWidth="1"/>
    <col min="14084" max="14084" width="9.140625" style="350" customWidth="1"/>
    <col min="14085" max="14336" width="9.140625" style="350"/>
    <col min="14337" max="14337" width="2.85546875" style="350" customWidth="1"/>
    <col min="14338" max="14338" width="61.7109375" style="350" customWidth="1"/>
    <col min="14339" max="14339" width="57.7109375" style="350" customWidth="1"/>
    <col min="14340" max="14340" width="9.140625" style="350" customWidth="1"/>
    <col min="14341" max="14592" width="9.140625" style="350"/>
    <col min="14593" max="14593" width="2.85546875" style="350" customWidth="1"/>
    <col min="14594" max="14594" width="61.7109375" style="350" customWidth="1"/>
    <col min="14595" max="14595" width="57.7109375" style="350" customWidth="1"/>
    <col min="14596" max="14596" width="9.140625" style="350" customWidth="1"/>
    <col min="14597" max="14848" width="9.140625" style="350"/>
    <col min="14849" max="14849" width="2.85546875" style="350" customWidth="1"/>
    <col min="14850" max="14850" width="61.7109375" style="350" customWidth="1"/>
    <col min="14851" max="14851" width="57.7109375" style="350" customWidth="1"/>
    <col min="14852" max="14852" width="9.140625" style="350" customWidth="1"/>
    <col min="14853" max="15104" width="9.140625" style="350"/>
    <col min="15105" max="15105" width="2.85546875" style="350" customWidth="1"/>
    <col min="15106" max="15106" width="61.7109375" style="350" customWidth="1"/>
    <col min="15107" max="15107" width="57.7109375" style="350" customWidth="1"/>
    <col min="15108" max="15108" width="9.140625" style="350" customWidth="1"/>
    <col min="15109" max="15360" width="9.140625" style="350"/>
    <col min="15361" max="15361" width="2.85546875" style="350" customWidth="1"/>
    <col min="15362" max="15362" width="61.7109375" style="350" customWidth="1"/>
    <col min="15363" max="15363" width="57.7109375" style="350" customWidth="1"/>
    <col min="15364" max="15364" width="9.140625" style="350" customWidth="1"/>
    <col min="15365" max="15616" width="9.140625" style="350"/>
    <col min="15617" max="15617" width="2.85546875" style="350" customWidth="1"/>
    <col min="15618" max="15618" width="61.7109375" style="350" customWidth="1"/>
    <col min="15619" max="15619" width="57.7109375" style="350" customWidth="1"/>
    <col min="15620" max="15620" width="9.140625" style="350" customWidth="1"/>
    <col min="15621" max="15872" width="9.140625" style="350"/>
    <col min="15873" max="15873" width="2.85546875" style="350" customWidth="1"/>
    <col min="15874" max="15874" width="61.7109375" style="350" customWidth="1"/>
    <col min="15875" max="15875" width="57.7109375" style="350" customWidth="1"/>
    <col min="15876" max="15876" width="9.140625" style="350" customWidth="1"/>
    <col min="15877" max="16128" width="9.140625" style="350"/>
    <col min="16129" max="16129" width="2.85546875" style="350" customWidth="1"/>
    <col min="16130" max="16130" width="61.7109375" style="350" customWidth="1"/>
    <col min="16131" max="16131" width="57.7109375" style="350" customWidth="1"/>
    <col min="16132" max="16132" width="9.140625" style="350" customWidth="1"/>
    <col min="16133" max="16384" width="9.140625" style="350"/>
  </cols>
  <sheetData>
    <row r="1" spans="1:32" x14ac:dyDescent="0.2">
      <c r="A1" s="369"/>
      <c r="B1" s="369"/>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row>
    <row r="2" spans="1:32" x14ac:dyDescent="0.2">
      <c r="B2" s="371" t="s">
        <v>4891</v>
      </c>
      <c r="C2" s="372"/>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row>
    <row r="3" spans="1:32" x14ac:dyDescent="0.2">
      <c r="B3" s="373"/>
      <c r="C3" s="374"/>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row>
    <row r="4" spans="1:32" x14ac:dyDescent="0.2">
      <c r="A4" s="370"/>
      <c r="B4" s="375" t="s">
        <v>4892</v>
      </c>
      <c r="C4" s="374"/>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row>
    <row r="5" spans="1:32" x14ac:dyDescent="0.2">
      <c r="A5" s="376"/>
      <c r="B5" s="476" t="s">
        <v>11</v>
      </c>
      <c r="C5" s="477"/>
      <c r="D5" s="474"/>
      <c r="E5" s="474"/>
      <c r="F5" s="474"/>
      <c r="G5" s="474"/>
      <c r="H5" s="474"/>
      <c r="I5" s="474"/>
      <c r="J5" s="474"/>
      <c r="K5" s="474"/>
      <c r="L5" s="474"/>
      <c r="M5" s="474"/>
      <c r="N5" s="474"/>
      <c r="O5" s="474"/>
      <c r="P5"/>
      <c r="Q5" s="370"/>
      <c r="R5" s="370"/>
      <c r="S5" s="370"/>
      <c r="T5" s="370"/>
      <c r="U5" s="370"/>
      <c r="V5" s="370"/>
      <c r="W5" s="370"/>
      <c r="X5" s="370"/>
      <c r="Y5" s="370"/>
      <c r="Z5" s="370"/>
      <c r="AA5" s="370"/>
      <c r="AB5" s="370"/>
      <c r="AC5" s="370"/>
      <c r="AD5" s="370"/>
      <c r="AE5" s="370"/>
      <c r="AF5" s="370"/>
    </row>
    <row r="6" spans="1:32" x14ac:dyDescent="0.2">
      <c r="A6" s="376"/>
      <c r="B6" s="476" t="s">
        <v>657</v>
      </c>
      <c r="C6" s="477"/>
      <c r="D6" s="474"/>
      <c r="E6" s="474"/>
      <c r="F6" s="474"/>
      <c r="G6" s="474"/>
      <c r="H6" s="474"/>
      <c r="I6" s="474"/>
      <c r="J6" s="474"/>
      <c r="K6" s="474"/>
      <c r="L6" s="474"/>
      <c r="M6" s="474"/>
      <c r="N6" s="474"/>
      <c r="O6" s="474"/>
      <c r="P6"/>
      <c r="Q6" s="370"/>
      <c r="R6" s="370"/>
      <c r="S6" s="370"/>
      <c r="T6" s="370"/>
      <c r="U6" s="370"/>
      <c r="V6" s="370"/>
      <c r="W6" s="370"/>
      <c r="X6" s="370"/>
      <c r="Y6" s="370"/>
      <c r="Z6" s="370"/>
      <c r="AA6" s="370"/>
      <c r="AB6" s="370"/>
      <c r="AC6" s="370"/>
      <c r="AD6" s="370"/>
      <c r="AE6" s="370"/>
      <c r="AF6" s="370"/>
    </row>
    <row r="7" spans="1:32" x14ac:dyDescent="0.2">
      <c r="A7" s="376"/>
      <c r="B7" s="476" t="s">
        <v>669</v>
      </c>
      <c r="C7" s="477"/>
      <c r="D7" s="475"/>
      <c r="E7" s="475"/>
      <c r="F7" s="475"/>
      <c r="G7" s="475"/>
      <c r="H7" s="475"/>
      <c r="I7" s="475"/>
      <c r="J7" s="475"/>
      <c r="K7" s="475"/>
      <c r="L7" s="475"/>
      <c r="M7" s="475"/>
      <c r="N7" s="475"/>
      <c r="O7" s="475"/>
      <c r="P7" s="377"/>
      <c r="Q7" s="370"/>
      <c r="R7" s="370"/>
      <c r="S7" s="370"/>
      <c r="T7" s="370"/>
      <c r="U7" s="370"/>
      <c r="V7" s="370"/>
      <c r="W7" s="370"/>
      <c r="X7" s="370"/>
      <c r="Y7" s="370"/>
      <c r="Z7" s="370"/>
      <c r="AA7" s="370"/>
      <c r="AB7" s="370"/>
      <c r="AC7" s="370"/>
      <c r="AD7" s="370"/>
      <c r="AE7" s="370"/>
      <c r="AF7" s="370"/>
    </row>
    <row r="8" spans="1:32" x14ac:dyDescent="0.2">
      <c r="A8" s="376"/>
      <c r="B8" s="479" t="s">
        <v>686</v>
      </c>
      <c r="C8" s="480"/>
      <c r="D8" s="474"/>
      <c r="E8" s="474"/>
      <c r="F8" s="474"/>
      <c r="G8" s="474"/>
      <c r="H8" s="474"/>
      <c r="I8" s="474"/>
      <c r="J8" s="474"/>
      <c r="K8" s="474"/>
      <c r="L8" s="474"/>
      <c r="M8" s="474"/>
      <c r="N8" s="474"/>
      <c r="O8" s="474"/>
      <c r="P8"/>
      <c r="Q8" s="370"/>
      <c r="R8" s="370"/>
      <c r="S8" s="370"/>
      <c r="T8" s="370"/>
      <c r="U8" s="370"/>
      <c r="V8" s="370"/>
      <c r="W8" s="370"/>
      <c r="X8" s="370"/>
      <c r="Y8" s="370"/>
      <c r="Z8" s="370"/>
      <c r="AA8" s="370"/>
      <c r="AB8" s="370"/>
      <c r="AC8" s="370"/>
      <c r="AD8" s="370"/>
      <c r="AE8" s="370"/>
      <c r="AF8" s="370"/>
    </row>
    <row r="9" spans="1:32" x14ac:dyDescent="0.2">
      <c r="A9" s="376"/>
      <c r="B9" s="476" t="s">
        <v>4806</v>
      </c>
      <c r="C9" s="477"/>
      <c r="D9" s="475"/>
      <c r="E9" s="475"/>
      <c r="F9" s="475"/>
      <c r="G9" s="475"/>
      <c r="H9" s="475"/>
      <c r="I9" s="475"/>
      <c r="J9" s="475"/>
      <c r="K9" s="475"/>
      <c r="L9" s="475"/>
      <c r="M9" s="475"/>
      <c r="N9" s="475"/>
      <c r="O9" s="475"/>
      <c r="P9" s="377"/>
      <c r="Q9" s="370"/>
      <c r="R9" s="370"/>
      <c r="S9" s="370"/>
      <c r="T9" s="370"/>
      <c r="U9" s="370"/>
      <c r="V9" s="370"/>
      <c r="W9" s="370"/>
      <c r="X9" s="370"/>
      <c r="Y9" s="370"/>
      <c r="Z9" s="370"/>
      <c r="AA9" s="370"/>
      <c r="AB9" s="370"/>
      <c r="AC9" s="370"/>
      <c r="AD9" s="370"/>
      <c r="AE9" s="370"/>
      <c r="AF9" s="370"/>
    </row>
    <row r="10" spans="1:32" x14ac:dyDescent="0.2">
      <c r="A10" s="376"/>
      <c r="B10" s="378"/>
      <c r="C10" s="379"/>
      <c r="D10" s="377"/>
      <c r="E10" s="377"/>
      <c r="F10" s="377"/>
      <c r="G10" s="377"/>
      <c r="H10" s="377"/>
      <c r="I10" s="377"/>
      <c r="J10" s="377"/>
      <c r="K10" s="377"/>
      <c r="L10" s="377"/>
      <c r="M10" s="377"/>
      <c r="N10" s="377"/>
      <c r="O10" s="377"/>
      <c r="P10" s="377"/>
      <c r="Q10" s="370"/>
      <c r="R10" s="370"/>
      <c r="S10" s="370"/>
      <c r="T10" s="370"/>
      <c r="U10" s="370"/>
      <c r="V10" s="370"/>
      <c r="W10" s="370"/>
      <c r="X10" s="370"/>
      <c r="Y10" s="370"/>
      <c r="Z10" s="370"/>
      <c r="AA10" s="370"/>
      <c r="AB10" s="370"/>
      <c r="AC10" s="370"/>
      <c r="AD10" s="370"/>
      <c r="AE10" s="370"/>
      <c r="AF10" s="370"/>
    </row>
    <row r="11" spans="1:32" x14ac:dyDescent="0.2">
      <c r="A11" s="376"/>
      <c r="B11" s="380" t="s">
        <v>4893</v>
      </c>
      <c r="C11" s="381"/>
      <c r="D11" s="377"/>
      <c r="E11" s="377"/>
      <c r="F11" s="377"/>
      <c r="G11" s="377"/>
      <c r="H11" s="377"/>
      <c r="I11" s="377"/>
      <c r="J11" s="377"/>
      <c r="K11" s="377"/>
      <c r="L11" s="377"/>
      <c r="M11" s="377"/>
      <c r="N11" s="377"/>
      <c r="O11" s="377"/>
      <c r="P11" s="377"/>
      <c r="Q11" s="370"/>
      <c r="R11" s="370"/>
      <c r="S11" s="370"/>
      <c r="T11" s="370"/>
      <c r="U11" s="370"/>
      <c r="V11" s="370"/>
      <c r="W11" s="370"/>
      <c r="X11" s="370"/>
      <c r="Y11" s="370"/>
      <c r="Z11" s="370"/>
      <c r="AA11" s="370"/>
      <c r="AB11" s="370"/>
      <c r="AC11" s="370"/>
      <c r="AD11" s="370"/>
      <c r="AE11" s="370"/>
      <c r="AF11" s="370"/>
    </row>
    <row r="12" spans="1:32" x14ac:dyDescent="0.2">
      <c r="A12" s="376"/>
      <c r="B12" s="476" t="s">
        <v>4823</v>
      </c>
      <c r="C12" s="477"/>
      <c r="D12" s="475"/>
      <c r="E12" s="475"/>
      <c r="F12" s="475"/>
      <c r="G12" s="475"/>
      <c r="H12" s="475"/>
      <c r="I12" s="475"/>
      <c r="J12" s="475"/>
      <c r="K12" s="475"/>
      <c r="L12" s="475"/>
      <c r="M12" s="475"/>
      <c r="N12" s="475"/>
      <c r="O12" s="475"/>
      <c r="P12" s="377"/>
      <c r="Q12" s="370"/>
      <c r="R12" s="370"/>
      <c r="S12" s="370"/>
      <c r="T12" s="370"/>
      <c r="U12" s="370"/>
      <c r="V12" s="370"/>
      <c r="W12" s="370"/>
      <c r="X12" s="370"/>
      <c r="Y12" s="370"/>
      <c r="Z12" s="370"/>
      <c r="AA12" s="370"/>
      <c r="AB12" s="370"/>
      <c r="AC12" s="370"/>
      <c r="AD12" s="370"/>
      <c r="AE12" s="370"/>
      <c r="AF12" s="370"/>
    </row>
    <row r="13" spans="1:32" x14ac:dyDescent="0.2">
      <c r="A13" s="376"/>
      <c r="B13" s="476" t="s">
        <v>4829</v>
      </c>
      <c r="C13" s="477"/>
      <c r="D13" s="475"/>
      <c r="E13" s="475"/>
      <c r="F13" s="475"/>
      <c r="G13" s="475"/>
      <c r="H13" s="475"/>
      <c r="I13" s="475"/>
      <c r="J13" s="475"/>
      <c r="K13" s="475"/>
      <c r="L13" s="475"/>
      <c r="M13" s="475"/>
      <c r="N13" s="475"/>
      <c r="O13" s="475"/>
      <c r="P13" s="377"/>
      <c r="Q13" s="370"/>
      <c r="R13" s="370"/>
      <c r="S13" s="370"/>
      <c r="T13" s="370"/>
      <c r="U13" s="370"/>
      <c r="V13" s="370"/>
      <c r="W13" s="370"/>
      <c r="X13" s="370"/>
      <c r="Y13" s="370"/>
      <c r="Z13" s="370"/>
      <c r="AA13" s="370"/>
      <c r="AB13" s="370"/>
      <c r="AC13" s="370"/>
      <c r="AD13" s="370"/>
      <c r="AE13" s="370"/>
      <c r="AF13" s="370"/>
    </row>
    <row r="14" spans="1:32" x14ac:dyDescent="0.2">
      <c r="A14" s="376"/>
      <c r="B14" s="476" t="s">
        <v>4836</v>
      </c>
      <c r="C14" s="477"/>
      <c r="D14" s="475"/>
      <c r="E14" s="475"/>
      <c r="F14" s="475"/>
      <c r="G14" s="475"/>
      <c r="H14" s="475"/>
      <c r="I14" s="475"/>
      <c r="J14" s="475"/>
      <c r="K14" s="475"/>
      <c r="L14" s="475"/>
      <c r="M14" s="475"/>
      <c r="N14" s="475"/>
      <c r="O14" s="475"/>
      <c r="P14" s="377"/>
      <c r="Q14" s="370"/>
      <c r="R14" s="370"/>
      <c r="S14" s="370"/>
      <c r="T14" s="370"/>
      <c r="U14" s="370"/>
      <c r="V14" s="370"/>
      <c r="W14" s="370"/>
      <c r="X14" s="370"/>
      <c r="Y14" s="370"/>
      <c r="Z14" s="370"/>
      <c r="AA14" s="370"/>
      <c r="AB14" s="370"/>
      <c r="AC14" s="370"/>
      <c r="AD14" s="370"/>
      <c r="AE14" s="370"/>
      <c r="AF14" s="370"/>
    </row>
    <row r="15" spans="1:32" x14ac:dyDescent="0.2">
      <c r="A15" s="376"/>
      <c r="B15" s="476" t="s">
        <v>4848</v>
      </c>
      <c r="C15" s="477"/>
      <c r="D15" s="475"/>
      <c r="E15" s="475"/>
      <c r="F15" s="475"/>
      <c r="G15" s="475"/>
      <c r="H15" s="475"/>
      <c r="I15" s="475"/>
      <c r="J15" s="475"/>
      <c r="K15" s="475"/>
      <c r="L15" s="475"/>
      <c r="M15" s="475"/>
      <c r="N15" s="475"/>
      <c r="O15" s="475"/>
      <c r="P15" s="377"/>
      <c r="Q15" s="370"/>
      <c r="R15" s="370"/>
      <c r="S15" s="370"/>
      <c r="T15" s="370"/>
      <c r="U15" s="370"/>
      <c r="V15" s="370"/>
      <c r="W15" s="370"/>
      <c r="X15" s="370"/>
      <c r="Y15" s="370"/>
      <c r="Z15" s="370"/>
      <c r="AA15" s="370"/>
      <c r="AB15" s="370"/>
      <c r="AC15" s="370"/>
      <c r="AD15" s="370"/>
      <c r="AE15" s="370"/>
      <c r="AF15" s="370"/>
    </row>
    <row r="16" spans="1:32" x14ac:dyDescent="0.2">
      <c r="A16" s="376"/>
      <c r="B16" s="476" t="s">
        <v>4856</v>
      </c>
      <c r="C16" s="477"/>
      <c r="D16" s="475"/>
      <c r="E16" s="475"/>
      <c r="F16" s="475"/>
      <c r="G16" s="475"/>
      <c r="H16" s="475"/>
      <c r="I16" s="475"/>
      <c r="J16" s="475"/>
      <c r="K16" s="475"/>
      <c r="L16" s="475"/>
      <c r="M16" s="475"/>
      <c r="N16" s="475"/>
      <c r="O16" s="475"/>
      <c r="P16" s="377"/>
      <c r="Q16" s="370"/>
      <c r="R16" s="370"/>
      <c r="S16" s="370"/>
      <c r="T16" s="370"/>
      <c r="U16" s="370"/>
      <c r="V16" s="370"/>
      <c r="W16" s="370"/>
      <c r="X16" s="370"/>
      <c r="Y16" s="370"/>
      <c r="Z16" s="370"/>
      <c r="AA16" s="370"/>
      <c r="AB16" s="370"/>
      <c r="AC16" s="370"/>
      <c r="AD16" s="370"/>
      <c r="AE16" s="370"/>
      <c r="AF16" s="370"/>
    </row>
    <row r="17" spans="1:32" x14ac:dyDescent="0.2">
      <c r="A17" s="370"/>
      <c r="B17" s="476" t="s">
        <v>4857</v>
      </c>
      <c r="C17" s="477"/>
      <c r="D17" s="475"/>
      <c r="E17" s="475"/>
      <c r="F17" s="475"/>
      <c r="G17" s="475"/>
      <c r="H17" s="475"/>
      <c r="I17" s="475"/>
      <c r="J17" s="475"/>
      <c r="K17" s="475"/>
      <c r="L17" s="475"/>
      <c r="M17" s="475"/>
      <c r="N17" s="475"/>
      <c r="O17" s="475"/>
      <c r="P17" s="377"/>
      <c r="Q17" s="370"/>
      <c r="R17" s="370"/>
      <c r="S17" s="370"/>
      <c r="T17" s="370"/>
      <c r="U17" s="370"/>
      <c r="V17" s="370"/>
      <c r="W17" s="370"/>
      <c r="X17" s="370"/>
      <c r="Y17" s="370"/>
      <c r="Z17" s="370"/>
      <c r="AA17" s="370"/>
      <c r="AB17" s="370"/>
      <c r="AC17" s="370"/>
      <c r="AD17" s="370"/>
      <c r="AE17" s="370"/>
      <c r="AF17" s="370"/>
    </row>
    <row r="18" spans="1:32" x14ac:dyDescent="0.2">
      <c r="A18" s="370"/>
      <c r="B18" s="479" t="s">
        <v>4866</v>
      </c>
      <c r="C18" s="480"/>
      <c r="D18" s="474"/>
      <c r="E18" s="474"/>
      <c r="F18" s="474"/>
      <c r="G18" s="474"/>
      <c r="H18" s="474"/>
      <c r="I18" s="474"/>
      <c r="J18" s="474"/>
      <c r="K18" s="474"/>
      <c r="L18" s="474"/>
      <c r="M18" s="474"/>
      <c r="N18" s="474"/>
      <c r="O18" s="474"/>
      <c r="P18"/>
      <c r="Q18" s="370"/>
      <c r="R18" s="370"/>
      <c r="S18" s="370"/>
      <c r="T18" s="370"/>
      <c r="U18" s="370"/>
      <c r="V18" s="370"/>
      <c r="W18" s="370"/>
      <c r="X18" s="370"/>
      <c r="Y18" s="370"/>
      <c r="Z18" s="370"/>
      <c r="AA18" s="370"/>
      <c r="AB18" s="370"/>
      <c r="AC18" s="370"/>
      <c r="AD18" s="370"/>
      <c r="AE18" s="370"/>
      <c r="AF18" s="370"/>
    </row>
    <row r="19" spans="1:32" x14ac:dyDescent="0.2">
      <c r="A19" s="370"/>
      <c r="B19" s="382"/>
      <c r="C19" s="383"/>
      <c r="D19"/>
      <c r="E19"/>
      <c r="F19"/>
      <c r="G19"/>
      <c r="H19"/>
      <c r="I19"/>
      <c r="J19"/>
      <c r="K19"/>
      <c r="L19"/>
      <c r="M19"/>
      <c r="N19"/>
      <c r="O19"/>
      <c r="P19"/>
      <c r="Q19" s="370"/>
      <c r="R19" s="370"/>
      <c r="S19" s="370"/>
      <c r="T19" s="370"/>
      <c r="U19" s="370"/>
      <c r="V19" s="370"/>
      <c r="W19" s="370"/>
      <c r="X19" s="370"/>
      <c r="Y19" s="370"/>
      <c r="Z19" s="370"/>
      <c r="AA19" s="370"/>
      <c r="AB19" s="370"/>
      <c r="AC19" s="370"/>
      <c r="AD19" s="370"/>
      <c r="AE19" s="370"/>
      <c r="AF19" s="370"/>
    </row>
    <row r="20" spans="1:32" x14ac:dyDescent="0.2">
      <c r="A20" s="370"/>
      <c r="B20" s="380" t="s">
        <v>4894</v>
      </c>
      <c r="C20" s="381"/>
      <c r="D20" s="377"/>
      <c r="E20" s="377"/>
      <c r="F20" s="377"/>
      <c r="G20" s="377"/>
      <c r="H20" s="377"/>
      <c r="I20" s="377"/>
      <c r="J20" s="377"/>
      <c r="K20" s="377"/>
      <c r="L20" s="377"/>
      <c r="M20" s="377"/>
      <c r="N20" s="377"/>
      <c r="O20" s="377"/>
      <c r="P20" s="377"/>
      <c r="Q20" s="370"/>
      <c r="R20" s="370"/>
      <c r="S20" s="370"/>
      <c r="T20" s="370"/>
      <c r="U20" s="370"/>
      <c r="V20" s="370"/>
      <c r="W20" s="370"/>
      <c r="X20" s="370"/>
      <c r="Y20" s="370"/>
      <c r="Z20" s="370"/>
      <c r="AA20" s="370"/>
      <c r="AB20" s="370"/>
      <c r="AC20" s="370"/>
      <c r="AD20" s="370"/>
      <c r="AE20" s="370"/>
      <c r="AF20" s="370"/>
    </row>
    <row r="21" spans="1:32" x14ac:dyDescent="0.2">
      <c r="A21" s="376"/>
      <c r="B21" s="476" t="s">
        <v>52</v>
      </c>
      <c r="C21" s="477"/>
      <c r="D21" s="475"/>
      <c r="E21" s="475"/>
      <c r="F21" s="475"/>
      <c r="G21" s="475"/>
      <c r="H21" s="475"/>
      <c r="I21" s="475"/>
      <c r="J21" s="475"/>
      <c r="K21" s="475"/>
      <c r="L21" s="475"/>
      <c r="M21" s="475"/>
      <c r="N21" s="475"/>
      <c r="O21" s="475"/>
      <c r="P21" s="377"/>
      <c r="Q21" s="370"/>
      <c r="R21" s="370"/>
      <c r="S21" s="370"/>
      <c r="T21" s="370"/>
      <c r="U21" s="370"/>
      <c r="V21" s="370"/>
      <c r="W21" s="370"/>
      <c r="X21" s="370"/>
      <c r="Y21" s="370"/>
      <c r="Z21" s="370"/>
      <c r="AA21" s="370"/>
      <c r="AB21" s="370"/>
      <c r="AC21" s="370"/>
      <c r="AD21" s="370"/>
      <c r="AE21" s="370"/>
      <c r="AF21" s="370"/>
    </row>
    <row r="22" spans="1:32" x14ac:dyDescent="0.2">
      <c r="A22" s="370"/>
      <c r="B22" s="476" t="s">
        <v>4935</v>
      </c>
      <c r="C22" s="477"/>
      <c r="D22" s="377"/>
      <c r="E22" s="377"/>
      <c r="F22" s="377"/>
      <c r="G22" s="377"/>
      <c r="H22" s="377"/>
      <c r="I22" s="377"/>
      <c r="J22" s="377"/>
      <c r="K22" s="377"/>
      <c r="L22" s="377"/>
      <c r="M22" s="377"/>
      <c r="N22" s="377"/>
      <c r="O22" s="377"/>
      <c r="P22" s="377"/>
      <c r="Q22" s="370"/>
      <c r="R22" s="370"/>
      <c r="S22" s="370"/>
      <c r="T22" s="370"/>
      <c r="U22" s="370"/>
      <c r="V22" s="370"/>
      <c r="W22" s="370"/>
      <c r="X22" s="370"/>
      <c r="Y22" s="370"/>
      <c r="Z22" s="370"/>
      <c r="AA22" s="370"/>
      <c r="AB22" s="370"/>
      <c r="AC22" s="370"/>
      <c r="AD22" s="370"/>
      <c r="AE22" s="370"/>
      <c r="AF22" s="370"/>
    </row>
    <row r="23" spans="1:32" x14ac:dyDescent="0.2">
      <c r="A23" s="370"/>
      <c r="B23" s="478" t="s">
        <v>4154</v>
      </c>
      <c r="C23" s="477"/>
      <c r="D23" s="377"/>
      <c r="E23" s="377"/>
      <c r="F23" s="377"/>
      <c r="G23" s="377"/>
      <c r="H23" s="377"/>
      <c r="I23" s="377"/>
      <c r="J23" s="377"/>
      <c r="K23" s="377"/>
      <c r="L23" s="377"/>
      <c r="M23" s="377"/>
      <c r="N23" s="377"/>
      <c r="O23" s="377"/>
      <c r="P23" s="377"/>
      <c r="Q23" s="370"/>
      <c r="R23" s="370"/>
      <c r="S23" s="370"/>
      <c r="T23" s="370"/>
      <c r="U23" s="370"/>
      <c r="V23" s="370"/>
      <c r="W23" s="370"/>
      <c r="X23" s="370"/>
      <c r="Y23" s="370"/>
      <c r="Z23" s="370"/>
      <c r="AA23" s="370"/>
      <c r="AB23" s="370"/>
      <c r="AC23" s="370"/>
      <c r="AD23" s="370"/>
      <c r="AE23" s="370"/>
      <c r="AF23" s="370"/>
    </row>
    <row r="24" spans="1:32" x14ac:dyDescent="0.2">
      <c r="A24" s="370"/>
      <c r="B24" s="384"/>
      <c r="C24" s="385"/>
      <c r="D24" s="377"/>
      <c r="E24" s="377"/>
      <c r="F24" s="377"/>
      <c r="G24" s="377"/>
      <c r="H24" s="377"/>
      <c r="I24" s="377"/>
      <c r="J24" s="377"/>
      <c r="K24" s="377"/>
      <c r="L24" s="377"/>
      <c r="M24" s="377"/>
      <c r="N24" s="377"/>
      <c r="O24" s="377"/>
      <c r="P24" s="377"/>
      <c r="Q24" s="370"/>
      <c r="R24" s="370"/>
      <c r="S24" s="370"/>
      <c r="T24" s="370"/>
      <c r="U24" s="370"/>
      <c r="V24" s="370"/>
      <c r="W24" s="370"/>
      <c r="X24" s="370"/>
      <c r="Y24" s="370"/>
      <c r="Z24" s="370"/>
      <c r="AA24" s="370"/>
      <c r="AB24" s="370"/>
      <c r="AC24" s="370"/>
      <c r="AD24" s="370"/>
      <c r="AE24" s="370"/>
      <c r="AF24" s="370"/>
    </row>
    <row r="25" spans="1:32" x14ac:dyDescent="0.2">
      <c r="A25" s="370"/>
      <c r="B25" s="386"/>
      <c r="C25" s="387"/>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row>
    <row r="26" spans="1:32" x14ac:dyDescent="0.2">
      <c r="A26" s="370"/>
      <c r="B26" s="388" t="s">
        <v>4895</v>
      </c>
      <c r="C26" s="389"/>
      <c r="D26" s="474"/>
      <c r="E26" s="474"/>
      <c r="F26" s="474"/>
      <c r="G26" s="474"/>
      <c r="H26" s="474"/>
      <c r="I26" s="474"/>
      <c r="J26"/>
      <c r="K26"/>
      <c r="L26"/>
      <c r="M26"/>
      <c r="N26"/>
      <c r="O26" s="390"/>
      <c r="P26" s="391"/>
      <c r="Q26" s="354"/>
      <c r="R26" s="354"/>
      <c r="S26" s="370"/>
      <c r="T26" s="370"/>
      <c r="U26" s="370"/>
      <c r="V26" s="370"/>
      <c r="W26" s="370"/>
      <c r="X26" s="370"/>
      <c r="Y26" s="370"/>
      <c r="Z26" s="370"/>
      <c r="AA26" s="370"/>
      <c r="AB26" s="370"/>
      <c r="AC26" s="370"/>
      <c r="AD26" s="370"/>
      <c r="AE26" s="370"/>
      <c r="AF26" s="370"/>
    </row>
    <row r="27" spans="1:32" x14ac:dyDescent="0.2">
      <c r="A27" s="370"/>
      <c r="B27" s="392" t="s">
        <v>4896</v>
      </c>
      <c r="C27" s="387"/>
      <c r="D27" s="474"/>
      <c r="E27" s="474"/>
      <c r="F27" s="474"/>
      <c r="G27" s="474"/>
      <c r="H27" s="474"/>
      <c r="I27" s="474"/>
      <c r="J27"/>
      <c r="K27"/>
      <c r="L27"/>
      <c r="M27"/>
      <c r="N27"/>
      <c r="O27"/>
      <c r="P27" s="391"/>
      <c r="Q27" s="354"/>
      <c r="R27" s="354"/>
      <c r="S27" s="370"/>
      <c r="T27" s="370"/>
      <c r="U27" s="370"/>
      <c r="V27" s="370"/>
      <c r="W27" s="370"/>
      <c r="X27" s="370"/>
      <c r="Y27" s="370"/>
      <c r="Z27" s="370"/>
      <c r="AA27" s="370"/>
      <c r="AB27" s="370"/>
      <c r="AC27" s="370"/>
      <c r="AD27" s="370"/>
      <c r="AE27" s="370"/>
      <c r="AF27" s="370"/>
    </row>
    <row r="28" spans="1:32" x14ac:dyDescent="0.2">
      <c r="A28" s="370"/>
      <c r="B28" s="393" t="s">
        <v>4897</v>
      </c>
      <c r="C28" s="389"/>
      <c r="D28" s="475"/>
      <c r="E28" s="475"/>
      <c r="F28" s="475"/>
      <c r="G28" s="475"/>
      <c r="H28" s="475"/>
      <c r="I28" s="475"/>
      <c r="J28" s="377"/>
      <c r="K28" s="394"/>
      <c r="L28" s="394"/>
      <c r="M28" s="394"/>
      <c r="N28" s="394"/>
      <c r="O28" s="390"/>
      <c r="P28" s="391"/>
      <c r="Q28" s="354"/>
      <c r="R28" s="354"/>
      <c r="S28" s="370"/>
      <c r="T28" s="370"/>
      <c r="U28" s="370"/>
      <c r="V28" s="370"/>
      <c r="W28" s="370"/>
      <c r="X28" s="370"/>
      <c r="Y28" s="370"/>
      <c r="Z28" s="370"/>
      <c r="AA28" s="370"/>
      <c r="AB28" s="370"/>
      <c r="AC28" s="370"/>
      <c r="AD28" s="370"/>
      <c r="AE28" s="370"/>
      <c r="AF28" s="370"/>
    </row>
    <row r="29" spans="1:32" x14ac:dyDescent="0.2">
      <c r="A29" s="370"/>
      <c r="B29" s="395" t="s">
        <v>4898</v>
      </c>
      <c r="C29" s="387"/>
      <c r="D29" s="474"/>
      <c r="E29" s="474"/>
      <c r="F29" s="474"/>
      <c r="G29" s="474"/>
      <c r="H29" s="474"/>
      <c r="I29" s="474"/>
      <c r="J29"/>
      <c r="K29"/>
      <c r="L29" s="396"/>
      <c r="M29" s="390"/>
      <c r="N29" s="390"/>
      <c r="O29" s="390"/>
      <c r="P29" s="391"/>
      <c r="Q29" s="354"/>
      <c r="R29" s="354"/>
      <c r="S29" s="370"/>
      <c r="T29" s="370"/>
      <c r="U29" s="370"/>
      <c r="V29" s="370"/>
      <c r="W29" s="370"/>
      <c r="X29" s="370"/>
      <c r="Y29" s="370"/>
      <c r="Z29" s="370"/>
      <c r="AA29" s="370"/>
      <c r="AB29" s="370"/>
      <c r="AC29" s="370"/>
      <c r="AD29" s="370"/>
      <c r="AE29" s="370"/>
      <c r="AF29" s="370"/>
    </row>
    <row r="30" spans="1:32" x14ac:dyDescent="0.2">
      <c r="A30" s="370"/>
      <c r="B30" s="386"/>
      <c r="C30" s="387"/>
      <c r="D30" s="475"/>
      <c r="E30" s="475"/>
      <c r="F30" s="475"/>
      <c r="G30" s="475"/>
      <c r="H30" s="475"/>
      <c r="I30" s="475"/>
      <c r="J30" s="377"/>
      <c r="K30" s="394"/>
      <c r="L30" s="394"/>
      <c r="M30" s="394"/>
      <c r="N30" s="396"/>
      <c r="O30" s="396"/>
      <c r="P30" s="397"/>
      <c r="Q30" s="397"/>
      <c r="R30" s="354"/>
      <c r="S30" s="370"/>
      <c r="T30" s="370"/>
      <c r="U30" s="370"/>
      <c r="V30" s="370"/>
      <c r="W30" s="370"/>
      <c r="X30" s="370"/>
      <c r="Y30" s="370"/>
      <c r="Z30" s="370"/>
      <c r="AA30" s="370"/>
      <c r="AB30" s="370"/>
      <c r="AC30" s="370"/>
      <c r="AD30" s="370"/>
      <c r="AE30" s="370"/>
      <c r="AF30" s="370"/>
    </row>
    <row r="31" spans="1:32" x14ac:dyDescent="0.2">
      <c r="A31" s="370"/>
      <c r="B31" s="386"/>
      <c r="C31" s="387"/>
      <c r="D31" s="474"/>
      <c r="E31" s="474"/>
      <c r="F31" s="474"/>
      <c r="G31" s="474"/>
      <c r="H31" s="474"/>
      <c r="I31" s="474"/>
      <c r="J31"/>
      <c r="K31"/>
      <c r="L31"/>
      <c r="M31"/>
      <c r="N31"/>
      <c r="O31"/>
      <c r="P31" s="397"/>
      <c r="Q31" s="397"/>
      <c r="R31" s="354"/>
      <c r="S31" s="370"/>
      <c r="T31" s="370"/>
      <c r="U31" s="370"/>
      <c r="V31" s="370"/>
      <c r="W31" s="370"/>
      <c r="X31" s="370"/>
      <c r="Y31" s="370"/>
      <c r="Z31" s="370"/>
      <c r="AA31" s="370"/>
      <c r="AB31" s="370"/>
      <c r="AC31" s="370"/>
      <c r="AD31" s="370"/>
      <c r="AE31" s="370"/>
      <c r="AF31" s="370"/>
    </row>
    <row r="32" spans="1:32" x14ac:dyDescent="0.2">
      <c r="A32" s="370"/>
      <c r="B32" s="398"/>
      <c r="C32" s="399"/>
      <c r="D32" s="474"/>
      <c r="E32" s="474"/>
      <c r="F32" s="474"/>
      <c r="G32" s="474"/>
      <c r="H32" s="474"/>
      <c r="I32" s="474"/>
      <c r="J32"/>
      <c r="K32"/>
      <c r="L32"/>
      <c r="M32"/>
      <c r="N32"/>
      <c r="O32"/>
      <c r="P32" s="391"/>
      <c r="Q32" s="391"/>
      <c r="R32" s="354"/>
      <c r="S32" s="370"/>
      <c r="T32" s="370"/>
      <c r="U32" s="370"/>
      <c r="V32" s="370"/>
      <c r="W32" s="370"/>
      <c r="X32" s="370"/>
      <c r="Y32" s="370"/>
      <c r="Z32" s="370"/>
      <c r="AA32" s="370"/>
      <c r="AB32" s="370"/>
      <c r="AC32" s="370"/>
      <c r="AD32" s="370"/>
      <c r="AE32" s="370"/>
      <c r="AF32" s="370"/>
    </row>
    <row r="33" spans="1:32" x14ac:dyDescent="0.2">
      <c r="A33" s="370"/>
      <c r="D33" s="474"/>
      <c r="E33" s="474"/>
      <c r="F33" s="474"/>
      <c r="G33" s="474"/>
      <c r="H33" s="474"/>
      <c r="I33" s="474"/>
      <c r="J33"/>
      <c r="K33"/>
      <c r="L33"/>
      <c r="M33"/>
      <c r="N33"/>
      <c r="O33"/>
      <c r="P33"/>
      <c r="Q33"/>
      <c r="R33"/>
      <c r="S33" s="370"/>
      <c r="T33" s="370"/>
      <c r="U33" s="370"/>
      <c r="V33" s="370"/>
      <c r="W33" s="370"/>
      <c r="X33" s="370"/>
      <c r="Y33" s="370"/>
      <c r="Z33" s="370"/>
      <c r="AA33" s="370"/>
      <c r="AB33" s="370"/>
      <c r="AC33" s="370"/>
      <c r="AD33" s="370"/>
      <c r="AE33" s="370"/>
      <c r="AF33" s="370"/>
    </row>
    <row r="34" spans="1:32" x14ac:dyDescent="0.2">
      <c r="A34" s="370"/>
      <c r="B34" s="400"/>
      <c r="C34" s="400"/>
      <c r="D34" s="394"/>
      <c r="E34" s="394"/>
      <c r="F34" s="394"/>
      <c r="G34" s="394"/>
      <c r="H34" s="394"/>
      <c r="I34" s="394"/>
      <c r="J34" s="394"/>
      <c r="K34" s="394"/>
      <c r="L34" s="394"/>
      <c r="M34" s="394"/>
      <c r="N34" s="394"/>
      <c r="O34" s="394"/>
      <c r="P34" s="401"/>
      <c r="Q34" s="401"/>
      <c r="R34" s="401"/>
      <c r="S34" s="370"/>
      <c r="T34" s="370"/>
      <c r="U34" s="370"/>
      <c r="V34" s="370"/>
      <c r="W34" s="370"/>
      <c r="X34" s="370"/>
      <c r="Y34" s="370"/>
      <c r="Z34" s="370"/>
      <c r="AA34" s="370"/>
      <c r="AB34" s="370"/>
      <c r="AC34" s="370"/>
      <c r="AD34" s="370"/>
      <c r="AE34" s="370"/>
      <c r="AF34" s="370"/>
    </row>
    <row r="35" spans="1:32" x14ac:dyDescent="0.2">
      <c r="B35" s="400"/>
      <c r="C35" s="400"/>
    </row>
    <row r="36" spans="1:32" x14ac:dyDescent="0.2">
      <c r="B36" s="400"/>
      <c r="C36" s="400"/>
      <c r="D36" s="400"/>
      <c r="E36" s="400"/>
      <c r="I36" s="351"/>
      <c r="J36" s="351"/>
      <c r="K36" s="351"/>
      <c r="L36" s="351"/>
      <c r="M36" s="351"/>
      <c r="N36" s="351"/>
      <c r="O36" s="351"/>
      <c r="P36" s="351"/>
      <c r="Q36" s="351"/>
      <c r="R36" s="351"/>
      <c r="S36" s="351"/>
      <c r="T36" s="351"/>
      <c r="U36" s="351"/>
      <c r="V36" s="351"/>
      <c r="W36" s="351"/>
    </row>
    <row r="37" spans="1:32" x14ac:dyDescent="0.2">
      <c r="B37" s="400"/>
      <c r="C37" s="400"/>
      <c r="D37" s="400"/>
      <c r="E37" s="400"/>
    </row>
    <row r="38" spans="1:32" x14ac:dyDescent="0.2">
      <c r="B38" s="400"/>
      <c r="C38" s="400"/>
      <c r="D38" s="400"/>
      <c r="E38" s="400"/>
    </row>
    <row r="39" spans="1:32" x14ac:dyDescent="0.2">
      <c r="D39" s="400"/>
      <c r="E39" s="400"/>
    </row>
    <row r="40" spans="1:32" x14ac:dyDescent="0.2">
      <c r="D40" s="400"/>
      <c r="E40" s="400"/>
    </row>
  </sheetData>
  <sheetProtection sheet="1" objects="1" scenarios="1"/>
  <mergeCells count="117">
    <mergeCell ref="N5:O5"/>
    <mergeCell ref="B6:C6"/>
    <mergeCell ref="D6:E6"/>
    <mergeCell ref="F6:G6"/>
    <mergeCell ref="H6:I6"/>
    <mergeCell ref="J6:K6"/>
    <mergeCell ref="L6:M6"/>
    <mergeCell ref="N6:O6"/>
    <mergeCell ref="B5:C5"/>
    <mergeCell ref="D5:E5"/>
    <mergeCell ref="F5:G5"/>
    <mergeCell ref="H5:I5"/>
    <mergeCell ref="J5:K5"/>
    <mergeCell ref="L5:M5"/>
    <mergeCell ref="N7:O7"/>
    <mergeCell ref="B8:C8"/>
    <mergeCell ref="D8:E8"/>
    <mergeCell ref="F8:G8"/>
    <mergeCell ref="H8:I8"/>
    <mergeCell ref="J8:K8"/>
    <mergeCell ref="L8:M8"/>
    <mergeCell ref="N8:O8"/>
    <mergeCell ref="B7:C7"/>
    <mergeCell ref="D7:E7"/>
    <mergeCell ref="F7:G7"/>
    <mergeCell ref="H7:I7"/>
    <mergeCell ref="J7:K7"/>
    <mergeCell ref="L7:M7"/>
    <mergeCell ref="N9:O9"/>
    <mergeCell ref="B12:C12"/>
    <mergeCell ref="D12:E12"/>
    <mergeCell ref="F12:G12"/>
    <mergeCell ref="H12:I12"/>
    <mergeCell ref="J12:K12"/>
    <mergeCell ref="L12:M12"/>
    <mergeCell ref="N12:O12"/>
    <mergeCell ref="B9:C9"/>
    <mergeCell ref="D9:E9"/>
    <mergeCell ref="F9:G9"/>
    <mergeCell ref="H9:I9"/>
    <mergeCell ref="J9:K9"/>
    <mergeCell ref="L9:M9"/>
    <mergeCell ref="N13:O13"/>
    <mergeCell ref="B14:C14"/>
    <mergeCell ref="D14:E14"/>
    <mergeCell ref="F14:G14"/>
    <mergeCell ref="H14:I14"/>
    <mergeCell ref="J14:K14"/>
    <mergeCell ref="L14:M14"/>
    <mergeCell ref="N14:O14"/>
    <mergeCell ref="B13:C13"/>
    <mergeCell ref="D13:E13"/>
    <mergeCell ref="F13:G13"/>
    <mergeCell ref="H13:I13"/>
    <mergeCell ref="J13:K13"/>
    <mergeCell ref="L13:M13"/>
    <mergeCell ref="N15:O15"/>
    <mergeCell ref="B16:C16"/>
    <mergeCell ref="D16:E16"/>
    <mergeCell ref="F16:G16"/>
    <mergeCell ref="H16:I16"/>
    <mergeCell ref="J16:K16"/>
    <mergeCell ref="L16:M16"/>
    <mergeCell ref="N16:O16"/>
    <mergeCell ref="B15:C15"/>
    <mergeCell ref="D15:E15"/>
    <mergeCell ref="F15:G15"/>
    <mergeCell ref="H15:I15"/>
    <mergeCell ref="J15:K15"/>
    <mergeCell ref="L15:M15"/>
    <mergeCell ref="N17:O17"/>
    <mergeCell ref="B18:C18"/>
    <mergeCell ref="D18:E18"/>
    <mergeCell ref="F18:G18"/>
    <mergeCell ref="H18:I18"/>
    <mergeCell ref="J18:K18"/>
    <mergeCell ref="L18:M18"/>
    <mergeCell ref="N18:O18"/>
    <mergeCell ref="B17:C17"/>
    <mergeCell ref="D17:E17"/>
    <mergeCell ref="F17:G17"/>
    <mergeCell ref="H17:I17"/>
    <mergeCell ref="J17:K17"/>
    <mergeCell ref="L17:M17"/>
    <mergeCell ref="N21:O21"/>
    <mergeCell ref="B22:C22"/>
    <mergeCell ref="B23:C23"/>
    <mergeCell ref="D26:E26"/>
    <mergeCell ref="F26:G26"/>
    <mergeCell ref="H26:I26"/>
    <mergeCell ref="B21:C21"/>
    <mergeCell ref="D21:E21"/>
    <mergeCell ref="F21:G21"/>
    <mergeCell ref="H21:I21"/>
    <mergeCell ref="J21:K21"/>
    <mergeCell ref="L21:M21"/>
    <mergeCell ref="D29:E29"/>
    <mergeCell ref="F29:G29"/>
    <mergeCell ref="H29:I29"/>
    <mergeCell ref="D30:E30"/>
    <mergeCell ref="F30:G30"/>
    <mergeCell ref="H30:I30"/>
    <mergeCell ref="D27:E27"/>
    <mergeCell ref="F27:G27"/>
    <mergeCell ref="H27:I27"/>
    <mergeCell ref="D28:E28"/>
    <mergeCell ref="F28:G28"/>
    <mergeCell ref="H28:I28"/>
    <mergeCell ref="D33:E33"/>
    <mergeCell ref="F33:G33"/>
    <mergeCell ref="H33:I33"/>
    <mergeCell ref="D31:E31"/>
    <mergeCell ref="F31:G31"/>
    <mergeCell ref="H31:I31"/>
    <mergeCell ref="D32:E32"/>
    <mergeCell ref="F32:G32"/>
    <mergeCell ref="H32:I32"/>
  </mergeCells>
  <hyperlinks>
    <hyperlink ref="D7:P7" location="'Table 2'!A1" display="'Table 2'!A1"/>
    <hyperlink ref="D9:P9" location="'Table 2'!A1" display="'Table 2'!A1"/>
    <hyperlink ref="D12:P12" location="'Table 2'!A1" display="'Table 2'!A1"/>
    <hyperlink ref="D13:M13" location="'Table 2e'!A1" display="Table 2e: Inspection outcomes of higher education institutes inspected between  1 September 2012 and 31 August 2013 (final)"/>
    <hyperlink ref="D14:P14" location="'Table 2f '!A1" display="Table 2f: Inspection outcomes of dance and drama colleges inspected between 1 September 2012 and 31 August 2013 (final)"/>
    <hyperlink ref="D15:M15" location="'Table 2g'!A1" display="Table 2g: Inspection outcomes of National Careers Service providers inspected between 1 September 2012 and 31 August 2013 (final)"/>
    <hyperlink ref="D16:P16" location="'Table 2h'!A1" display="Table 2h: Inspection outcomes of independent learning providers inspected between 1 September 2012 and 31 August 2013 (final)"/>
    <hyperlink ref="D17:N17" location="'Table 2i'!A1" display="Table 2i: Inspection outcomes of community learning and skills providers inspected between 1 September 2012 and 31 August 2013 (final)"/>
    <hyperlink ref="B28:N28" location="'Chart 3'!A1" display="Chart 3: Key inspection judgements of further education and skills providers inspected between 1 September 2012 and 31 August 2013 (final)"/>
    <hyperlink ref="B37:E37" location="'Table 2'!A1" display="'Table 2'!A1"/>
    <hyperlink ref="B36:E36" location="'Table 2'!A1" display="Table 2: Inspection outcomes of further education and skills providers inspected between 1 September 2012 and 31 August 2013 (final)"/>
    <hyperlink ref="B38:E38" location="'Table 2'!A1" display="'Table 2'!A1"/>
    <hyperlink ref="B39:E39" location="'Table 2'!A1" display="'Table 2'!A1"/>
    <hyperlink ref="B40:E40" location="'Table 2'!A1" display="'Table 2'!A1"/>
    <hyperlink ref="B5:C5" location="'T1 In-year inspections'!A1" display="'T1 In-year inspections'!A1"/>
    <hyperlink ref="B6:C6" location="'T2 In-year short inspections'!A1" display="'T2 In-year short inspections'!A1"/>
    <hyperlink ref="B7:C7" location="'T3 In-year outcomes'!D5" display="'T3 In-year outcomes'!D5"/>
    <hyperlink ref="B9:C9" location="'T4 Most recent outcomes'!A1" display="'T4 Most recent outcomes'!A1"/>
    <hyperlink ref="B12:C12" location="'C1 In-year judgement outcomes'!D5" display="'C1 In-year judgement outcomes'!D5"/>
    <hyperlink ref="B13:C13" location="'C2 In-year provider outcomes'!A1" display="'C2 In-year provider outcomes'!A1"/>
    <hyperlink ref="B14:C14" location="'C3 In-year outcomes over time'!D5" display="'C3 In-year outcomes over time'!D5"/>
    <hyperlink ref="B15:C15" location="'C4 In-year grade 3 outcomes'!A1" display="'C4 In-year grade 3 outcomes'!A1"/>
    <hyperlink ref="B16:C16" location="'C5 Most recent outcomes'!A1" display="'C5 Most recent outcomes'!A1"/>
    <hyperlink ref="B17:C17" location="'C6 Most recent over time'!A1" display="'C6 Most recent over time'!A1"/>
    <hyperlink ref="B8:C8" location="'T3a Prison outcomes'!A1" display="'T3a Prison outcomes'!A1"/>
    <hyperlink ref="B21:C21" location="'D1 In-year inspection data'!A1" display="'D1 In-year inspection data'!A1"/>
    <hyperlink ref="B22:C23" location="'T1 In-year inspections'!A1" display="'T1 In-year inspections'!A1"/>
    <hyperlink ref="B22:C22" location="'D2 In-year historic insp data'!A1" display="'D2 In-year historic insp data'!A1"/>
    <hyperlink ref="B23:C23" location="'D3 Most recent inspection data'!A1" display="'D3 Most recent inspection data'!A1"/>
    <hyperlink ref="B18" location="'C7 Most recent prison outcomes'!Print_Area" display="'C7 Most recent prison outcomes'!Print_Area"/>
    <hyperlink ref="B18:C18" location="'C7 Most recent prison outcomes'!A1" display="'C7 Most recent prison outcomes'!A1"/>
  </hyperlinks>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1"/>
  <sheetViews>
    <sheetView workbookViewId="0"/>
  </sheetViews>
  <sheetFormatPr defaultRowHeight="12.75" x14ac:dyDescent="0.2"/>
  <cols>
    <col min="1" max="1" width="33.7109375" bestFit="1" customWidth="1"/>
  </cols>
  <sheetData>
    <row r="1" spans="1:21" x14ac:dyDescent="0.2">
      <c r="A1" t="s">
        <v>4945</v>
      </c>
      <c r="D1" t="s">
        <v>676</v>
      </c>
      <c r="F1" t="s">
        <v>677</v>
      </c>
      <c r="I1" t="s">
        <v>678</v>
      </c>
      <c r="M1" s="153" t="s">
        <v>679</v>
      </c>
      <c r="N1" s="153" t="s">
        <v>12</v>
      </c>
      <c r="O1" s="153" t="s">
        <v>13</v>
      </c>
      <c r="P1" s="153" t="s">
        <v>680</v>
      </c>
      <c r="Q1" s="153" t="s">
        <v>15</v>
      </c>
      <c r="R1" s="153" t="s">
        <v>16</v>
      </c>
      <c r="S1" s="153" t="s">
        <v>17</v>
      </c>
      <c r="T1" s="153" t="s">
        <v>18</v>
      </c>
      <c r="U1" s="153" t="s">
        <v>28</v>
      </c>
    </row>
    <row r="2" spans="1:21" x14ac:dyDescent="0.2">
      <c r="A2" s="29" t="s">
        <v>4946</v>
      </c>
      <c r="D2" t="s">
        <v>681</v>
      </c>
      <c r="F2" t="s">
        <v>679</v>
      </c>
      <c r="I2" t="s">
        <v>70</v>
      </c>
      <c r="M2" s="154" t="s">
        <v>681</v>
      </c>
      <c r="N2" s="154" t="s">
        <v>681</v>
      </c>
      <c r="O2" s="154" t="s">
        <v>681</v>
      </c>
      <c r="P2" s="154" t="s">
        <v>681</v>
      </c>
      <c r="Q2" s="154" t="s">
        <v>681</v>
      </c>
      <c r="R2" s="154" t="s">
        <v>681</v>
      </c>
      <c r="S2" s="154" t="s">
        <v>681</v>
      </c>
      <c r="T2" s="154" t="s">
        <v>681</v>
      </c>
      <c r="U2" s="154" t="s">
        <v>681</v>
      </c>
    </row>
    <row r="3" spans="1:21" x14ac:dyDescent="0.2">
      <c r="D3" t="s">
        <v>113</v>
      </c>
      <c r="F3" t="s">
        <v>12</v>
      </c>
      <c r="I3" t="s">
        <v>71</v>
      </c>
      <c r="M3" s="154" t="s">
        <v>113</v>
      </c>
      <c r="N3" s="154" t="s">
        <v>113</v>
      </c>
      <c r="O3" s="154" t="s">
        <v>134</v>
      </c>
      <c r="P3" s="154" t="s">
        <v>92</v>
      </c>
      <c r="Q3" s="154" t="s">
        <v>170</v>
      </c>
      <c r="R3" s="154" t="s">
        <v>682</v>
      </c>
      <c r="S3" s="154" t="s">
        <v>683</v>
      </c>
      <c r="T3" s="154" t="s">
        <v>120</v>
      </c>
      <c r="U3" s="154" t="s">
        <v>247</v>
      </c>
    </row>
    <row r="4" spans="1:21" x14ac:dyDescent="0.2">
      <c r="D4" t="s">
        <v>105</v>
      </c>
      <c r="F4" t="s">
        <v>13</v>
      </c>
      <c r="I4" t="s">
        <v>72</v>
      </c>
      <c r="M4" s="154" t="s">
        <v>105</v>
      </c>
      <c r="N4" s="154" t="s">
        <v>105</v>
      </c>
      <c r="P4" s="154" t="s">
        <v>183</v>
      </c>
      <c r="Q4" s="154" t="s">
        <v>278</v>
      </c>
      <c r="R4" s="154" t="s">
        <v>684</v>
      </c>
    </row>
    <row r="5" spans="1:21" x14ac:dyDescent="0.2">
      <c r="D5" t="s">
        <v>293</v>
      </c>
      <c r="F5" t="s">
        <v>14</v>
      </c>
      <c r="I5" t="s">
        <v>73</v>
      </c>
      <c r="M5" s="154" t="s">
        <v>293</v>
      </c>
      <c r="N5" s="154" t="s">
        <v>293</v>
      </c>
      <c r="Q5" s="154" t="s">
        <v>391</v>
      </c>
      <c r="R5" s="154" t="s">
        <v>192</v>
      </c>
    </row>
    <row r="6" spans="1:21" x14ac:dyDescent="0.2">
      <c r="D6" t="s">
        <v>134</v>
      </c>
      <c r="F6" t="s">
        <v>15</v>
      </c>
      <c r="I6" t="s">
        <v>74</v>
      </c>
      <c r="M6" s="154" t="s">
        <v>134</v>
      </c>
    </row>
    <row r="7" spans="1:21" x14ac:dyDescent="0.2">
      <c r="D7" t="s">
        <v>92</v>
      </c>
      <c r="F7" t="s">
        <v>16</v>
      </c>
      <c r="I7" t="s">
        <v>75</v>
      </c>
      <c r="M7" s="154" t="s">
        <v>92</v>
      </c>
    </row>
    <row r="8" spans="1:21" x14ac:dyDescent="0.2">
      <c r="D8" t="s">
        <v>183</v>
      </c>
      <c r="F8" t="s">
        <v>17</v>
      </c>
      <c r="I8" t="s">
        <v>76</v>
      </c>
      <c r="M8" s="154" t="s">
        <v>183</v>
      </c>
    </row>
    <row r="9" spans="1:21" x14ac:dyDescent="0.2">
      <c r="D9" t="s">
        <v>170</v>
      </c>
      <c r="F9" t="s">
        <v>18</v>
      </c>
      <c r="I9" t="s">
        <v>77</v>
      </c>
      <c r="M9" s="154" t="s">
        <v>170</v>
      </c>
    </row>
    <row r="10" spans="1:21" x14ac:dyDescent="0.2">
      <c r="D10" t="s">
        <v>278</v>
      </c>
      <c r="F10" t="s">
        <v>28</v>
      </c>
      <c r="I10" t="s">
        <v>78</v>
      </c>
      <c r="M10" s="154" t="s">
        <v>278</v>
      </c>
    </row>
    <row r="11" spans="1:21" x14ac:dyDescent="0.2">
      <c r="D11" t="s">
        <v>391</v>
      </c>
      <c r="I11" t="s">
        <v>79</v>
      </c>
      <c r="M11" s="154" t="s">
        <v>391</v>
      </c>
    </row>
    <row r="12" spans="1:21" x14ac:dyDescent="0.2">
      <c r="D12" t="s">
        <v>682</v>
      </c>
      <c r="I12" t="s">
        <v>80</v>
      </c>
      <c r="M12" s="154" t="s">
        <v>682</v>
      </c>
    </row>
    <row r="13" spans="1:21" x14ac:dyDescent="0.2">
      <c r="D13" t="s">
        <v>684</v>
      </c>
      <c r="M13" s="154" t="s">
        <v>684</v>
      </c>
    </row>
    <row r="14" spans="1:21" x14ac:dyDescent="0.2">
      <c r="D14" t="s">
        <v>192</v>
      </c>
      <c r="M14" s="154" t="s">
        <v>192</v>
      </c>
    </row>
    <row r="15" spans="1:21" x14ac:dyDescent="0.2">
      <c r="D15" t="s">
        <v>683</v>
      </c>
      <c r="M15" s="154" t="s">
        <v>683</v>
      </c>
    </row>
    <row r="16" spans="1:21" x14ac:dyDescent="0.2">
      <c r="D16" t="s">
        <v>120</v>
      </c>
      <c r="M16" s="154" t="s">
        <v>120</v>
      </c>
    </row>
    <row r="17" spans="4:13" x14ac:dyDescent="0.2">
      <c r="D17" t="s">
        <v>247</v>
      </c>
      <c r="M17" s="154" t="s">
        <v>247</v>
      </c>
    </row>
    <row r="18" spans="4:13" x14ac:dyDescent="0.2">
      <c r="D18" t="s">
        <v>685</v>
      </c>
    </row>
    <row r="19" spans="4:13" x14ac:dyDescent="0.2">
      <c r="D19" s="155" t="s">
        <v>683</v>
      </c>
    </row>
    <row r="20" spans="4:13" x14ac:dyDescent="0.2">
      <c r="D20" s="155" t="s">
        <v>18</v>
      </c>
    </row>
    <row r="21" spans="4:13" x14ac:dyDescent="0.2">
      <c r="D21" s="155"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3"/>
  <sheetViews>
    <sheetView showGridLines="0" showRowColHeaders="0" workbookViewId="0"/>
  </sheetViews>
  <sheetFormatPr defaultColWidth="9.140625" defaultRowHeight="12.75" x14ac:dyDescent="0.2"/>
  <cols>
    <col min="1" max="1" width="3.5703125" style="30" customWidth="1"/>
    <col min="2" max="2" width="34.7109375" style="30" customWidth="1"/>
    <col min="3" max="3" width="3" style="30" customWidth="1"/>
    <col min="4" max="4" width="23.85546875" style="32" customWidth="1"/>
    <col min="5" max="5" width="15.28515625" style="32" customWidth="1"/>
    <col min="6" max="6" width="24.7109375" style="32" customWidth="1"/>
    <col min="7" max="7" width="21.85546875" style="32" customWidth="1"/>
    <col min="8" max="8" width="24.42578125" style="32" customWidth="1"/>
    <col min="9" max="9" width="19.5703125" style="32" customWidth="1"/>
    <col min="10" max="10" width="21.140625" style="32" customWidth="1"/>
    <col min="11" max="11" width="22.140625" style="32" customWidth="1"/>
    <col min="12" max="12" width="22.85546875" style="32" customWidth="1"/>
    <col min="13" max="13" width="4.42578125" style="33" customWidth="1"/>
    <col min="14" max="14" width="24.5703125" style="32" customWidth="1"/>
    <col min="15" max="16384" width="9.140625" style="30"/>
  </cols>
  <sheetData>
    <row r="1" spans="1:15" x14ac:dyDescent="0.2">
      <c r="B1" s="31"/>
    </row>
    <row r="2" spans="1:15" ht="15" x14ac:dyDescent="0.2">
      <c r="B2" s="34" t="s">
        <v>11</v>
      </c>
      <c r="C2" s="35"/>
      <c r="D2" s="36"/>
      <c r="E2" s="36"/>
      <c r="F2" s="37"/>
      <c r="G2" s="36"/>
      <c r="H2" s="36"/>
      <c r="I2" s="36"/>
      <c r="J2" s="36"/>
      <c r="K2" s="36"/>
      <c r="L2" s="36"/>
      <c r="M2" s="38"/>
      <c r="N2" s="36"/>
    </row>
    <row r="3" spans="1:15" x14ac:dyDescent="0.2">
      <c r="B3" s="39" t="str">
        <f>lookups!A1</f>
        <v>1 September 2017 and 28 February 2018</v>
      </c>
      <c r="C3" s="35"/>
      <c r="D3" s="36"/>
      <c r="E3" s="36"/>
      <c r="F3" s="37"/>
      <c r="G3" s="36"/>
      <c r="I3" s="36"/>
      <c r="J3" s="36"/>
      <c r="K3" s="36"/>
      <c r="L3" s="36"/>
      <c r="M3" s="38"/>
      <c r="N3" s="36"/>
    </row>
    <row r="4" spans="1:15" x14ac:dyDescent="0.2">
      <c r="B4" s="40"/>
      <c r="C4" s="41"/>
      <c r="D4" s="37"/>
      <c r="E4" s="42" t="s">
        <v>12</v>
      </c>
      <c r="F4" s="43" t="s">
        <v>13</v>
      </c>
      <c r="G4" s="43" t="s">
        <v>14</v>
      </c>
      <c r="H4" s="43" t="s">
        <v>15</v>
      </c>
      <c r="I4" s="42" t="s">
        <v>16</v>
      </c>
      <c r="J4" s="43" t="s">
        <v>17</v>
      </c>
      <c r="K4" s="43" t="s">
        <v>18</v>
      </c>
      <c r="L4" s="43" t="s">
        <v>19</v>
      </c>
      <c r="M4" s="44"/>
      <c r="N4" s="45"/>
    </row>
    <row r="5" spans="1:15" x14ac:dyDescent="0.2">
      <c r="B5" s="46"/>
      <c r="C5" s="41"/>
      <c r="D5" s="481" t="s">
        <v>20</v>
      </c>
      <c r="E5" s="481"/>
      <c r="F5" s="481"/>
      <c r="G5" s="481"/>
      <c r="H5" s="481"/>
      <c r="I5" s="481"/>
      <c r="J5" s="481"/>
      <c r="K5" s="481"/>
      <c r="L5" s="481"/>
      <c r="M5" s="481"/>
      <c r="N5" s="481"/>
    </row>
    <row r="6" spans="1:15" ht="27" x14ac:dyDescent="0.2">
      <c r="A6" s="47"/>
      <c r="B6" s="48" t="s">
        <v>21</v>
      </c>
      <c r="C6" s="48"/>
      <c r="D6" s="49" t="s">
        <v>22</v>
      </c>
      <c r="E6" s="49" t="s">
        <v>23</v>
      </c>
      <c r="F6" s="49" t="s">
        <v>13</v>
      </c>
      <c r="G6" s="51" t="s">
        <v>24</v>
      </c>
      <c r="H6" s="49" t="s">
        <v>25</v>
      </c>
      <c r="I6" s="49" t="s">
        <v>26</v>
      </c>
      <c r="J6" s="52" t="s">
        <v>17</v>
      </c>
      <c r="K6" s="51" t="s">
        <v>27</v>
      </c>
      <c r="L6" s="49" t="s">
        <v>28</v>
      </c>
      <c r="M6" s="53"/>
      <c r="N6" s="49" t="s">
        <v>4940</v>
      </c>
    </row>
    <row r="7" spans="1:15" ht="19.899999999999999" customHeight="1" x14ac:dyDescent="0.2">
      <c r="A7" s="47" t="s">
        <v>29</v>
      </c>
      <c r="B7" s="54" t="s">
        <v>30</v>
      </c>
      <c r="C7" s="54"/>
      <c r="D7" s="55">
        <f>COUNTIFS('D1 In-year inspection data'!$M:$M,"Full",'D1 In-year inspection data'!$N:$N,"Full inspection")</f>
        <v>120</v>
      </c>
      <c r="E7" s="55">
        <f>COUNTIFS('D1 In-year inspection data'!$M:$M,"Full",'D1 In-year inspection data'!$N:$N,"Full inspection",'D1 In-year inspection data'!$G:$G,E$4)</f>
        <v>44</v>
      </c>
      <c r="F7" s="55">
        <f>COUNTIFS('D1 In-year inspection data'!$M:$M,"Full",'D1 In-year inspection data'!$N:$N,"Full inspection",'D1 In-year inspection data'!$G:$G,F$4)</f>
        <v>11</v>
      </c>
      <c r="G7" s="55">
        <f>COUNTIFS('D1 In-year inspection data'!$M:$M,"Full",'D1 In-year inspection data'!$N:$N,"Full inspection",'D1 In-year inspection data'!$G:$G,G$4)</f>
        <v>32</v>
      </c>
      <c r="H7" s="55">
        <f>COUNTIFS('D1 In-year inspection data'!$M:$M,"Full",'D1 In-year inspection data'!$N:$N,"Full inspection",'D1 In-year inspection data'!$G:$G,H$4)</f>
        <v>26</v>
      </c>
      <c r="I7" s="55">
        <f>COUNTIFS('D1 In-year inspection data'!$M:$M,"Full",'D1 In-year inspection data'!$N:$N,"Full inspection",'D1 In-year inspection data'!$G:$G,I$4)</f>
        <v>4</v>
      </c>
      <c r="J7" s="55">
        <f>COUNTIFS('D1 In-year inspection data'!$M:$M,"Full",'D1 In-year inspection data'!$N:$N,"Full inspection",'D1 In-year inspection data'!$G:$G,J$4)</f>
        <v>0</v>
      </c>
      <c r="K7" s="55">
        <f>COUNTIFS('D1 In-year inspection data'!$M:$M,"Full",'D1 In-year inspection data'!$N:$N,"Full inspection",'D1 In-year inspection data'!$G:$G,K$4)</f>
        <v>3</v>
      </c>
      <c r="L7" s="55">
        <f>COUNTIFS('D1 In-year inspection data'!$M:$M,"Full",'D1 In-year inspection data'!$N:$N,"Full inspection",'D1 In-year inspection data'!$G:$G,L$4)</f>
        <v>0</v>
      </c>
      <c r="M7" s="55"/>
      <c r="N7" s="418">
        <v>20</v>
      </c>
      <c r="O7" s="56"/>
    </row>
    <row r="8" spans="1:15" ht="19.899999999999999" customHeight="1" x14ac:dyDescent="0.2">
      <c r="A8" s="47" t="s">
        <v>31</v>
      </c>
      <c r="B8" s="57" t="s">
        <v>32</v>
      </c>
      <c r="C8" s="57"/>
      <c r="D8" s="55">
        <f>COUNTIFS('D1 In-year inspection data'!$M:$M,"Reinspection",'D1 In-year inspection data'!$N:$N,"Full inspection")</f>
        <v>7</v>
      </c>
      <c r="E8" s="55">
        <f>COUNTIFS('D1 In-year inspection data'!$M:$M,"Reinspection",'D1 In-year inspection data'!$N:$N,"Full inspection",'D1 In-year inspection data'!$G:$G,E$4)</f>
        <v>4</v>
      </c>
      <c r="F8" s="55">
        <f>COUNTIFS('D1 In-year inspection data'!$M:$M,"Reinspection",'D1 In-year inspection data'!$N:$N,"Full inspection",'D1 In-year inspection data'!$G:$G,F$4)</f>
        <v>0</v>
      </c>
      <c r="G8" s="55">
        <f>COUNTIFS('D1 In-year inspection data'!$M:$M,"Reinspection",'D1 In-year inspection data'!$N:$N,"Full inspection",'D1 In-year inspection data'!$G:$G,G$4)</f>
        <v>1</v>
      </c>
      <c r="H8" s="55">
        <f>COUNTIFS('D1 In-year inspection data'!$M:$M,"Reinspection",'D1 In-year inspection data'!$N:$N,"Full inspection",'D1 In-year inspection data'!$G:$G,H$4)</f>
        <v>2</v>
      </c>
      <c r="I8" s="55">
        <f>COUNTIFS('D1 In-year inspection data'!$M:$M,"Reinspection",'D1 In-year inspection data'!$N:$N,"Full inspection",'D1 In-year inspection data'!$G:$G,I$4)</f>
        <v>0</v>
      </c>
      <c r="J8" s="55">
        <f>COUNTIFS('D1 In-year inspection data'!$M:$M,"Reinspection",'D1 In-year inspection data'!$N:$N,"Full inspection",'D1 In-year inspection data'!$G:$G,J$4)</f>
        <v>0</v>
      </c>
      <c r="K8" s="55">
        <f>COUNTIFS('D1 In-year inspection data'!$M:$M,"Reinspection",'D1 In-year inspection data'!$N:$N,"Full inspection",'D1 In-year inspection data'!$G:$G,K$4)</f>
        <v>0</v>
      </c>
      <c r="L8" s="55">
        <f>COUNTIFS('D1 In-year inspection data'!$M:$M,"Reinspection",'D1 In-year inspection data'!$N:$N,"Full inspection",'D1 In-year inspection data'!$G:$G,L$4)</f>
        <v>0</v>
      </c>
      <c r="M8" s="55"/>
      <c r="N8" s="55">
        <v>0</v>
      </c>
      <c r="O8" s="41"/>
    </row>
    <row r="9" spans="1:15" ht="19.899999999999999" customHeight="1" x14ac:dyDescent="0.2">
      <c r="A9" s="47" t="s">
        <v>33</v>
      </c>
      <c r="B9" s="57" t="s">
        <v>34</v>
      </c>
      <c r="C9" s="57"/>
      <c r="D9" s="55">
        <f>COUNTIFS('D1 In-year inspection data'!$M:$M,"Full",'D1 In-year inspection data'!$N:$N,"Full inspection (short converted)")</f>
        <v>10</v>
      </c>
      <c r="E9" s="55">
        <f>COUNTIFS('D1 In-year inspection data'!$M:$M,"Full",'D1 In-year inspection data'!$N:$N,"Full inspection (short converted)",'D1 In-year inspection data'!$G:$G,E$4)</f>
        <v>2</v>
      </c>
      <c r="F9" s="55">
        <f>COUNTIFS('D1 In-year inspection data'!$M:$M,"Full",'D1 In-year inspection data'!$N:$N,"Full inspection (short converted)",'D1 In-year inspection data'!$G:$G,F$4)</f>
        <v>0</v>
      </c>
      <c r="G9" s="55">
        <f>COUNTIFS('D1 In-year inspection data'!$M:$M,"Full",'D1 In-year inspection data'!$N:$N,"Full inspection (short converted)",'D1 In-year inspection data'!$G:$G,G$4)</f>
        <v>5</v>
      </c>
      <c r="H9" s="55">
        <f>COUNTIFS('D1 In-year inspection data'!$M:$M,"Full",'D1 In-year inspection data'!$N:$N,"Full inspection (short converted)",'D1 In-year inspection data'!$G:$G,H$4)</f>
        <v>2</v>
      </c>
      <c r="I9" s="55">
        <f>COUNTIFS('D1 In-year inspection data'!$M:$M,"Full",'D1 In-year inspection data'!$N:$N,"Full inspection (short converted)",'D1 In-year inspection data'!$G:$G,I$4)</f>
        <v>1</v>
      </c>
      <c r="J9" s="55">
        <f>COUNTIFS('D1 In-year inspection data'!$M:$M,"Full",'D1 In-year inspection data'!$N:$N,"Full inspection (short converted)",'D1 In-year inspection data'!$G:$G,J$4)</f>
        <v>0</v>
      </c>
      <c r="K9" s="55">
        <f>COUNTIFS('D1 In-year inspection data'!$M:$M,"Full",'D1 In-year inspection data'!$N:$N,"Full inspection (short converted)",'D1 In-year inspection data'!$G:$G,K$4)</f>
        <v>0</v>
      </c>
      <c r="L9" s="55">
        <f>COUNTIFS('D1 In-year inspection data'!$M:$M,"Full",'D1 In-year inspection data'!$N:$N,"Full inspection (short converted)",'D1 In-year inspection data'!$G:$G,L$4)</f>
        <v>0</v>
      </c>
      <c r="M9" s="55"/>
      <c r="N9" s="55">
        <v>0</v>
      </c>
      <c r="O9" s="41"/>
    </row>
    <row r="10" spans="1:15" x14ac:dyDescent="0.2">
      <c r="A10" s="47"/>
      <c r="B10" s="58" t="s">
        <v>35</v>
      </c>
      <c r="C10" s="58"/>
      <c r="D10" s="59">
        <f>SUM(D7:D9)</f>
        <v>137</v>
      </c>
      <c r="E10" s="59">
        <f t="shared" ref="E10:L10" si="0">SUM(E7:E9)</f>
        <v>50</v>
      </c>
      <c r="F10" s="59">
        <f t="shared" si="0"/>
        <v>11</v>
      </c>
      <c r="G10" s="59">
        <f t="shared" si="0"/>
        <v>38</v>
      </c>
      <c r="H10" s="59">
        <f t="shared" si="0"/>
        <v>30</v>
      </c>
      <c r="I10" s="59">
        <f t="shared" si="0"/>
        <v>5</v>
      </c>
      <c r="J10" s="59">
        <f t="shared" si="0"/>
        <v>0</v>
      </c>
      <c r="K10" s="59">
        <f t="shared" si="0"/>
        <v>3</v>
      </c>
      <c r="L10" s="59">
        <f t="shared" si="0"/>
        <v>0</v>
      </c>
      <c r="M10" s="60"/>
      <c r="N10" s="59">
        <v>20</v>
      </c>
      <c r="O10" s="41"/>
    </row>
    <row r="11" spans="1:15" ht="41.45" customHeight="1" x14ac:dyDescent="0.2">
      <c r="A11" s="47"/>
      <c r="B11" s="61"/>
      <c r="C11" s="57"/>
      <c r="D11" s="62"/>
      <c r="E11" s="63"/>
      <c r="F11" s="64"/>
      <c r="G11" s="64"/>
      <c r="H11" s="62"/>
      <c r="I11" s="62"/>
      <c r="J11" s="62"/>
      <c r="K11" s="62"/>
      <c r="L11" s="62"/>
      <c r="M11" s="62"/>
      <c r="N11" s="65" t="s">
        <v>36</v>
      </c>
      <c r="O11" s="41"/>
    </row>
    <row r="12" spans="1:15" x14ac:dyDescent="0.2">
      <c r="B12" s="46"/>
      <c r="C12" s="41"/>
      <c r="D12" s="482" t="s">
        <v>20</v>
      </c>
      <c r="E12" s="482"/>
      <c r="F12" s="482"/>
      <c r="G12" s="482"/>
      <c r="H12" s="482"/>
      <c r="I12" s="482"/>
      <c r="J12" s="482"/>
      <c r="K12" s="482"/>
      <c r="L12" s="482"/>
      <c r="M12" s="66"/>
      <c r="N12" s="66"/>
    </row>
    <row r="13" spans="1:15" ht="27" x14ac:dyDescent="0.2">
      <c r="A13" s="47"/>
      <c r="B13" s="67" t="s">
        <v>37</v>
      </c>
      <c r="C13" s="48"/>
      <c r="D13" s="49" t="s">
        <v>22</v>
      </c>
      <c r="E13" s="49" t="s">
        <v>23</v>
      </c>
      <c r="F13" s="49" t="s">
        <v>13</v>
      </c>
      <c r="G13" s="51" t="s">
        <v>24</v>
      </c>
      <c r="H13" s="49" t="s">
        <v>25</v>
      </c>
      <c r="I13" s="49" t="s">
        <v>26</v>
      </c>
      <c r="J13" s="52" t="s">
        <v>17</v>
      </c>
      <c r="K13" s="51" t="s">
        <v>27</v>
      </c>
      <c r="L13" s="49" t="s">
        <v>28</v>
      </c>
      <c r="M13" s="53"/>
      <c r="N13" s="30"/>
    </row>
    <row r="14" spans="1:15" ht="19.899999999999999" customHeight="1" x14ac:dyDescent="0.2">
      <c r="A14" s="47" t="s">
        <v>38</v>
      </c>
      <c r="B14" s="68" t="s">
        <v>39</v>
      </c>
      <c r="C14" s="57"/>
      <c r="D14" s="55">
        <f>COUNTIFS('D1 In-year inspection data'!$M:$M,"Monitoring",'D1 In-year inspection data'!$N:$N,"Monitoring visit")</f>
        <v>3</v>
      </c>
      <c r="E14" s="55">
        <f>COUNTIFS('D1 In-year inspection data'!$M:$M,"Monitoring",'D1 In-year inspection data'!$N:$N,"Monitoring visit",'D1 In-year inspection data'!$G:$G,E$4)</f>
        <v>1</v>
      </c>
      <c r="F14" s="55">
        <f>COUNTIFS('D1 In-year inspection data'!$M:$M,"Monitoring",'D1 In-year inspection data'!$N:$N,"Monitoring visit",'D1 In-year inspection data'!$G:$G,F$4)</f>
        <v>0</v>
      </c>
      <c r="G14" s="55">
        <f>COUNTIFS('D1 In-year inspection data'!$M:$M,"Monitoring",'D1 In-year inspection data'!$N:$N,"Monitoring visit",'D1 In-year inspection data'!$G:$G,G$4)</f>
        <v>1</v>
      </c>
      <c r="H14" s="55">
        <f>COUNTIFS('D1 In-year inspection data'!$M:$M,"Monitoring",'D1 In-year inspection data'!$N:$N,"Monitoring visit",'D1 In-year inspection data'!$G:$G,H$4)</f>
        <v>0</v>
      </c>
      <c r="I14" s="55">
        <f>COUNTIFS('D1 In-year inspection data'!$M:$M,"Monitoring",'D1 In-year inspection data'!$N:$N,"Monitoring visit",'D1 In-year inspection data'!$G:$G,I$4)</f>
        <v>1</v>
      </c>
      <c r="J14" s="55">
        <f>COUNTIFS('D1 In-year inspection data'!$M:$M,"Monitoring",'D1 In-year inspection data'!$N:$N,"Monitoring visit",'D1 In-year inspection data'!$G:$G,J$4)</f>
        <v>0</v>
      </c>
      <c r="K14" s="55">
        <f>COUNTIFS('D1 In-year inspection data'!$M:$M,"Monitoring",'D1 In-year inspection data'!$N:$N,"Monitoring visit",'D1 In-year inspection data'!$G:$G,K$4)</f>
        <v>0</v>
      </c>
      <c r="L14" s="55">
        <f>COUNTIFS('D1 In-year inspection data'!$M:$M,"Monitoring",'D1 In-year inspection data'!$N:$N,"Monitoring visit",'D1 In-year inspection data'!$G:$G,L$4)</f>
        <v>0</v>
      </c>
      <c r="M14" s="69"/>
      <c r="N14" s="30"/>
    </row>
    <row r="15" spans="1:15" ht="19.899999999999999" customHeight="1" x14ac:dyDescent="0.2">
      <c r="A15" s="47" t="s">
        <v>40</v>
      </c>
      <c r="B15" s="70" t="s">
        <v>41</v>
      </c>
      <c r="C15" s="41"/>
      <c r="D15" s="55">
        <f>COUNTIFS('D1 In-year inspection data'!$M:$M,"Reinspection monitoring",'D1 In-year inspection data'!$N:$N,"Monitoring visit")</f>
        <v>10</v>
      </c>
      <c r="E15" s="55">
        <f>COUNTIFS('D1 In-year inspection data'!$M:$M,"Reinspection monitoring",'D1 In-year inspection data'!$N:$N,"Monitoring visit",'D1 In-year inspection data'!$G:$G,E$4)</f>
        <v>5</v>
      </c>
      <c r="F15" s="55">
        <f>COUNTIFS('D1 In-year inspection data'!$M:$M,"Reinspection monitoring",'D1 In-year inspection data'!$N:$N,"Monitoring visit",'D1 In-year inspection data'!$G:$G,F$4)</f>
        <v>0</v>
      </c>
      <c r="G15" s="55">
        <f>COUNTIFS('D1 In-year inspection data'!$M:$M,"Reinspection monitoring",'D1 In-year inspection data'!$N:$N,"Monitoring visit",'D1 In-year inspection data'!$G:$G,G$4)</f>
        <v>3</v>
      </c>
      <c r="H15" s="55">
        <f>COUNTIFS('D1 In-year inspection data'!$M:$M,"Reinspection monitoring",'D1 In-year inspection data'!$N:$N,"Monitoring visit",'D1 In-year inspection data'!$G:$G,H$4)</f>
        <v>2</v>
      </c>
      <c r="I15" s="55">
        <f>COUNTIFS('D1 In-year inspection data'!$M:$M,"Reinspection monitoring",'D1 In-year inspection data'!$N:$N,"Monitoring visit",'D1 In-year inspection data'!$G:$G,I$4)</f>
        <v>0</v>
      </c>
      <c r="J15" s="55">
        <f>COUNTIFS('D1 In-year inspection data'!$M:$M,"Reinspection monitoring",'D1 In-year inspection data'!$N:$N,"Monitoring visit",'D1 In-year inspection data'!$G:$G,J$4)</f>
        <v>0</v>
      </c>
      <c r="K15" s="55">
        <f>COUNTIFS('D1 In-year inspection data'!$M:$M,"Reinspection monitoring",'D1 In-year inspection data'!$N:$N,"Monitoring visit",'D1 In-year inspection data'!$G:$G,K$4)</f>
        <v>0</v>
      </c>
      <c r="L15" s="55">
        <f>COUNTIFS('D1 In-year inspection data'!$M:$M,"Reinspection monitoring",'D1 In-year inspection data'!$N:$N,"Monitoring visit",'D1 In-year inspection data'!$G:$G,L$4)</f>
        <v>0</v>
      </c>
      <c r="M15" s="69"/>
      <c r="N15" s="30"/>
    </row>
    <row r="16" spans="1:15" ht="19.899999999999999" customHeight="1" x14ac:dyDescent="0.2">
      <c r="A16" s="47" t="s">
        <v>42</v>
      </c>
      <c r="B16" s="71" t="s">
        <v>43</v>
      </c>
      <c r="C16" s="41"/>
      <c r="D16" s="55">
        <f>COUNTIFS('D1 In-year inspection data'!$M:$M,"short",'D1 In-year inspection data'!$N:$N,"Short inspection")</f>
        <v>83</v>
      </c>
      <c r="E16" s="55">
        <f>COUNTIFS('D1 In-year inspection data'!$M:$M,"short",'D1 In-year inspection data'!$N:$N,"Short inspection",'D1 In-year inspection data'!$G:$G,E$4)</f>
        <v>18</v>
      </c>
      <c r="F16" s="55">
        <f>COUNTIFS('D1 In-year inspection data'!$M:$M,"short",'D1 In-year inspection data'!$N:$N,"Short inspection",'D1 In-year inspection data'!$G:$G,F$4)</f>
        <v>7</v>
      </c>
      <c r="G16" s="55">
        <f>COUNTIFS('D1 In-year inspection data'!$M:$M,"short",'D1 In-year inspection data'!$N:$N,"Short inspection",'D1 In-year inspection data'!$G:$G,G$4)</f>
        <v>25</v>
      </c>
      <c r="H16" s="55">
        <f>COUNTIFS('D1 In-year inspection data'!$M:$M,"short",'D1 In-year inspection data'!$N:$N,"Short inspection",'D1 In-year inspection data'!$G:$G,H$4)</f>
        <v>25</v>
      </c>
      <c r="I16" s="55">
        <f>COUNTIFS('D1 In-year inspection data'!$M:$M,"short",'D1 In-year inspection data'!$N:$N,"Short inspection",'D1 In-year inspection data'!$G:$G,I$4)</f>
        <v>1</v>
      </c>
      <c r="J16" s="55">
        <f>COUNTIFS('D1 In-year inspection data'!$M:$M,"short",'D1 In-year inspection data'!$N:$N,"Short inspection",'D1 In-year inspection data'!$G:$G,J$4)</f>
        <v>0</v>
      </c>
      <c r="K16" s="55">
        <f>COUNTIFS('D1 In-year inspection data'!$M:$M,"short",'D1 In-year inspection data'!$N:$N,"Short inspection",'D1 In-year inspection data'!$G:$G,K$4)</f>
        <v>7</v>
      </c>
      <c r="L16" s="55">
        <f>COUNTIFS('D1 In-year inspection data'!$M:$M,"short",'D1 In-year inspection data'!$N:$N,"Short inspection",'D1 In-year inspection data'!$G:$G,L$4)</f>
        <v>0</v>
      </c>
      <c r="M16" s="69"/>
      <c r="N16" s="30"/>
    </row>
    <row r="17" spans="1:18" x14ac:dyDescent="0.2">
      <c r="A17" s="47"/>
      <c r="B17" s="72" t="s">
        <v>35</v>
      </c>
      <c r="C17" s="73"/>
      <c r="D17" s="74">
        <f>SUM(D14:D16)</f>
        <v>96</v>
      </c>
      <c r="E17" s="74">
        <f t="shared" ref="E17:L17" si="1">SUM(E14:E16)</f>
        <v>24</v>
      </c>
      <c r="F17" s="74">
        <f t="shared" si="1"/>
        <v>7</v>
      </c>
      <c r="G17" s="74">
        <f t="shared" si="1"/>
        <v>29</v>
      </c>
      <c r="H17" s="74">
        <f t="shared" si="1"/>
        <v>27</v>
      </c>
      <c r="I17" s="74">
        <f t="shared" si="1"/>
        <v>2</v>
      </c>
      <c r="J17" s="74">
        <f t="shared" si="1"/>
        <v>0</v>
      </c>
      <c r="K17" s="74">
        <f t="shared" si="1"/>
        <v>7</v>
      </c>
      <c r="L17" s="74">
        <f t="shared" si="1"/>
        <v>0</v>
      </c>
      <c r="M17" s="75"/>
      <c r="N17" s="30"/>
    </row>
    <row r="18" spans="1:18" s="76" customFormat="1" x14ac:dyDescent="0.2">
      <c r="B18" s="77"/>
      <c r="C18" s="77"/>
      <c r="D18" s="78"/>
      <c r="E18" s="33"/>
      <c r="F18" s="33"/>
      <c r="G18" s="78"/>
      <c r="H18" s="33"/>
      <c r="I18" s="33"/>
      <c r="J18" s="33"/>
      <c r="L18" s="65" t="s">
        <v>44</v>
      </c>
      <c r="M18" s="79"/>
      <c r="N18" s="79"/>
    </row>
    <row r="19" spans="1:18" x14ac:dyDescent="0.2">
      <c r="B19" s="80" t="s">
        <v>45</v>
      </c>
      <c r="F19" s="33"/>
      <c r="G19" s="33"/>
      <c r="H19" s="33"/>
      <c r="N19" s="79"/>
    </row>
    <row r="20" spans="1:18" x14ac:dyDescent="0.2">
      <c r="B20" s="80" t="s">
        <v>46</v>
      </c>
      <c r="F20" s="33"/>
      <c r="G20" s="33"/>
      <c r="H20" s="33"/>
    </row>
    <row r="21" spans="1:18" x14ac:dyDescent="0.2">
      <c r="B21" s="80" t="s">
        <v>47</v>
      </c>
      <c r="F21" s="33"/>
      <c r="G21" s="33"/>
      <c r="H21" s="33"/>
      <c r="I21" s="81"/>
      <c r="J21" s="33"/>
      <c r="K21" s="33"/>
      <c r="L21" s="33"/>
      <c r="N21" s="33"/>
      <c r="O21" s="82"/>
      <c r="P21" s="82"/>
      <c r="Q21" s="82"/>
      <c r="R21" s="82"/>
    </row>
    <row r="22" spans="1:18" x14ac:dyDescent="0.2">
      <c r="B22" s="80" t="s">
        <v>5579</v>
      </c>
      <c r="F22" s="33"/>
      <c r="G22" s="33"/>
      <c r="H22" s="33"/>
      <c r="I22" s="33"/>
      <c r="J22" s="33"/>
      <c r="K22" s="33"/>
      <c r="L22" s="33"/>
      <c r="N22" s="33"/>
      <c r="O22" s="82"/>
      <c r="P22" s="82"/>
      <c r="Q22" s="82"/>
      <c r="R22" s="82"/>
    </row>
    <row r="23" spans="1:18" x14ac:dyDescent="0.2">
      <c r="B23" s="80" t="s">
        <v>49</v>
      </c>
      <c r="F23" s="33"/>
      <c r="G23" s="33"/>
      <c r="H23" s="33"/>
      <c r="I23" s="83"/>
      <c r="J23" s="53"/>
      <c r="K23" s="53"/>
      <c r="L23" s="53"/>
      <c r="M23" s="83"/>
      <c r="N23" s="53"/>
      <c r="O23" s="82"/>
      <c r="P23" s="82"/>
      <c r="Q23" s="82"/>
      <c r="R23" s="82"/>
    </row>
    <row r="24" spans="1:18" x14ac:dyDescent="0.2">
      <c r="B24" s="80" t="s">
        <v>50</v>
      </c>
      <c r="F24" s="33"/>
      <c r="G24" s="33"/>
      <c r="H24" s="33"/>
      <c r="I24" s="33"/>
      <c r="J24" s="33"/>
      <c r="K24" s="33"/>
      <c r="L24" s="33"/>
      <c r="N24" s="33"/>
      <c r="O24" s="82"/>
      <c r="P24" s="82"/>
      <c r="Q24" s="82"/>
      <c r="R24" s="82"/>
    </row>
    <row r="25" spans="1:18" x14ac:dyDescent="0.2">
      <c r="B25" s="80" t="s">
        <v>51</v>
      </c>
      <c r="F25" s="33"/>
      <c r="G25" s="33"/>
      <c r="H25" s="33"/>
      <c r="J25" s="33"/>
      <c r="K25" s="33"/>
      <c r="L25" s="33"/>
      <c r="N25" s="33"/>
      <c r="O25" s="82"/>
      <c r="P25" s="82"/>
      <c r="Q25" s="82"/>
      <c r="R25" s="82"/>
    </row>
    <row r="26" spans="1:18" x14ac:dyDescent="0.2">
      <c r="B26" s="80"/>
      <c r="F26" s="33"/>
      <c r="G26" s="33"/>
      <c r="H26" s="33"/>
      <c r="K26" s="33"/>
      <c r="L26" s="33"/>
      <c r="N26" s="33"/>
      <c r="O26" s="82"/>
      <c r="P26" s="82"/>
      <c r="Q26" s="82"/>
      <c r="R26" s="82"/>
    </row>
    <row r="27" spans="1:18" x14ac:dyDescent="0.2">
      <c r="G27" s="84"/>
      <c r="H27" s="33"/>
      <c r="I27" s="33"/>
      <c r="K27" s="33"/>
      <c r="L27" s="33"/>
      <c r="N27" s="33"/>
      <c r="O27" s="82"/>
      <c r="P27" s="82"/>
      <c r="Q27" s="82"/>
      <c r="R27" s="82"/>
    </row>
    <row r="28" spans="1:18" x14ac:dyDescent="0.2">
      <c r="B28" s="41"/>
      <c r="G28" s="84"/>
    </row>
    <row r="29" spans="1:18" x14ac:dyDescent="0.2">
      <c r="B29" s="41"/>
      <c r="G29" s="84"/>
    </row>
    <row r="30" spans="1:18" x14ac:dyDescent="0.2">
      <c r="G30" s="84"/>
    </row>
    <row r="31" spans="1:18" x14ac:dyDescent="0.2">
      <c r="E31" s="427"/>
      <c r="G31" s="84"/>
    </row>
    <row r="32" spans="1:18" x14ac:dyDescent="0.2">
      <c r="G32" s="84"/>
    </row>
    <row r="33" spans="7:7" x14ac:dyDescent="0.2">
      <c r="G33" s="84"/>
    </row>
  </sheetData>
  <sheetProtection sheet="1" objects="1" scenarios="1"/>
  <mergeCells count="2">
    <mergeCell ref="D5:N5"/>
    <mergeCell ref="D12:L12"/>
  </mergeCells>
  <pageMargins left="0.7" right="0.7" top="0.75" bottom="0.75" header="0.3" footer="0.3"/>
  <pageSetup paperSize="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R19"/>
  <sheetViews>
    <sheetView showGridLines="0" showRowColHeaders="0" zoomScaleNormal="100" workbookViewId="0"/>
  </sheetViews>
  <sheetFormatPr defaultColWidth="9.140625" defaultRowHeight="12.75" x14ac:dyDescent="0.2"/>
  <cols>
    <col min="1" max="1" width="3.28515625" style="87" customWidth="1"/>
    <col min="2" max="2" width="23.140625" style="87" customWidth="1"/>
    <col min="3" max="3" width="14.140625" style="87" customWidth="1"/>
    <col min="4" max="4" width="3" style="87" customWidth="1"/>
    <col min="5" max="5" width="17.85546875" style="87" customWidth="1"/>
    <col min="6" max="6" width="3.42578125" style="87" customWidth="1"/>
    <col min="7" max="7" width="40" style="87" customWidth="1"/>
    <col min="8" max="8" width="2.42578125" style="87" customWidth="1"/>
    <col min="9" max="9" width="37" style="87" customWidth="1"/>
    <col min="10" max="10" width="15.28515625" style="87" customWidth="1"/>
    <col min="11" max="11" width="9.5703125" style="87" customWidth="1"/>
    <col min="12" max="12" width="19.85546875" style="87" customWidth="1"/>
    <col min="13" max="13" width="13.5703125" style="87" bestFit="1" customWidth="1"/>
    <col min="14" max="14" width="9.140625" style="87"/>
    <col min="15" max="15" width="14.140625" style="87" bestFit="1" customWidth="1"/>
    <col min="16" max="16" width="9.140625" style="87"/>
    <col min="17" max="17" width="16.140625" style="87" customWidth="1"/>
    <col min="18" max="18" width="20.28515625" style="87" bestFit="1" customWidth="1"/>
    <col min="19" max="16384" width="9.140625" style="87"/>
  </cols>
  <sheetData>
    <row r="2" spans="2:18" ht="15" x14ac:dyDescent="0.2">
      <c r="B2" s="34" t="s">
        <v>657</v>
      </c>
      <c r="C2" s="35"/>
      <c r="D2" s="35"/>
      <c r="E2" s="35"/>
      <c r="F2" s="35"/>
      <c r="G2" s="85"/>
      <c r="H2" s="85"/>
      <c r="I2" s="85"/>
      <c r="J2" s="85"/>
      <c r="K2" s="85"/>
      <c r="L2" s="86"/>
      <c r="M2" s="30"/>
      <c r="N2" s="30"/>
      <c r="O2" s="30"/>
      <c r="P2" s="30"/>
      <c r="Q2" s="30"/>
      <c r="R2" s="30"/>
    </row>
    <row r="3" spans="2:18" x14ac:dyDescent="0.2">
      <c r="B3" s="39" t="str">
        <f>lookups!A1</f>
        <v>1 September 2017 and 28 February 2018</v>
      </c>
      <c r="C3" s="30"/>
      <c r="D3" s="35"/>
      <c r="E3" s="30"/>
      <c r="F3" s="30"/>
      <c r="G3" s="88"/>
      <c r="H3" s="89"/>
      <c r="I3" s="85"/>
      <c r="J3" s="85"/>
      <c r="K3" s="85"/>
      <c r="L3" s="30"/>
      <c r="M3" s="30"/>
      <c r="N3" s="30"/>
      <c r="O3" s="30"/>
      <c r="P3" s="30"/>
      <c r="Q3" s="30"/>
      <c r="R3" s="30"/>
    </row>
    <row r="4" spans="2:18" x14ac:dyDescent="0.2">
      <c r="B4" s="41"/>
      <c r="C4" s="30"/>
      <c r="D4" s="35"/>
      <c r="E4" s="30"/>
      <c r="F4" s="30"/>
      <c r="G4" s="88"/>
      <c r="H4" s="89"/>
      <c r="I4" s="85"/>
      <c r="J4" s="85"/>
      <c r="K4" s="85"/>
      <c r="L4" s="30"/>
      <c r="M4" s="30"/>
      <c r="N4" s="30"/>
      <c r="O4" s="30"/>
      <c r="P4" s="30"/>
      <c r="Q4" s="30"/>
      <c r="R4" s="30"/>
    </row>
    <row r="5" spans="2:18" x14ac:dyDescent="0.2">
      <c r="B5" s="90"/>
      <c r="C5" s="90"/>
      <c r="D5" s="91"/>
      <c r="E5" s="488" t="s">
        <v>658</v>
      </c>
      <c r="F5" s="92"/>
      <c r="G5" s="488" t="s">
        <v>659</v>
      </c>
      <c r="H5" s="93"/>
      <c r="I5" s="491" t="s">
        <v>660</v>
      </c>
      <c r="J5" s="483" t="s">
        <v>661</v>
      </c>
      <c r="K5" s="483"/>
      <c r="L5" s="483"/>
      <c r="M5" s="483"/>
      <c r="N5" s="483"/>
      <c r="O5" s="483"/>
      <c r="P5" s="483"/>
      <c r="Q5" s="483"/>
      <c r="R5" s="483"/>
    </row>
    <row r="6" spans="2:18" x14ac:dyDescent="0.2">
      <c r="B6" s="90"/>
      <c r="C6" s="90"/>
      <c r="D6" s="91"/>
      <c r="E6" s="489"/>
      <c r="F6" s="92"/>
      <c r="G6" s="489"/>
      <c r="H6" s="93"/>
      <c r="I6" s="492"/>
      <c r="J6" s="484" t="s">
        <v>662</v>
      </c>
      <c r="K6" s="484"/>
      <c r="L6" s="484"/>
      <c r="M6" s="484"/>
      <c r="N6" s="94"/>
      <c r="O6" s="484" t="s">
        <v>663</v>
      </c>
      <c r="P6" s="484"/>
      <c r="Q6" s="484"/>
      <c r="R6" s="484"/>
    </row>
    <row r="7" spans="2:18" ht="25.5" x14ac:dyDescent="0.2">
      <c r="B7" s="95"/>
      <c r="C7" s="96"/>
      <c r="D7" s="91"/>
      <c r="E7" s="490"/>
      <c r="F7" s="97"/>
      <c r="G7" s="490"/>
      <c r="H7" s="93"/>
      <c r="I7" s="493"/>
      <c r="J7" s="98" t="s">
        <v>664</v>
      </c>
      <c r="K7" s="98" t="s">
        <v>665</v>
      </c>
      <c r="L7" s="99" t="s">
        <v>666</v>
      </c>
      <c r="M7" s="98" t="s">
        <v>667</v>
      </c>
      <c r="N7" s="100"/>
      <c r="O7" s="101" t="s">
        <v>664</v>
      </c>
      <c r="P7" s="98" t="s">
        <v>665</v>
      </c>
      <c r="Q7" s="99" t="s">
        <v>666</v>
      </c>
      <c r="R7" s="98" t="s">
        <v>667</v>
      </c>
    </row>
    <row r="8" spans="2:18" s="105" customFormat="1" x14ac:dyDescent="0.2">
      <c r="B8" s="485" t="s">
        <v>658</v>
      </c>
      <c r="C8" s="485"/>
      <c r="D8" s="102"/>
      <c r="E8" s="101">
        <f>SUM(G8+I8)</f>
        <v>93</v>
      </c>
      <c r="F8" s="64"/>
      <c r="G8" s="101">
        <f>COUNTIFS('D1 In-year inspection data'!$M:$M,"short",'D1 In-year inspection data'!$N:$N,"Short inspection")</f>
        <v>83</v>
      </c>
      <c r="H8" s="103"/>
      <c r="I8" s="101">
        <f>COUNTIFS('D1 In-year inspection data'!$M:$M,"Full",'D1 In-year inspection data'!$N:$N,"Full inspection (short converted)")</f>
        <v>10</v>
      </c>
      <c r="J8" s="104">
        <f>COUNTIFS('D1 In-year inspection data'!$M:$M,"Full",'D1 In-year inspection data'!$N:$N,"Full inspection (short converted)",'D1 In-year inspection data'!$S:$S,"1")</f>
        <v>3</v>
      </c>
      <c r="K8" s="104">
        <f>COUNTIFS('D1 In-year inspection data'!$M:$M,"Full",'D1 In-year inspection data'!$N:$N,"Full inspection (short converted)",'D1 In-year inspection data'!$S:$S,"2")</f>
        <v>1</v>
      </c>
      <c r="L8" s="104">
        <f>COUNTIFS('D1 In-year inspection data'!$M:$M,"Full",'D1 In-year inspection data'!$N:$N,"Full inspection (short converted)",'D1 In-year inspection data'!$S:$S,"3")</f>
        <v>5</v>
      </c>
      <c r="M8" s="104">
        <f>COUNTIFS('D1 In-year inspection data'!$M:$M,"Full",'D1 In-year inspection data'!$N:$N,"Full inspection (short converted)",'D1 In-year inspection data'!$S:$S,"4")</f>
        <v>1</v>
      </c>
      <c r="N8" s="104"/>
      <c r="O8" s="104">
        <f>J8/$I8*100</f>
        <v>30</v>
      </c>
      <c r="P8" s="104">
        <f t="shared" ref="P8:R8" si="0">K8/$I8*100</f>
        <v>10</v>
      </c>
      <c r="Q8" s="104">
        <f t="shared" si="0"/>
        <v>50</v>
      </c>
      <c r="R8" s="104">
        <f t="shared" si="0"/>
        <v>10</v>
      </c>
    </row>
    <row r="9" spans="2:18" x14ac:dyDescent="0.2">
      <c r="B9" s="41"/>
      <c r="C9" s="41"/>
      <c r="D9" s="91"/>
      <c r="E9" s="41"/>
      <c r="F9" s="97"/>
      <c r="G9" s="30"/>
      <c r="H9" s="93"/>
      <c r="I9" s="30"/>
      <c r="J9" s="88"/>
      <c r="K9" s="88"/>
      <c r="L9" s="106"/>
      <c r="M9" s="88"/>
      <c r="N9" s="88"/>
      <c r="O9" s="88"/>
      <c r="P9" s="88"/>
      <c r="Q9" s="88"/>
      <c r="R9" s="107" t="s">
        <v>44</v>
      </c>
    </row>
    <row r="10" spans="2:18" x14ac:dyDescent="0.2">
      <c r="B10" s="108" t="s">
        <v>668</v>
      </c>
      <c r="L10" s="109"/>
    </row>
    <row r="11" spans="2:18" x14ac:dyDescent="0.2">
      <c r="B11" s="110"/>
      <c r="C11" s="486"/>
      <c r="D11" s="487"/>
      <c r="E11" s="487"/>
      <c r="F11" s="487"/>
      <c r="L11" s="109"/>
    </row>
    <row r="12" spans="2:18" x14ac:dyDescent="0.2">
      <c r="C12" s="487"/>
      <c r="D12" s="487"/>
      <c r="E12" s="487"/>
      <c r="F12" s="487"/>
      <c r="L12" s="109"/>
    </row>
    <row r="13" spans="2:18" x14ac:dyDescent="0.2">
      <c r="C13" s="487"/>
      <c r="D13" s="487"/>
      <c r="E13" s="487"/>
      <c r="F13" s="487"/>
    </row>
    <row r="14" spans="2:18" x14ac:dyDescent="0.2">
      <c r="C14" s="487"/>
      <c r="D14" s="487"/>
      <c r="E14" s="487"/>
      <c r="F14" s="487"/>
    </row>
    <row r="15" spans="2:18" x14ac:dyDescent="0.2">
      <c r="C15" s="487"/>
      <c r="D15" s="487"/>
      <c r="E15" s="487"/>
      <c r="F15" s="487"/>
    </row>
    <row r="16" spans="2:18" x14ac:dyDescent="0.2">
      <c r="C16" s="487"/>
      <c r="D16" s="487"/>
      <c r="E16" s="487"/>
      <c r="F16" s="487"/>
    </row>
    <row r="17" spans="3:6" x14ac:dyDescent="0.2">
      <c r="C17" s="487"/>
      <c r="D17" s="487"/>
      <c r="E17" s="487"/>
      <c r="F17" s="487"/>
    </row>
    <row r="19" spans="3:6" x14ac:dyDescent="0.2">
      <c r="C19" s="81"/>
    </row>
  </sheetData>
  <sheetProtection sheet="1" objects="1" scenarios="1"/>
  <mergeCells count="8">
    <mergeCell ref="J5:R5"/>
    <mergeCell ref="J6:M6"/>
    <mergeCell ref="O6:R6"/>
    <mergeCell ref="B8:C8"/>
    <mergeCell ref="C11:F17"/>
    <mergeCell ref="E5:E7"/>
    <mergeCell ref="G5:G7"/>
    <mergeCell ref="I5:I7"/>
  </mergeCells>
  <pageMargins left="0.7" right="0.7" top="0.75" bottom="0.75" header="0.3" footer="0.3"/>
  <pageSetup paperSize="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T30"/>
  <sheetViews>
    <sheetView showGridLines="0" showRowColHeaders="0" workbookViewId="0">
      <selection activeCell="D5" sqref="D5:H5"/>
    </sheetView>
  </sheetViews>
  <sheetFormatPr defaultColWidth="9.140625" defaultRowHeight="12.75" x14ac:dyDescent="0.2"/>
  <cols>
    <col min="1" max="1" width="3.5703125" style="9" customWidth="1"/>
    <col min="2" max="2" width="41" style="9" customWidth="1"/>
    <col min="3" max="3" width="3.42578125" style="9" customWidth="1"/>
    <col min="4" max="4" width="15.5703125" style="9" customWidth="1"/>
    <col min="5" max="5" width="1.7109375" style="9" customWidth="1"/>
    <col min="6" max="7" width="12.42578125" style="9" customWidth="1"/>
    <col min="8" max="8" width="18.5703125" style="9" customWidth="1"/>
    <col min="9" max="9" width="12.42578125" style="9" customWidth="1"/>
    <col min="10" max="10" width="3" style="9" customWidth="1"/>
    <col min="11" max="12" width="12.85546875" style="9" customWidth="1"/>
    <col min="13" max="13" width="19.5703125" style="9" customWidth="1"/>
    <col min="14" max="14" width="12.85546875" style="9" customWidth="1"/>
    <col min="15" max="16384" width="9.140625" style="9"/>
  </cols>
  <sheetData>
    <row r="1" spans="2:20" x14ac:dyDescent="0.2">
      <c r="B1" s="31"/>
    </row>
    <row r="2" spans="2:20" ht="15" x14ac:dyDescent="0.2">
      <c r="B2" s="34" t="s">
        <v>669</v>
      </c>
      <c r="C2" s="111"/>
      <c r="D2" s="111"/>
      <c r="E2" s="111"/>
      <c r="F2" s="111"/>
      <c r="G2" s="111"/>
      <c r="H2" s="111"/>
      <c r="I2" s="111"/>
      <c r="J2" s="111"/>
      <c r="K2" s="111"/>
      <c r="L2" s="111"/>
    </row>
    <row r="3" spans="2:20" x14ac:dyDescent="0.2">
      <c r="B3" s="39" t="str">
        <f>lookups!A1</f>
        <v>1 September 2017 and 28 February 2018</v>
      </c>
      <c r="C3" s="111"/>
      <c r="D3" s="111"/>
      <c r="E3" s="111"/>
      <c r="F3" s="111"/>
      <c r="G3" s="111"/>
      <c r="H3" s="111"/>
      <c r="I3" s="35"/>
      <c r="J3" s="111"/>
      <c r="K3" s="111"/>
      <c r="L3" s="111"/>
    </row>
    <row r="4" spans="2:20" x14ac:dyDescent="0.2">
      <c r="B4" s="111"/>
      <c r="C4" s="111"/>
      <c r="D4" s="111"/>
      <c r="E4" s="111"/>
      <c r="F4" s="111"/>
      <c r="G4" s="111"/>
      <c r="H4" s="111"/>
      <c r="I4" s="111"/>
      <c r="J4" s="111"/>
      <c r="K4" s="111"/>
      <c r="L4" s="111"/>
    </row>
    <row r="5" spans="2:20" ht="14.25" x14ac:dyDescent="0.2">
      <c r="B5" s="112" t="s">
        <v>670</v>
      </c>
      <c r="C5" s="111"/>
      <c r="D5" s="495" t="s">
        <v>679</v>
      </c>
      <c r="E5" s="496"/>
      <c r="F5" s="496"/>
      <c r="G5" s="496"/>
      <c r="H5" s="497"/>
      <c r="I5" s="35"/>
      <c r="J5" s="113"/>
      <c r="K5" s="111"/>
      <c r="L5" s="111"/>
      <c r="S5" s="114"/>
      <c r="T5" s="115"/>
    </row>
    <row r="6" spans="2:20" x14ac:dyDescent="0.2">
      <c r="B6" s="112"/>
      <c r="C6" s="111"/>
      <c r="D6" s="156" t="str">
        <f>IF(D5="16-19 Academies","Academies",IF(D5="independent learning providers (including employer providers)","independent learning providers including employer providers",D5))</f>
        <v>All Provider Groups</v>
      </c>
      <c r="E6" s="114"/>
      <c r="F6" s="114"/>
      <c r="G6" s="114"/>
      <c r="H6" s="114"/>
      <c r="I6" s="35"/>
      <c r="J6" s="111"/>
      <c r="K6" s="111"/>
      <c r="L6" s="111"/>
      <c r="S6" s="114"/>
      <c r="T6" s="115"/>
    </row>
    <row r="7" spans="2:20" x14ac:dyDescent="0.2">
      <c r="B7" s="112" t="s">
        <v>671</v>
      </c>
      <c r="C7" s="111"/>
      <c r="D7" s="495" t="s">
        <v>681</v>
      </c>
      <c r="E7" s="496"/>
      <c r="F7" s="496"/>
      <c r="G7" s="496"/>
      <c r="H7" s="497"/>
      <c r="I7" s="35"/>
      <c r="J7" s="116"/>
      <c r="K7" s="116"/>
      <c r="L7" s="116"/>
      <c r="M7" s="116"/>
      <c r="N7" s="116"/>
      <c r="S7" s="117"/>
      <c r="T7" s="115"/>
    </row>
    <row r="8" spans="2:20" x14ac:dyDescent="0.2">
      <c r="B8" s="111"/>
      <c r="C8" s="111"/>
      <c r="D8" s="111"/>
      <c r="E8" s="111"/>
      <c r="F8" s="118">
        <v>1</v>
      </c>
      <c r="G8" s="118">
        <v>2</v>
      </c>
      <c r="H8" s="118">
        <v>3</v>
      </c>
      <c r="I8" s="118">
        <v>4</v>
      </c>
      <c r="J8" s="111"/>
      <c r="K8" s="111"/>
      <c r="L8" s="111"/>
      <c r="S8" s="114"/>
      <c r="T8" s="115"/>
    </row>
    <row r="9" spans="2:20" x14ac:dyDescent="0.2">
      <c r="B9" s="57"/>
      <c r="C9" s="119"/>
      <c r="D9" s="498" t="s">
        <v>672</v>
      </c>
      <c r="E9" s="120"/>
      <c r="F9" s="483" t="s">
        <v>20</v>
      </c>
      <c r="G9" s="483"/>
      <c r="H9" s="483"/>
      <c r="I9" s="483"/>
      <c r="J9" s="121"/>
      <c r="K9" s="483" t="s">
        <v>673</v>
      </c>
      <c r="L9" s="483"/>
      <c r="M9" s="483"/>
      <c r="N9" s="483"/>
      <c r="S9" s="114"/>
      <c r="T9" s="115"/>
    </row>
    <row r="10" spans="2:20" ht="25.5" x14ac:dyDescent="0.2">
      <c r="B10" s="122"/>
      <c r="C10" s="122"/>
      <c r="D10" s="499"/>
      <c r="E10" s="99"/>
      <c r="F10" s="123" t="s">
        <v>664</v>
      </c>
      <c r="G10" s="123" t="s">
        <v>665</v>
      </c>
      <c r="H10" s="49" t="s">
        <v>666</v>
      </c>
      <c r="I10" s="123" t="s">
        <v>667</v>
      </c>
      <c r="J10" s="124"/>
      <c r="K10" s="123" t="s">
        <v>664</v>
      </c>
      <c r="L10" s="123" t="s">
        <v>665</v>
      </c>
      <c r="M10" s="49" t="s">
        <v>666</v>
      </c>
      <c r="N10" s="123" t="s">
        <v>667</v>
      </c>
      <c r="P10" s="125"/>
      <c r="S10" s="114"/>
      <c r="T10" s="115"/>
    </row>
    <row r="11" spans="2:20" s="132" customFormat="1" x14ac:dyDescent="0.2">
      <c r="B11" s="126" t="s">
        <v>70</v>
      </c>
      <c r="C11" s="127"/>
      <c r="D11" s="128">
        <f t="shared" ref="D11:D21" si="0">SUM(F11:I11)</f>
        <v>137</v>
      </c>
      <c r="E11" s="129"/>
      <c r="F11" s="130">
        <f>IF(AND($D$5="All Provider Groups",$D$7="All Provider Types"),SUM(COUNTIFS('D1 In-year inspection data'!$S:$S,"1",'D1 In-year inspection data'!$N:$N,"Full inspection"),COUNTIFS('D1 In-year inspection data'!$S:$S,"1",'D1 In-year inspection data'!$N:$N,"Full inspection (short converted)")),
IF(AND($D$5="All Provider Groups",$D$7&lt;&gt;"All Provider Types"),SUM(COUNTIFS('D1 In-year inspection data'!$S:$S,"1",'D1 In-year inspection data'!$N:$N,"Full inspection",'D1 In-year inspection data'!$F:$F,$D$7),COUNTIFS('D1 In-year inspection data'!$S:$S,"1",'D1 In-year inspection data'!$N:$N,"Full inspection (short converted)",'D1 In-year inspection data'!$F:$F,$D$7)),
IF(AND($D$5&lt;&gt;"All Provider Groups",$D$7&lt;&gt;"All Provider Types"),SUM(COUNTIFS('D1 In-year inspection data'!$S:$S,"1",'D1 In-year inspection data'!$N:$N,"Full inspection",'D1 In-year inspection data'!$G:$G,$D$5,'D1 In-year inspection data'!$F:$F,$D$7),COUNTIFS('D1 In-year inspection data'!$S:$S,"1",'D1 In-year inspection data'!$N:$N,"Full inspection (short converted)",'D1 In-year inspection data'!$G:$G,$D$5,'D1 In-year inspection data'!$F:$F,$D$7)),
IF(AND($D$5&lt;&gt;"All Provider Groups",$D$7="All Provider Types"),SUM(COUNTIFS('D1 In-year inspection data'!$S:$S,"1",'D1 In-year inspection data'!$N:$N,"Full inspection",'D1 In-year inspection data'!$G:$G,$D$5),COUNTIFS('D1 In-year inspection data'!$S:$S,"1",'D1 In-year inspection data'!$N:$N,"Full inspection (short converted)",'D1 In-year inspection data'!$G:$G,$D$5))))))</f>
        <v>7</v>
      </c>
      <c r="G11" s="130">
        <f>IF(AND($D$5="All Provider Groups",$D$7="All Provider Types"),SUM(COUNTIFS('D1 In-year inspection data'!$S:$S,"2",'D1 In-year inspection data'!$N:$N,"Full inspection"),COUNTIFS('D1 In-year inspection data'!$S:$S,"2",'D1 In-year inspection data'!$N:$N,"Full inspection (short converted)")),
IF(AND($D$5="All Provider Groups",$D$7&lt;&gt;"All Provider Types"),SUM(COUNTIFS('D1 In-year inspection data'!$S:$S,"2",'D1 In-year inspection data'!$N:$N,"Full inspection",'D1 In-year inspection data'!$F:$F,$D$7),COUNTIFS('D1 In-year inspection data'!$S:$S,"2",'D1 In-year inspection data'!$N:$N,"Full inspection (short converted)",'D1 In-year inspection data'!$F:$F,$D$7)),
IF(AND($D$5&lt;&gt;"All Provider Groups",$D$7&lt;&gt;"All Provider Types"),SUM(COUNTIFS('D1 In-year inspection data'!$S:$S,"2",'D1 In-year inspection data'!$N:$N,"Full inspection",'D1 In-year inspection data'!$G:$G,$D$5,'D1 In-year inspection data'!$F:$F,$D$7),COUNTIFS('D1 In-year inspection data'!$S:$S,"2",'D1 In-year inspection data'!$N:$N,"Full inspection (short converted)",'D1 In-year inspection data'!$G:$G,$D$5,'D1 In-year inspection data'!$F:$F,$D$7)),
IF(AND($D$5&lt;&gt;"All Provider Groups",$D$7="All Provider Types"),SUM(COUNTIFS('D1 In-year inspection data'!$S:$S,"2",'D1 In-year inspection data'!$N:$N,"Full inspection",'D1 In-year inspection data'!$G:$G,$D$5),COUNTIFS('D1 In-year inspection data'!$S:$S,"2",'D1 In-year inspection data'!$N:$N,"Full inspection (short converted)",'D1 In-year inspection data'!$G:$G,$D$5))))))</f>
        <v>71</v>
      </c>
      <c r="H11" s="130">
        <f>IF(AND($D$5="All Provider Groups",$D$7="All Provider Types"),SUM(COUNTIFS('D1 In-year inspection data'!$S:$S,"3",'D1 In-year inspection data'!$N:$N,"Full inspection"),COUNTIFS('D1 In-year inspection data'!$S:$S,"3",'D1 In-year inspection data'!$N:$N,"Full inspection (short converted)")),
IF(AND($D$5="All Provider Groups",$D$7&lt;&gt;"All Provider Types"),SUM(COUNTIFS('D1 In-year inspection data'!$S:$S,"3",'D1 In-year inspection data'!$N:$N,"Full inspection",'D1 In-year inspection data'!$F:$F,$D$7),COUNTIFS('D1 In-year inspection data'!$S:$S,"3",'D1 In-year inspection data'!$N:$N,"Full inspection (short converted)",'D1 In-year inspection data'!$F:$F,$D$7)),
IF(AND($D$5&lt;&gt;"All Provider Groups",$D$7&lt;&gt;"All Provider Types"),SUM(COUNTIFS('D1 In-year inspection data'!$S:$S,"3",'D1 In-year inspection data'!$N:$N,"Full inspection",'D1 In-year inspection data'!$G:$G,$D$5,'D1 In-year inspection data'!$F:$F,$D$7),COUNTIFS('D1 In-year inspection data'!$S:$S,"3",'D1 In-year inspection data'!$N:$N,"Full inspection (short converted)",'D1 In-year inspection data'!$G:$G,$D$5,'D1 In-year inspection data'!$F:$F,$D$7)),
IF(AND($D$5&lt;&gt;"All Provider Groups",$D$7="All Provider Types"),SUM(COUNTIFS('D1 In-year inspection data'!$S:$S,"3",'D1 In-year inspection data'!$N:$N,"Full inspection",'D1 In-year inspection data'!$G:$G,$D$5),COUNTIFS('D1 In-year inspection data'!$S:$S,"3",'D1 In-year inspection data'!$N:$N,"Full inspection (short converted)",'D1 In-year inspection data'!$G:$G,$D$5))))))</f>
        <v>46</v>
      </c>
      <c r="I11" s="130">
        <f>IF(AND($D$5="All Provider Groups",$D$7="All Provider Types"),SUM(COUNTIFS('D1 In-year inspection data'!$S:$S,"4",'D1 In-year inspection data'!$N:$N,"Full inspection"),COUNTIFS('D1 In-year inspection data'!$S:$S,"4",'D1 In-year inspection data'!$N:$N,"Full inspection (short converted)")),
IF(AND($D$5="All Provider Groups",$D$7&lt;&gt;"All Provider Types"),SUM(COUNTIFS('D1 In-year inspection data'!$S:$S,"4",'D1 In-year inspection data'!$N:$N,"Full inspection",'D1 In-year inspection data'!$F:$F,$D$7),COUNTIFS('D1 In-year inspection data'!$S:$S,"4",'D1 In-year inspection data'!$N:$N,"Full inspection (short converted)",'D1 In-year inspection data'!$F:$F,$D$7)),
IF(AND($D$5&lt;&gt;"All Provider Groups",$D$7&lt;&gt;"All Provider Types"),SUM(COUNTIFS('D1 In-year inspection data'!$S:$S,"4",'D1 In-year inspection data'!$N:$N,"Full inspection",'D1 In-year inspection data'!$G:$G,$D$5,'D1 In-year inspection data'!$F:$F,$D$7),COUNTIFS('D1 In-year inspection data'!$S:$S,"4",'D1 In-year inspection data'!$N:$N,"Full inspection (short converted)",'D1 In-year inspection data'!$G:$G,$D$5,'D1 In-year inspection data'!$F:$F,$D$7)),
IF(AND($D$5&lt;&gt;"All Provider Groups",$D$7="All Provider Types"),SUM(COUNTIFS('D1 In-year inspection data'!$S:$S,"4",'D1 In-year inspection data'!$N:$N,"Full inspection",'D1 In-year inspection data'!$G:$G,$D$5),COUNTIFS('D1 In-year inspection data'!$S:$S,"4",'D1 In-year inspection data'!$N:$N,"Full inspection (short converted)",'D1 In-year inspection data'!$G:$G,$D$5))))))</f>
        <v>13</v>
      </c>
      <c r="J11" s="131"/>
      <c r="K11" s="129">
        <f>IF(ISERROR(100*F11/$D11),"-",100*F11/$D11)</f>
        <v>5.1094890510948909</v>
      </c>
      <c r="L11" s="129">
        <f t="shared" ref="L11:N21" si="1">IF(ISERROR(100*G11/$D11),"-",100*G11/$D11)</f>
        <v>51.824817518248175</v>
      </c>
      <c r="M11" s="129">
        <f t="shared" si="1"/>
        <v>33.576642335766422</v>
      </c>
      <c r="N11" s="129">
        <f t="shared" si="1"/>
        <v>9.4890510948905114</v>
      </c>
      <c r="P11" s="494"/>
      <c r="Q11" s="494"/>
      <c r="R11" s="494"/>
      <c r="S11" s="117"/>
      <c r="T11" s="133"/>
    </row>
    <row r="12" spans="2:20" s="132" customFormat="1" x14ac:dyDescent="0.2">
      <c r="B12" s="134" t="s">
        <v>71</v>
      </c>
      <c r="C12" s="135"/>
      <c r="D12" s="128">
        <f t="shared" si="0"/>
        <v>137</v>
      </c>
      <c r="E12" s="129"/>
      <c r="F12" s="130">
        <f>IF(AND($D$5="All Provider Groups",$D$7="All Provider Types"),SUM(COUNTIFS('D1 In-year inspection data'!$T:$T,"1",'D1 In-year inspection data'!$N:$N,"Full inspection"),COUNTIFS('D1 In-year inspection data'!$T:$T,"1",'D1 In-year inspection data'!$N:$N,"Full inspection (short converted)")),
IF(AND($D$5="All Provider Groups",$D$7&lt;&gt;"All Provider Types"),SUM(COUNTIFS('D1 In-year inspection data'!$T:$T,"1",'D1 In-year inspection data'!$N:$N,"Full inspection",'D1 In-year inspection data'!$F:$F,$D$7),COUNTIFS('D1 In-year inspection data'!$T:$T,"1",'D1 In-year inspection data'!$N:$N,"Full inspection (short converted)",'D1 In-year inspection data'!$F:$F,$D$7)),
IF(AND($D$5&lt;&gt;"All Provider Groups",$D$7&lt;&gt;"All Provider Types"),SUM(COUNTIFS('D1 In-year inspection data'!$T:$T,"1",'D1 In-year inspection data'!$N:$N,"Full inspection",'D1 In-year inspection data'!$G:$G,$D$5,'D1 In-year inspection data'!$F:$F,$D$7),COUNTIFS('D1 In-year inspection data'!$T:$T,"1",'D1 In-year inspection data'!$N:$N,"Full inspection (short converted)",'D1 In-year inspection data'!$G:$G,$D$5,'D1 In-year inspection data'!$F:$F,$D$7)),
IF(AND($D$5&lt;&gt;"All Provider Groups",$D$7="All Provider Types"),SUM(COUNTIFS('D1 In-year inspection data'!$T:$T,"1",'D1 In-year inspection data'!$N:$N,"Full inspection",'D1 In-year inspection data'!$G:$G,$D$5),COUNTIFS('D1 In-year inspection data'!$T:$T,"1",'D1 In-year inspection data'!$N:$N,"Full inspection (short converted)",'D1 In-year inspection data'!$G:$G,$D$5))))))</f>
        <v>7</v>
      </c>
      <c r="G12" s="130">
        <f>IF(AND($D$5="All Provider Groups",$D$7="All Provider Types"),SUM(COUNTIFS('D1 In-year inspection data'!$T:$T,"2",'D1 In-year inspection data'!$N:$N,"Full inspection"),COUNTIFS('D1 In-year inspection data'!$T:$T,"2",'D1 In-year inspection data'!$N:$N,"Full inspection (short converted)")),
IF(AND($D$5="All Provider Groups",$D$7&lt;&gt;"All Provider Types"),SUM(COUNTIFS('D1 In-year inspection data'!$T:$T,"2",'D1 In-year inspection data'!$N:$N,"Full inspection",'D1 In-year inspection data'!$F:$F,$D$7),COUNTIFS('D1 In-year inspection data'!$T:$T,"2",'D1 In-year inspection data'!$N:$N,"Full inspection (short converted)",'D1 In-year inspection data'!$F:$F,$D$7)),
IF(AND($D$5&lt;&gt;"All Provider Groups",$D$7&lt;&gt;"All Provider Types"),SUM(COUNTIFS('D1 In-year inspection data'!$T:$T,"2",'D1 In-year inspection data'!$N:$N,"Full inspection",'D1 In-year inspection data'!$G:$G,$D$5,'D1 In-year inspection data'!$F:$F,$D$7),COUNTIFS('D1 In-year inspection data'!$T:$T,"2",'D1 In-year inspection data'!$N:$N,"Full inspection (short converted)",'D1 In-year inspection data'!$G:$G,$D$5,'D1 In-year inspection data'!$F:$F,$D$7)),
IF(AND($D$5&lt;&gt;"All Provider Groups",$D$7="All Provider Types"),SUM(COUNTIFS('D1 In-year inspection data'!$T:$T,"2",'D1 In-year inspection data'!$N:$N,"Full inspection",'D1 In-year inspection data'!$G:$G,$D$5),COUNTIFS('D1 In-year inspection data'!$T:$T,"2",'D1 In-year inspection data'!$N:$N,"Full inspection (short converted)",'D1 In-year inspection data'!$G:$G,$D$5))))))</f>
        <v>72</v>
      </c>
      <c r="H12" s="130">
        <f>IF(AND($D$5="All Provider Groups",$D$7="All Provider Types"),SUM(COUNTIFS('D1 In-year inspection data'!$T:$T,"3",'D1 In-year inspection data'!$N:$N,"Full inspection"),COUNTIFS('D1 In-year inspection data'!$T:$T,"3",'D1 In-year inspection data'!$N:$N,"Full inspection (short converted)")),
IF(AND($D$5="All Provider Groups",$D$7&lt;&gt;"All Provider Types"),SUM(COUNTIFS('D1 In-year inspection data'!$T:$T,"3",'D1 In-year inspection data'!$N:$N,"Full inspection",'D1 In-year inspection data'!$F:$F,$D$7),COUNTIFS('D1 In-year inspection data'!$T:$T,"3",'D1 In-year inspection data'!$N:$N,"Full inspection (short converted)",'D1 In-year inspection data'!$F:$F,$D$7)),
IF(AND($D$5&lt;&gt;"All Provider Groups",$D$7&lt;&gt;"All Provider Types"),SUM(COUNTIFS('D1 In-year inspection data'!$T:$T,"3",'D1 In-year inspection data'!$N:$N,"Full inspection",'D1 In-year inspection data'!$G:$G,$D$5,'D1 In-year inspection data'!$F:$F,$D$7),COUNTIFS('D1 In-year inspection data'!$T:$T,"3",'D1 In-year inspection data'!$N:$N,"Full inspection (short converted)",'D1 In-year inspection data'!$G:$G,$D$5,'D1 In-year inspection data'!$F:$F,$D$7)),
IF(AND($D$5&lt;&gt;"All Provider Groups",$D$7="All Provider Types"),SUM(COUNTIFS('D1 In-year inspection data'!$T:$T,"3",'D1 In-year inspection data'!$N:$N,"Full inspection",'D1 In-year inspection data'!$G:$G,$D$5),COUNTIFS('D1 In-year inspection data'!$T:$T,"3",'D1 In-year inspection data'!$N:$N,"Full inspection (short converted)",'D1 In-year inspection data'!$G:$G,$D$5))))))</f>
        <v>45</v>
      </c>
      <c r="I12" s="130">
        <f>IF(AND($D$5="All Provider Groups",$D$7="All Provider Types"),SUM(COUNTIFS('D1 In-year inspection data'!$T:$T,"4",'D1 In-year inspection data'!$N:$N,"Full inspection"),COUNTIFS('D1 In-year inspection data'!$T:$T,"4",'D1 In-year inspection data'!$N:$N,"Full inspection (short converted)")),
IF(AND($D$5="All Provider Groups",$D$7&lt;&gt;"All Provider Types"),SUM(COUNTIFS('D1 In-year inspection data'!$T:$T,"4",'D1 In-year inspection data'!$N:$N,"Full inspection",'D1 In-year inspection data'!$F:$F,$D$7),COUNTIFS('D1 In-year inspection data'!$T:$T,"4",'D1 In-year inspection data'!$N:$N,"Full inspection (short converted)",'D1 In-year inspection data'!$F:$F,$D$7)),
IF(AND($D$5&lt;&gt;"All Provider Groups",$D$7&lt;&gt;"All Provider Types"),SUM(COUNTIFS('D1 In-year inspection data'!$T:$T,"4",'D1 In-year inspection data'!$N:$N,"Full inspection",'D1 In-year inspection data'!$G:$G,$D$5,'D1 In-year inspection data'!$F:$F,$D$7),COUNTIFS('D1 In-year inspection data'!$T:$T,"4",'D1 In-year inspection data'!$N:$N,"Full inspection (short converted)",'D1 In-year inspection data'!$G:$G,$D$5,'D1 In-year inspection data'!$F:$F,$D$7)),
IF(AND($D$5&lt;&gt;"All Provider Groups",$D$7="All Provider Types"),SUM(COUNTIFS('D1 In-year inspection data'!$T:$T,"4",'D1 In-year inspection data'!$N:$N,"Full inspection",'D1 In-year inspection data'!$G:$G,$D$5),COUNTIFS('D1 In-year inspection data'!$T:$T,"4",'D1 In-year inspection data'!$N:$N,"Full inspection (short converted)",'D1 In-year inspection data'!$G:$G,$D$5))))))</f>
        <v>13</v>
      </c>
      <c r="J12" s="131"/>
      <c r="K12" s="129">
        <f>IF(ISERROR(100*F12/$D12),"-",100*F12/$D12)</f>
        <v>5.1094890510948909</v>
      </c>
      <c r="L12" s="129">
        <f t="shared" si="1"/>
        <v>52.554744525547449</v>
      </c>
      <c r="M12" s="129">
        <f t="shared" si="1"/>
        <v>32.846715328467155</v>
      </c>
      <c r="N12" s="129">
        <f t="shared" si="1"/>
        <v>9.4890510948905114</v>
      </c>
      <c r="S12" s="114"/>
      <c r="T12" s="133"/>
    </row>
    <row r="13" spans="2:20" s="132" customFormat="1" x14ac:dyDescent="0.2">
      <c r="B13" s="126" t="s">
        <v>72</v>
      </c>
      <c r="C13" s="135"/>
      <c r="D13" s="128">
        <f t="shared" si="0"/>
        <v>137</v>
      </c>
      <c r="E13" s="129"/>
      <c r="F13" s="130">
        <f>IF(AND($D$5="All Provider Groups",$D$7="All Provider Types"),SUM(COUNTIFS('D1 In-year inspection data'!$U:$U,"1",'D1 In-year inspection data'!$N:$N,"Full inspection"),COUNTIFS('D1 In-year inspection data'!$U:$U,"1",'D1 In-year inspection data'!$N:$N,"Full inspection (short converted)")),
IF(AND($D$5="All Provider Groups",$D$7&lt;&gt;"All Provider Types"),SUM(COUNTIFS('D1 In-year inspection data'!$U:$U,"1",'D1 In-year inspection data'!$N:$N,"Full inspection",'D1 In-year inspection data'!$F:$F,$D$7),COUNTIFS('D1 In-year inspection data'!$U:$U,"1",'D1 In-year inspection data'!$N:$N,"Full inspection (short converted)",'D1 In-year inspection data'!$F:$F,$D$7)),
IF(AND($D$5&lt;&gt;"All Provider Groups",$D$7&lt;&gt;"All Provider Types"),SUM(COUNTIFS('D1 In-year inspection data'!$U:$U,"1",'D1 In-year inspection data'!$N:$N,"Full inspection",'D1 In-year inspection data'!$G:$G,$D$5,'D1 In-year inspection data'!$F:$F,$D$7),COUNTIFS('D1 In-year inspection data'!$U:$U,"1",'D1 In-year inspection data'!$N:$N,"Full inspection (short converted)",'D1 In-year inspection data'!$G:$G,$D$5,'D1 In-year inspection data'!$F:$F,$D$7)),
IF(AND($D$5&lt;&gt;"All Provider Groups",$D$7="All Provider Types"),SUM(COUNTIFS('D1 In-year inspection data'!$U:$U,"1",'D1 In-year inspection data'!$N:$N,"Full inspection",'D1 In-year inspection data'!$G:$G,$D$5),COUNTIFS('D1 In-year inspection data'!$U:$U,"1",'D1 In-year inspection data'!$N:$N,"Full inspection (short converted)",'D1 In-year inspection data'!$G:$G,$D$5))))))</f>
        <v>7</v>
      </c>
      <c r="G13" s="130">
        <f>IF(AND($D$5="All Provider Groups",$D$7="All Provider Types"),SUM(COUNTIFS('D1 In-year inspection data'!$U:$U,"2",'D1 In-year inspection data'!$N:$N,"Full inspection"),COUNTIFS('D1 In-year inspection data'!$U:$U,"2",'D1 In-year inspection data'!$N:$N,"Full inspection (short converted)")),
IF(AND($D$5="All Provider Groups",$D$7&lt;&gt;"All Provider Types"),SUM(COUNTIFS('D1 In-year inspection data'!$U:$U,"2",'D1 In-year inspection data'!$N:$N,"Full inspection",'D1 In-year inspection data'!$F:$F,$D$7),COUNTIFS('D1 In-year inspection data'!$U:$U,"2",'D1 In-year inspection data'!$N:$N,"Full inspection (short converted)",'D1 In-year inspection data'!$F:$F,$D$7)),
IF(AND($D$5&lt;&gt;"All Provider Groups",$D$7&lt;&gt;"All Provider Types"),SUM(COUNTIFS('D1 In-year inspection data'!$U:$U,"2",'D1 In-year inspection data'!$N:$N,"Full inspection",'D1 In-year inspection data'!$G:$G,$D$5,'D1 In-year inspection data'!$F:$F,$D$7),COUNTIFS('D1 In-year inspection data'!$U:$U,"2",'D1 In-year inspection data'!$N:$N,"Full inspection (short converted)",'D1 In-year inspection data'!$G:$G,$D$5,'D1 In-year inspection data'!$F:$F,$D$7)),
IF(AND($D$5&lt;&gt;"All Provider Groups",$D$7="All Provider Types"),SUM(COUNTIFS('D1 In-year inspection data'!$U:$U,"2",'D1 In-year inspection data'!$N:$N,"Full inspection",'D1 In-year inspection data'!$G:$G,$D$5),COUNTIFS('D1 In-year inspection data'!$U:$U,"2",'D1 In-year inspection data'!$N:$N,"Full inspection (short converted)",'D1 In-year inspection data'!$G:$G,$D$5))))))</f>
        <v>73</v>
      </c>
      <c r="H13" s="130">
        <f>IF(AND($D$5="All Provider Groups",$D$7="All Provider Types"),SUM(COUNTIFS('D1 In-year inspection data'!$U:$U,"3",'D1 In-year inspection data'!$N:$N,"Full inspection"),COUNTIFS('D1 In-year inspection data'!$U:$U,"3",'D1 In-year inspection data'!$N:$N,"Full inspection (short converted)")),
IF(AND($D$5="All Provider Groups",$D$7&lt;&gt;"All Provider Types"),SUM(COUNTIFS('D1 In-year inspection data'!$U:$U,"3",'D1 In-year inspection data'!$N:$N,"Full inspection",'D1 In-year inspection data'!$F:$F,$D$7),COUNTIFS('D1 In-year inspection data'!$U:$U,"3",'D1 In-year inspection data'!$N:$N,"Full inspection (short converted)",'D1 In-year inspection data'!$F:$F,$D$7)),
IF(AND($D$5&lt;&gt;"All Provider Groups",$D$7&lt;&gt;"All Provider Types"),SUM(COUNTIFS('D1 In-year inspection data'!$U:$U,"3",'D1 In-year inspection data'!$N:$N,"Full inspection",'D1 In-year inspection data'!$G:$G,$D$5,'D1 In-year inspection data'!$F:$F,$D$7),COUNTIFS('D1 In-year inspection data'!$U:$U,"3",'D1 In-year inspection data'!$N:$N,"Full inspection (short converted)",'D1 In-year inspection data'!$G:$G,$D$5,'D1 In-year inspection data'!$F:$F,$D$7)),
IF(AND($D$5&lt;&gt;"All Provider Groups",$D$7="All Provider Types"),SUM(COUNTIFS('D1 In-year inspection data'!$U:$U,"3",'D1 In-year inspection data'!$N:$N,"Full inspection",'D1 In-year inspection data'!$G:$G,$D$5),COUNTIFS('D1 In-year inspection data'!$U:$U,"3",'D1 In-year inspection data'!$N:$N,"Full inspection (short converted)",'D1 In-year inspection data'!$G:$G,$D$5))))))</f>
        <v>47</v>
      </c>
      <c r="I13" s="130">
        <f>IF(AND($D$5="All Provider Groups",$D$7="All Provider Types"),SUM(COUNTIFS('D1 In-year inspection data'!$U:$U,"4",'D1 In-year inspection data'!$N:$N,"Full inspection"),COUNTIFS('D1 In-year inspection data'!$U:$U,"4",'D1 In-year inspection data'!$N:$N,"Full inspection (short converted)")),
IF(AND($D$5="All Provider Groups",$D$7&lt;&gt;"All Provider Types"),SUM(COUNTIFS('D1 In-year inspection data'!$U:$U,"4",'D1 In-year inspection data'!$N:$N,"Full inspection",'D1 In-year inspection data'!$F:$F,$D$7),COUNTIFS('D1 In-year inspection data'!$U:$U,"4",'D1 In-year inspection data'!$N:$N,"Full inspection (short converted)",'D1 In-year inspection data'!$F:$F,$D$7)),
IF(AND($D$5&lt;&gt;"All Provider Groups",$D$7&lt;&gt;"All Provider Types"),SUM(COUNTIFS('D1 In-year inspection data'!$U:$U,"4",'D1 In-year inspection data'!$N:$N,"Full inspection",'D1 In-year inspection data'!$G:$G,$D$5,'D1 In-year inspection data'!$F:$F,$D$7),COUNTIFS('D1 In-year inspection data'!$U:$U,"4",'D1 In-year inspection data'!$N:$N,"Full inspection (short converted)",'D1 In-year inspection data'!$G:$G,$D$5,'D1 In-year inspection data'!$F:$F,$D$7)),
IF(AND($D$5&lt;&gt;"All Provider Groups",$D$7="All Provider Types"),SUM(COUNTIFS('D1 In-year inspection data'!$U:$U,"4",'D1 In-year inspection data'!$N:$N,"Full inspection",'D1 In-year inspection data'!$G:$G,$D$5),COUNTIFS('D1 In-year inspection data'!$U:$U,"4",'D1 In-year inspection data'!$N:$N,"Full inspection (short converted)",'D1 In-year inspection data'!$G:$G,$D$5))))))</f>
        <v>10</v>
      </c>
      <c r="J13" s="131"/>
      <c r="K13" s="129">
        <f t="shared" ref="K13:K21" si="2">IF(ISERROR(100*F13/$D13),"-",100*F13/$D13)</f>
        <v>5.1094890510948909</v>
      </c>
      <c r="L13" s="129">
        <f t="shared" si="1"/>
        <v>53.284671532846716</v>
      </c>
      <c r="M13" s="129">
        <f t="shared" si="1"/>
        <v>34.306569343065696</v>
      </c>
      <c r="N13" s="129">
        <f t="shared" si="1"/>
        <v>7.2992700729927007</v>
      </c>
      <c r="S13" s="136"/>
      <c r="T13" s="136"/>
    </row>
    <row r="14" spans="2:20" s="132" customFormat="1" x14ac:dyDescent="0.2">
      <c r="B14" s="134" t="s">
        <v>73</v>
      </c>
      <c r="C14" s="135"/>
      <c r="D14" s="128">
        <f t="shared" si="0"/>
        <v>137</v>
      </c>
      <c r="E14" s="129"/>
      <c r="F14" s="130">
        <f>IF(AND($D$5="All Provider Groups",$D$7="All Provider Types"),SUM(COUNTIFS('D1 In-year inspection data'!$V:$V,"1",'D1 In-year inspection data'!$N:$N,"Full inspection"),COUNTIFS('D1 In-year inspection data'!$V:$V,"1",'D1 In-year inspection data'!$N:$N,"Full inspection (short converted)")),
IF(AND($D$5="All Provider Groups",$D$7&lt;&gt;"All Provider Types"),SUM(COUNTIFS('D1 In-year inspection data'!$V:$V,"1",'D1 In-year inspection data'!$N:$N,"Full inspection",'D1 In-year inspection data'!$F:$F,$D$7),COUNTIFS('D1 In-year inspection data'!$V:$V,"1",'D1 In-year inspection data'!$N:$N,"Full inspection (short converted)",'D1 In-year inspection data'!$F:$F,$D$7)),
IF(AND($D$5&lt;&gt;"All Provider Groups",$D$7&lt;&gt;"All Provider Types"),SUM(COUNTIFS('D1 In-year inspection data'!$V:$V,"1",'D1 In-year inspection data'!$N:$N,"Full inspection",'D1 In-year inspection data'!$G:$G,$D$5,'D1 In-year inspection data'!$F:$F,$D$7),COUNTIFS('D1 In-year inspection data'!$V:$V,"1",'D1 In-year inspection data'!$N:$N,"Full inspection (short converted)",'D1 In-year inspection data'!$G:$G,$D$5,'D1 In-year inspection data'!$F:$F,$D$7)),
IF(AND($D$5&lt;&gt;"All Provider Groups",$D$7="All Provider Types"),SUM(COUNTIFS('D1 In-year inspection data'!$V:$V,"1",'D1 In-year inspection data'!$N:$N,"Full inspection",'D1 In-year inspection data'!$G:$G,$D$5),COUNTIFS('D1 In-year inspection data'!$V:$V,"1",'D1 In-year inspection data'!$N:$N,"Full inspection (short converted)",'D1 In-year inspection data'!$G:$G,$D$5))))))</f>
        <v>14</v>
      </c>
      <c r="G14" s="130">
        <f>IF(AND($D$5="All Provider Groups",$D$7="All Provider Types"),SUM(COUNTIFS('D1 In-year inspection data'!$V:$V,"2",'D1 In-year inspection data'!$N:$N,"Full inspection"),COUNTIFS('D1 In-year inspection data'!$V:$V,"2",'D1 In-year inspection data'!$N:$N,"Full inspection (short converted)")),
IF(AND($D$5="All Provider Groups",$D$7&lt;&gt;"All Provider Types"),SUM(COUNTIFS('D1 In-year inspection data'!$V:$V,"2",'D1 In-year inspection data'!$N:$N,"Full inspection",'D1 In-year inspection data'!$F:$F,$D$7),COUNTIFS('D1 In-year inspection data'!$V:$V,"2",'D1 In-year inspection data'!$N:$N,"Full inspection (short converted)",'D1 In-year inspection data'!$F:$F,$D$7)),
IF(AND($D$5&lt;&gt;"All Provider Groups",$D$7&lt;&gt;"All Provider Types"),SUM(COUNTIFS('D1 In-year inspection data'!$V:$V,"2",'D1 In-year inspection data'!$N:$N,"Full inspection",'D1 In-year inspection data'!$G:$G,$D$5,'D1 In-year inspection data'!$F:$F,$D$7),COUNTIFS('D1 In-year inspection data'!$V:$V,"2",'D1 In-year inspection data'!$N:$N,"Full inspection (short converted)",'D1 In-year inspection data'!$G:$G,$D$5,'D1 In-year inspection data'!$F:$F,$D$7)),
IF(AND($D$5&lt;&gt;"All Provider Groups",$D$7="All Provider Types"),SUM(COUNTIFS('D1 In-year inspection data'!$V:$V,"2",'D1 In-year inspection data'!$N:$N,"Full inspection",'D1 In-year inspection data'!$G:$G,$D$5),COUNTIFS('D1 In-year inspection data'!$V:$V,"2",'D1 In-year inspection data'!$N:$N,"Full inspection (short converted)",'D1 In-year inspection data'!$G:$G,$D$5))))))</f>
        <v>84</v>
      </c>
      <c r="H14" s="130">
        <f>IF(AND($D$5="All Provider Groups",$D$7="All Provider Types"),SUM(COUNTIFS('D1 In-year inspection data'!$V:$V,"3",'D1 In-year inspection data'!$N:$N,"Full inspection"),COUNTIFS('D1 In-year inspection data'!$V:$V,"3",'D1 In-year inspection data'!$N:$N,"Full inspection (short converted)")),
IF(AND($D$5="All Provider Groups",$D$7&lt;&gt;"All Provider Types"),SUM(COUNTIFS('D1 In-year inspection data'!$V:$V,"3",'D1 In-year inspection data'!$N:$N,"Full inspection",'D1 In-year inspection data'!$F:$F,$D$7),COUNTIFS('D1 In-year inspection data'!$V:$V,"3",'D1 In-year inspection data'!$N:$N,"Full inspection (short converted)",'D1 In-year inspection data'!$F:$F,$D$7)),
IF(AND($D$5&lt;&gt;"All Provider Groups",$D$7&lt;&gt;"All Provider Types"),SUM(COUNTIFS('D1 In-year inspection data'!$V:$V,"3",'D1 In-year inspection data'!$N:$N,"Full inspection",'D1 In-year inspection data'!$G:$G,$D$5,'D1 In-year inspection data'!$F:$F,$D$7),COUNTIFS('D1 In-year inspection data'!$V:$V,"3",'D1 In-year inspection data'!$N:$N,"Full inspection (short converted)",'D1 In-year inspection data'!$G:$G,$D$5,'D1 In-year inspection data'!$F:$F,$D$7)),
IF(AND($D$5&lt;&gt;"All Provider Groups",$D$7="All Provider Types"),SUM(COUNTIFS('D1 In-year inspection data'!$V:$V,"3",'D1 In-year inspection data'!$N:$N,"Full inspection",'D1 In-year inspection data'!$G:$G,$D$5),COUNTIFS('D1 In-year inspection data'!$V:$V,"3",'D1 In-year inspection data'!$N:$N,"Full inspection (short converted)",'D1 In-year inspection data'!$G:$G,$D$5))))))</f>
        <v>30</v>
      </c>
      <c r="I14" s="130">
        <f>IF(AND($D$5="All Provider Groups",$D$7="All Provider Types"),SUM(COUNTIFS('D1 In-year inspection data'!$V:$V,"4",'D1 In-year inspection data'!$N:$N,"Full inspection"),COUNTIFS('D1 In-year inspection data'!$V:$V,"4",'D1 In-year inspection data'!$N:$N,"Full inspection (short converted)")),
IF(AND($D$5="All Provider Groups",$D$7&lt;&gt;"All Provider Types"),SUM(COUNTIFS('D1 In-year inspection data'!$V:$V,"4",'D1 In-year inspection data'!$N:$N,"Full inspection",'D1 In-year inspection data'!$F:$F,$D$7),COUNTIFS('D1 In-year inspection data'!$V:$V,"4",'D1 In-year inspection data'!$N:$N,"Full inspection (short converted)",'D1 In-year inspection data'!$F:$F,$D$7)),
IF(AND($D$5&lt;&gt;"All Provider Groups",$D$7&lt;&gt;"All Provider Types"),SUM(COUNTIFS('D1 In-year inspection data'!$V:$V,"4",'D1 In-year inspection data'!$N:$N,"Full inspection",'D1 In-year inspection data'!$G:$G,$D$5,'D1 In-year inspection data'!$F:$F,$D$7),COUNTIFS('D1 In-year inspection data'!$V:$V,"4",'D1 In-year inspection data'!$N:$N,"Full inspection (short converted)",'D1 In-year inspection data'!$G:$G,$D$5,'D1 In-year inspection data'!$F:$F,$D$7)),
IF(AND($D$5&lt;&gt;"All Provider Groups",$D$7="All Provider Types"),SUM(COUNTIFS('D1 In-year inspection data'!$V:$V,"4",'D1 In-year inspection data'!$N:$N,"Full inspection",'D1 In-year inspection data'!$G:$G,$D$5),COUNTIFS('D1 In-year inspection data'!$V:$V,"4",'D1 In-year inspection data'!$N:$N,"Full inspection (short converted)",'D1 In-year inspection data'!$G:$G,$D$5))))))</f>
        <v>9</v>
      </c>
      <c r="J14" s="131"/>
      <c r="K14" s="129">
        <f t="shared" si="2"/>
        <v>10.218978102189782</v>
      </c>
      <c r="L14" s="129">
        <f t="shared" si="1"/>
        <v>61.313868613138688</v>
      </c>
      <c r="M14" s="129">
        <f t="shared" si="1"/>
        <v>21.897810218978101</v>
      </c>
      <c r="N14" s="129">
        <f t="shared" si="1"/>
        <v>6.5693430656934311</v>
      </c>
    </row>
    <row r="15" spans="2:20" s="132" customFormat="1" x14ac:dyDescent="0.2">
      <c r="B15" s="137" t="s">
        <v>74</v>
      </c>
      <c r="C15" s="138"/>
      <c r="D15" s="139">
        <f t="shared" si="0"/>
        <v>137</v>
      </c>
      <c r="E15" s="140"/>
      <c r="F15" s="141">
        <f>IF(AND($D$5="All Provider Groups",$D$7="All Provider Types"),SUM(COUNTIFS('D1 In-year inspection data'!$W:$W,"1",'D1 In-year inspection data'!$N:$N,"Full inspection"),COUNTIFS('D1 In-year inspection data'!$W:$W,"1",'D1 In-year inspection data'!$N:$N,"Full inspection (short converted)")),
IF(AND($D$5="All Provider Groups",$D$7&lt;&gt;"All Provider Types"),SUM(COUNTIFS('D1 In-year inspection data'!$W:$W,"1",'D1 In-year inspection data'!$N:$N,"Full inspection",'D1 In-year inspection data'!$F:$F,$D$7),COUNTIFS('D1 In-year inspection data'!$W:$W,"1",'D1 In-year inspection data'!$N:$N,"Full inspection (short converted)",'D1 In-year inspection data'!$F:$F,$D$7)),
IF(AND($D$5&lt;&gt;"All Provider Groups",$D$7&lt;&gt;"All Provider Types"),SUM(COUNTIFS('D1 In-year inspection data'!$W:$W,"1",'D1 In-year inspection data'!$N:$N,"Full inspection",'D1 In-year inspection data'!$G:$G,$D$5,'D1 In-year inspection data'!$F:$F,$D$7),COUNTIFS('D1 In-year inspection data'!$W:$W,"1",'D1 In-year inspection data'!$N:$N,"Full inspection (short converted)",'D1 In-year inspection data'!$G:$G,$D$5,'D1 In-year inspection data'!$F:$F,$D$7)),
IF(AND($D$5&lt;&gt;"All Provider Groups",$D$7="All Provider Types"),SUM(COUNTIFS('D1 In-year inspection data'!$W:$W,"1",'D1 In-year inspection data'!$N:$N,"Full inspection",'D1 In-year inspection data'!$G:$G,$D$5),COUNTIFS('D1 In-year inspection data'!$W:$W,"1",'D1 In-year inspection data'!$N:$N,"Full inspection (short converted)",'D1 In-year inspection data'!$G:$G,$D$5))))))</f>
        <v>7</v>
      </c>
      <c r="G15" s="141">
        <f>IF(AND($D$5="All Provider Groups",$D$7="All Provider Types"),SUM(COUNTIFS('D1 In-year inspection data'!$W:$W,"2",'D1 In-year inspection data'!$N:$N,"Full inspection"),COUNTIFS('D1 In-year inspection data'!$W:$W,"2",'D1 In-year inspection data'!$N:$N,"Full inspection (short converted)")),
IF(AND($D$5="All Provider Groups",$D$7&lt;&gt;"All Provider Types"),SUM(COUNTIFS('D1 In-year inspection data'!$W:$W,"2",'D1 In-year inspection data'!$N:$N,"Full inspection",'D1 In-year inspection data'!$F:$F,$D$7),COUNTIFS('D1 In-year inspection data'!$W:$W,"2",'D1 In-year inspection data'!$N:$N,"Full inspection (short converted)",'D1 In-year inspection data'!$F:$F,$D$7)),
IF(AND($D$5&lt;&gt;"All Provider Groups",$D$7&lt;&gt;"All Provider Types"),SUM(COUNTIFS('D1 In-year inspection data'!$W:$W,"2",'D1 In-year inspection data'!$N:$N,"Full inspection",'D1 In-year inspection data'!$G:$G,$D$5,'D1 In-year inspection data'!$F:$F,$D$7),COUNTIFS('D1 In-year inspection data'!$W:$W,"2",'D1 In-year inspection data'!$N:$N,"Full inspection (short converted)",'D1 In-year inspection data'!$G:$G,$D$5,'D1 In-year inspection data'!$F:$F,$D$7)),
IF(AND($D$5&lt;&gt;"All Provider Groups",$D$7="All Provider Types"),SUM(COUNTIFS('D1 In-year inspection data'!$W:$W,"2",'D1 In-year inspection data'!$N:$N,"Full inspection",'D1 In-year inspection data'!$G:$G,$D$5),COUNTIFS('D1 In-year inspection data'!$W:$W,"2",'D1 In-year inspection data'!$N:$N,"Full inspection (short converted)",'D1 In-year inspection data'!$G:$G,$D$5))))))</f>
        <v>72</v>
      </c>
      <c r="H15" s="141">
        <f>IF(AND($D$5="All Provider Groups",$D$7="All Provider Types"),SUM(COUNTIFS('D1 In-year inspection data'!$W:$W,"3",'D1 In-year inspection data'!$N:$N,"Full inspection"),COUNTIFS('D1 In-year inspection data'!$W:$W,"3",'D1 In-year inspection data'!$N:$N,"Full inspection (short converted)")),
IF(AND($D$5="All Provider Groups",$D$7&lt;&gt;"All Provider Types"),SUM(COUNTIFS('D1 In-year inspection data'!$W:$W,"3",'D1 In-year inspection data'!$N:$N,"Full inspection",'D1 In-year inspection data'!$F:$F,$D$7),COUNTIFS('D1 In-year inspection data'!$W:$W,"3",'D1 In-year inspection data'!$N:$N,"Full inspection (short converted)",'D1 In-year inspection data'!$F:$F,$D$7)),
IF(AND($D$5&lt;&gt;"All Provider Groups",$D$7&lt;&gt;"All Provider Types"),SUM(COUNTIFS('D1 In-year inspection data'!$W:$W,"3",'D1 In-year inspection data'!$N:$N,"Full inspection",'D1 In-year inspection data'!$G:$G,$D$5,'D1 In-year inspection data'!$F:$F,$D$7),COUNTIFS('D1 In-year inspection data'!$W:$W,"3",'D1 In-year inspection data'!$N:$N,"Full inspection (short converted)",'D1 In-year inspection data'!$G:$G,$D$5,'D1 In-year inspection data'!$F:$F,$D$7)),
IF(AND($D$5&lt;&gt;"All Provider Groups",$D$7="All Provider Types"),SUM(COUNTIFS('D1 In-year inspection data'!$W:$W,"3",'D1 In-year inspection data'!$N:$N,"Full inspection",'D1 In-year inspection data'!$G:$G,$D$5),COUNTIFS('D1 In-year inspection data'!$W:$W,"3",'D1 In-year inspection data'!$N:$N,"Full inspection (short converted)",'D1 In-year inspection data'!$G:$G,$D$5))))))</f>
        <v>46</v>
      </c>
      <c r="I15" s="141">
        <f>IF(AND($D$5="All Provider Groups",$D$7="All Provider Types"),SUM(COUNTIFS('D1 In-year inspection data'!$W:$W,"4",'D1 In-year inspection data'!$N:$N,"Full inspection"),COUNTIFS('D1 In-year inspection data'!$W:$W,"4",'D1 In-year inspection data'!$N:$N,"Full inspection (short converted)")),
IF(AND($D$5="All Provider Groups",$D$7&lt;&gt;"All Provider Types"),SUM(COUNTIFS('D1 In-year inspection data'!$W:$W,"4",'D1 In-year inspection data'!$N:$N,"Full inspection",'D1 In-year inspection data'!$F:$F,$D$7),COUNTIFS('D1 In-year inspection data'!$W:$W,"4",'D1 In-year inspection data'!$N:$N,"Full inspection (short converted)",'D1 In-year inspection data'!$F:$F,$D$7)),
IF(AND($D$5&lt;&gt;"All Provider Groups",$D$7&lt;&gt;"All Provider Types"),SUM(COUNTIFS('D1 In-year inspection data'!$W:$W,"4",'D1 In-year inspection data'!$N:$N,"Full inspection",'D1 In-year inspection data'!$G:$G,$D$5,'D1 In-year inspection data'!$F:$F,$D$7),COUNTIFS('D1 In-year inspection data'!$W:$W,"4",'D1 In-year inspection data'!$N:$N,"Full inspection (short converted)",'D1 In-year inspection data'!$G:$G,$D$5,'D1 In-year inspection data'!$F:$F,$D$7)),
IF(AND($D$5&lt;&gt;"All Provider Groups",$D$7="All Provider Types"),SUM(COUNTIFS('D1 In-year inspection data'!$W:$W,"4",'D1 In-year inspection data'!$N:$N,"Full inspection",'D1 In-year inspection data'!$G:$G,$D$5),COUNTIFS('D1 In-year inspection data'!$W:$W,"4",'D1 In-year inspection data'!$N:$N,"Full inspection (short converted)",'D1 In-year inspection data'!$G:$G,$D$5))))))</f>
        <v>12</v>
      </c>
      <c r="J15" s="142"/>
      <c r="K15" s="140">
        <f t="shared" si="2"/>
        <v>5.1094890510948909</v>
      </c>
      <c r="L15" s="140">
        <f t="shared" si="1"/>
        <v>52.554744525547449</v>
      </c>
      <c r="M15" s="140">
        <f t="shared" si="1"/>
        <v>33.576642335766422</v>
      </c>
      <c r="N15" s="140">
        <f t="shared" si="1"/>
        <v>8.7591240875912408</v>
      </c>
    </row>
    <row r="16" spans="2:20" s="132" customFormat="1" x14ac:dyDescent="0.2">
      <c r="B16" s="143" t="s">
        <v>75</v>
      </c>
      <c r="C16" s="70"/>
      <c r="D16" s="128">
        <f t="shared" si="0"/>
        <v>67</v>
      </c>
      <c r="E16" s="129"/>
      <c r="F16" s="130">
        <f>IF(AND($D$5="All Provider Groups",$D$7="All Provider Types"),SUM(COUNTIFS('D1 In-year inspection data'!$X:$X,"1",'D1 In-year inspection data'!$N:$N,"Full inspection"),COUNTIFS('D1 In-year inspection data'!$X:$X,"1",'D1 In-year inspection data'!$N:$N,"Full inspection (short converted)")),
IF(AND($D$5="All Provider Groups",$D$7&lt;&gt;"All Provider Types"),SUM(COUNTIFS('D1 In-year inspection data'!$X:$X,"1",'D1 In-year inspection data'!$N:$N,"Full inspection",'D1 In-year inspection data'!$F:$F,$D$7),COUNTIFS('D1 In-year inspection data'!$X:$X,"1",'D1 In-year inspection data'!$N:$N,"Full inspection (short converted)",'D1 In-year inspection data'!$F:$F,$D$7)),
IF(AND($D$5&lt;&gt;"All Provider Groups",$D$7&lt;&gt;"All Provider Types"),SUM(COUNTIFS('D1 In-year inspection data'!$X:$X,"1",'D1 In-year inspection data'!$N:$N,"Full inspection",'D1 In-year inspection data'!$G:$G,$D$5,'D1 In-year inspection data'!$F:$F,$D$7),COUNTIFS('D1 In-year inspection data'!$X:$X,"1",'D1 In-year inspection data'!$N:$N,"Full inspection (short converted)",'D1 In-year inspection data'!$G:$G,$D$5,'D1 In-year inspection data'!$F:$F,$D$7)),
IF(AND($D$5&lt;&gt;"All Provider Groups",$D$7="All Provider Types"),SUM(COUNTIFS('D1 In-year inspection data'!$X:$X,"1",'D1 In-year inspection data'!$N:$N,"Full inspection",'D1 In-year inspection data'!$G:$G,$D$5),COUNTIFS('D1 In-year inspection data'!$X:$X,"1",'D1 In-year inspection data'!$N:$N,"Full inspection (short converted)",'D1 In-year inspection data'!$G:$G,$D$5))))))</f>
        <v>4</v>
      </c>
      <c r="G16" s="130">
        <f>IF(AND($D$5="All Provider Groups",$D$7="All Provider Types"),SUM(COUNTIFS('D1 In-year inspection data'!$X:$X,"2",'D1 In-year inspection data'!$N:$N,"Full inspection"),COUNTIFS('D1 In-year inspection data'!$X:$X,"2",'D1 In-year inspection data'!$N:$N,"Full inspection (short converted)")),
IF(AND($D$5="All Provider Groups",$D$7&lt;&gt;"All Provider Types"),SUM(COUNTIFS('D1 In-year inspection data'!$X:$X,"2",'D1 In-year inspection data'!$N:$N,"Full inspection",'D1 In-year inspection data'!$F:$F,$D$7),COUNTIFS('D1 In-year inspection data'!$X:$X,"2",'D1 In-year inspection data'!$N:$N,"Full inspection (short converted)",'D1 In-year inspection data'!$F:$F,$D$7)),
IF(AND($D$5&lt;&gt;"All Provider Groups",$D$7&lt;&gt;"All Provider Types"),SUM(COUNTIFS('D1 In-year inspection data'!$X:$X,"2",'D1 In-year inspection data'!$N:$N,"Full inspection",'D1 In-year inspection data'!$G:$G,$D$5,'D1 In-year inspection data'!$F:$F,$D$7),COUNTIFS('D1 In-year inspection data'!$X:$X,"2",'D1 In-year inspection data'!$N:$N,"Full inspection (short converted)",'D1 In-year inspection data'!$G:$G,$D$5,'D1 In-year inspection data'!$F:$F,$D$7)),
IF(AND($D$5&lt;&gt;"All Provider Groups",$D$7="All Provider Types"),SUM(COUNTIFS('D1 In-year inspection data'!$X:$X,"2",'D1 In-year inspection data'!$N:$N,"Full inspection",'D1 In-year inspection data'!$G:$G,$D$5),COUNTIFS('D1 In-year inspection data'!$X:$X,"2",'D1 In-year inspection data'!$N:$N,"Full inspection (short converted)",'D1 In-year inspection data'!$G:$G,$D$5))))))</f>
        <v>41</v>
      </c>
      <c r="H16" s="130">
        <f>IF(AND($D$5="All Provider Groups",$D$7="All Provider Types"),SUM(COUNTIFS('D1 In-year inspection data'!$X:$X,"3",'D1 In-year inspection data'!$N:$N,"Full inspection"),COUNTIFS('D1 In-year inspection data'!$X:$X,"3",'D1 In-year inspection data'!$N:$N,"Full inspection (short converted)")),
IF(AND($D$5="All Provider Groups",$D$7&lt;&gt;"All Provider Types"),SUM(COUNTIFS('D1 In-year inspection data'!$X:$X,"3",'D1 In-year inspection data'!$N:$N,"Full inspection",'D1 In-year inspection data'!$F:$F,$D$7),COUNTIFS('D1 In-year inspection data'!$X:$X,"3",'D1 In-year inspection data'!$N:$N,"Full inspection (short converted)",'D1 In-year inspection data'!$F:$F,$D$7)),
IF(AND($D$5&lt;&gt;"All Provider Groups",$D$7&lt;&gt;"All Provider Types"),SUM(COUNTIFS('D1 In-year inspection data'!$X:$X,"3",'D1 In-year inspection data'!$N:$N,"Full inspection",'D1 In-year inspection data'!$G:$G,$D$5,'D1 In-year inspection data'!$F:$F,$D$7),COUNTIFS('D1 In-year inspection data'!$X:$X,"3",'D1 In-year inspection data'!$N:$N,"Full inspection (short converted)",'D1 In-year inspection data'!$G:$G,$D$5,'D1 In-year inspection data'!$F:$F,$D$7)),
IF(AND($D$5&lt;&gt;"All Provider Groups",$D$7="All Provider Types"),SUM(COUNTIFS('D1 In-year inspection data'!$X:$X,"3",'D1 In-year inspection data'!$N:$N,"Full inspection",'D1 In-year inspection data'!$G:$G,$D$5),COUNTIFS('D1 In-year inspection data'!$X:$X,"3",'D1 In-year inspection data'!$N:$N,"Full inspection (short converted)",'D1 In-year inspection data'!$G:$G,$D$5))))))</f>
        <v>19</v>
      </c>
      <c r="I16" s="130">
        <f>IF(AND($D$5="All Provider Groups",$D$7="All Provider Types"),SUM(COUNTIFS('D1 In-year inspection data'!$X:$X,"4",'D1 In-year inspection data'!$N:$N,"Full inspection"),COUNTIFS('D1 In-year inspection data'!$X:$X,"4",'D1 In-year inspection data'!$N:$N,"Full inspection (short converted)")),
IF(AND($D$5="All Provider Groups",$D$7&lt;&gt;"All Provider Types"),SUM(COUNTIFS('D1 In-year inspection data'!$X:$X,"4",'D1 In-year inspection data'!$N:$N,"Full inspection",'D1 In-year inspection data'!$F:$F,$D$7),COUNTIFS('D1 In-year inspection data'!$X:$X,"4",'D1 In-year inspection data'!$N:$N,"Full inspection (short converted)",'D1 In-year inspection data'!$F:$F,$D$7)),
IF(AND($D$5&lt;&gt;"All Provider Groups",$D$7&lt;&gt;"All Provider Types"),SUM(COUNTIFS('D1 In-year inspection data'!$X:$X,"4",'D1 In-year inspection data'!$N:$N,"Full inspection",'D1 In-year inspection data'!$G:$G,$D$5,'D1 In-year inspection data'!$F:$F,$D$7),COUNTIFS('D1 In-year inspection data'!$X:$X,"4",'D1 In-year inspection data'!$N:$N,"Full inspection (short converted)",'D1 In-year inspection data'!$G:$G,$D$5,'D1 In-year inspection data'!$F:$F,$D$7)),
IF(AND($D$5&lt;&gt;"All Provider Groups",$D$7="All Provider Types"),SUM(COUNTIFS('D1 In-year inspection data'!$X:$X,"4",'D1 In-year inspection data'!$N:$N,"Full inspection",'D1 In-year inspection data'!$G:$G,$D$5),COUNTIFS('D1 In-year inspection data'!$X:$X,"4",'D1 In-year inspection data'!$N:$N,"Full inspection (short converted)",'D1 In-year inspection data'!$G:$G,$D$5))))))</f>
        <v>3</v>
      </c>
      <c r="J16" s="144"/>
      <c r="K16" s="129">
        <f t="shared" si="2"/>
        <v>5.9701492537313436</v>
      </c>
      <c r="L16" s="129">
        <f t="shared" si="1"/>
        <v>61.194029850746269</v>
      </c>
      <c r="M16" s="129">
        <f t="shared" si="1"/>
        <v>28.35820895522388</v>
      </c>
      <c r="N16" s="129">
        <f t="shared" si="1"/>
        <v>4.4776119402985071</v>
      </c>
    </row>
    <row r="17" spans="2:20" s="132" customFormat="1" x14ac:dyDescent="0.2">
      <c r="B17" s="145" t="s">
        <v>76</v>
      </c>
      <c r="D17" s="128">
        <f t="shared" si="0"/>
        <v>81</v>
      </c>
      <c r="E17" s="129"/>
      <c r="F17" s="130">
        <f>IF(AND($D$5="All Provider Groups",$D$7="All Provider Types"),SUM(COUNTIFS('D1 In-year inspection data'!$Y:$Y,"1",'D1 In-year inspection data'!$N:$N,"Full inspection"),COUNTIFS('D1 In-year inspection data'!$Y:$Y,"1",'D1 In-year inspection data'!$N:$N,"Full inspection (short converted)")),
IF(AND($D$5="All Provider Groups",$D$7&lt;&gt;"All Provider Types"),SUM(COUNTIFS('D1 In-year inspection data'!$Y:$Y,"1",'D1 In-year inspection data'!$N:$N,"Full inspection",'D1 In-year inspection data'!$F:$F,$D$7),COUNTIFS('D1 In-year inspection data'!$Y:$Y,"1",'D1 In-year inspection data'!$N:$N,"Full inspection (short converted)",'D1 In-year inspection data'!$F:$F,$D$7)),
IF(AND($D$5&lt;&gt;"All Provider Groups",$D$7&lt;&gt;"All Provider Types"),SUM(COUNTIFS('D1 In-year inspection data'!$Y:$Y,"1",'D1 In-year inspection data'!$N:$N,"Full inspection",'D1 In-year inspection data'!$G:$G,$D$5,'D1 In-year inspection data'!$F:$F,$D$7),COUNTIFS('D1 In-year inspection data'!$Y:$Y,"1",'D1 In-year inspection data'!$N:$N,"Full inspection (short converted)",'D1 In-year inspection data'!$G:$G,$D$5,'D1 In-year inspection data'!$F:$F,$D$7)),
IF(AND($D$5&lt;&gt;"All Provider Groups",$D$7="All Provider Types"),SUM(COUNTIFS('D1 In-year inspection data'!$Y:$Y,"1",'D1 In-year inspection data'!$N:$N,"Full inspection",'D1 In-year inspection data'!$G:$G,$D$5),COUNTIFS('D1 In-year inspection data'!$Y:$Y,"1",'D1 In-year inspection data'!$N:$N,"Full inspection (short converted)",'D1 In-year inspection data'!$G:$G,$D$5))))))</f>
        <v>2</v>
      </c>
      <c r="G17" s="130">
        <f>IF(AND($D$5="All Provider Groups",$D$7="All Provider Types"),SUM(COUNTIFS('D1 In-year inspection data'!$Y:$Y,"2",'D1 In-year inspection data'!$N:$N,"Full inspection"),COUNTIFS('D1 In-year inspection data'!$Y:$Y,"2",'D1 In-year inspection data'!$N:$N,"Full inspection (short converted)")),
IF(AND($D$5="All Provider Groups",$D$7&lt;&gt;"All Provider Types"),SUM(COUNTIFS('D1 In-year inspection data'!$Y:$Y,"2",'D1 In-year inspection data'!$N:$N,"Full inspection",'D1 In-year inspection data'!$F:$F,$D$7),COUNTIFS('D1 In-year inspection data'!$Y:$Y,"2",'D1 In-year inspection data'!$N:$N,"Full inspection (short converted)",'D1 In-year inspection data'!$F:$F,$D$7)),
IF(AND($D$5&lt;&gt;"All Provider Groups",$D$7&lt;&gt;"All Provider Types"),SUM(COUNTIFS('D1 In-year inspection data'!$Y:$Y,"2",'D1 In-year inspection data'!$N:$N,"Full inspection",'D1 In-year inspection data'!$G:$G,$D$5,'D1 In-year inspection data'!$F:$F,$D$7),COUNTIFS('D1 In-year inspection data'!$Y:$Y,"2",'D1 In-year inspection data'!$N:$N,"Full inspection (short converted)",'D1 In-year inspection data'!$G:$G,$D$5,'D1 In-year inspection data'!$F:$F,$D$7)),
IF(AND($D$5&lt;&gt;"All Provider Groups",$D$7="All Provider Types"),SUM(COUNTIFS('D1 In-year inspection data'!$Y:$Y,"2",'D1 In-year inspection data'!$N:$N,"Full inspection",'D1 In-year inspection data'!$G:$G,$D$5),COUNTIFS('D1 In-year inspection data'!$Y:$Y,"2",'D1 In-year inspection data'!$N:$N,"Full inspection (short converted)",'D1 In-year inspection data'!$G:$G,$D$5))))))</f>
        <v>51</v>
      </c>
      <c r="H17" s="130">
        <f>IF(AND($D$5="All Provider Groups",$D$7="All Provider Types"),SUM(COUNTIFS('D1 In-year inspection data'!$Y:$Y,"3",'D1 In-year inspection data'!$N:$N,"Full inspection"),COUNTIFS('D1 In-year inspection data'!$Y:$Y,"3",'D1 In-year inspection data'!$N:$N,"Full inspection (short converted)")),
IF(AND($D$5="All Provider Groups",$D$7&lt;&gt;"All Provider Types"),SUM(COUNTIFS('D1 In-year inspection data'!$Y:$Y,"3",'D1 In-year inspection data'!$N:$N,"Full inspection",'D1 In-year inspection data'!$F:$F,$D$7),COUNTIFS('D1 In-year inspection data'!$Y:$Y,"3",'D1 In-year inspection data'!$N:$N,"Full inspection (short converted)",'D1 In-year inspection data'!$F:$F,$D$7)),
IF(AND($D$5&lt;&gt;"All Provider Groups",$D$7&lt;&gt;"All Provider Types"),SUM(COUNTIFS('D1 In-year inspection data'!$Y:$Y,"3",'D1 In-year inspection data'!$N:$N,"Full inspection",'D1 In-year inspection data'!$G:$G,$D$5,'D1 In-year inspection data'!$F:$F,$D$7),COUNTIFS('D1 In-year inspection data'!$Y:$Y,"3",'D1 In-year inspection data'!$N:$N,"Full inspection (short converted)",'D1 In-year inspection data'!$G:$G,$D$5,'D1 In-year inspection data'!$F:$F,$D$7)),
IF(AND($D$5&lt;&gt;"All Provider Groups",$D$7="All Provider Types"),SUM(COUNTIFS('D1 In-year inspection data'!$Y:$Y,"3",'D1 In-year inspection data'!$N:$N,"Full inspection",'D1 In-year inspection data'!$G:$G,$D$5),COUNTIFS('D1 In-year inspection data'!$Y:$Y,"3",'D1 In-year inspection data'!$N:$N,"Full inspection (short converted)",'D1 In-year inspection data'!$G:$G,$D$5))))))</f>
        <v>24</v>
      </c>
      <c r="I17" s="130">
        <f>IF(AND($D$5="All Provider Groups",$D$7="All Provider Types"),SUM(COUNTIFS('D1 In-year inspection data'!$Y:$Y,"4",'D1 In-year inspection data'!$N:$N,"Full inspection"),COUNTIFS('D1 In-year inspection data'!$Y:$Y,"4",'D1 In-year inspection data'!$N:$N,"Full inspection (short converted)")),
IF(AND($D$5="All Provider Groups",$D$7&lt;&gt;"All Provider Types"),SUM(COUNTIFS('D1 In-year inspection data'!$Y:$Y,"4",'D1 In-year inspection data'!$N:$N,"Full inspection",'D1 In-year inspection data'!$F:$F,$D$7),COUNTIFS('D1 In-year inspection data'!$Y:$Y,"4",'D1 In-year inspection data'!$N:$N,"Full inspection (short converted)",'D1 In-year inspection data'!$F:$F,$D$7)),
IF(AND($D$5&lt;&gt;"All Provider Groups",$D$7&lt;&gt;"All Provider Types"),SUM(COUNTIFS('D1 In-year inspection data'!$Y:$Y,"4",'D1 In-year inspection data'!$N:$N,"Full inspection",'D1 In-year inspection data'!$G:$G,$D$5,'D1 In-year inspection data'!$F:$F,$D$7),COUNTIFS('D1 In-year inspection data'!$Y:$Y,"4",'D1 In-year inspection data'!$N:$N,"Full inspection (short converted)",'D1 In-year inspection data'!$G:$G,$D$5,'D1 In-year inspection data'!$F:$F,$D$7)),
IF(AND($D$5&lt;&gt;"All Provider Groups",$D$7="All Provider Types"),SUM(COUNTIFS('D1 In-year inspection data'!$Y:$Y,"4",'D1 In-year inspection data'!$N:$N,"Full inspection",'D1 In-year inspection data'!$G:$G,$D$5),COUNTIFS('D1 In-year inspection data'!$Y:$Y,"4",'D1 In-year inspection data'!$N:$N,"Full inspection (short converted)",'D1 In-year inspection data'!$G:$G,$D$5))))))</f>
        <v>4</v>
      </c>
      <c r="J17" s="146"/>
      <c r="K17" s="129">
        <f t="shared" si="2"/>
        <v>2.4691358024691357</v>
      </c>
      <c r="L17" s="129">
        <f t="shared" si="1"/>
        <v>62.962962962962962</v>
      </c>
      <c r="M17" s="129">
        <f t="shared" si="1"/>
        <v>29.62962962962963</v>
      </c>
      <c r="N17" s="129">
        <f t="shared" si="1"/>
        <v>4.9382716049382713</v>
      </c>
    </row>
    <row r="18" spans="2:20" s="132" customFormat="1" x14ac:dyDescent="0.2">
      <c r="B18" s="145" t="s">
        <v>77</v>
      </c>
      <c r="D18" s="128">
        <f t="shared" si="0"/>
        <v>74</v>
      </c>
      <c r="E18" s="129"/>
      <c r="F18" s="130">
        <f>IF(AND($D$5="All Provider Groups",$D$7="All Provider Types"),SUM(COUNTIFS('D1 In-year inspection data'!$Z:$Z,"1",'D1 In-year inspection data'!$N:$N,"Full inspection"),COUNTIFS('D1 In-year inspection data'!$Z:$Z,"1",'D1 In-year inspection data'!$N:$N,"Full inspection (short converted)")),
IF(AND($D$5="All Provider Groups",$D$7&lt;&gt;"All Provider Types"),SUM(COUNTIFS('D1 In-year inspection data'!$Z:$Z,"1",'D1 In-year inspection data'!$N:$N,"Full inspection",'D1 In-year inspection data'!$F:$F,$D$7),COUNTIFS('D1 In-year inspection data'!$Z:$Z,"1",'D1 In-year inspection data'!$N:$N,"Full inspection (short converted)",'D1 In-year inspection data'!$F:$F,$D$7)),
IF(AND($D$5&lt;&gt;"All Provider Groups",$D$7&lt;&gt;"All Provider Types"),SUM(COUNTIFS('D1 In-year inspection data'!$Z:$Z,"1",'D1 In-year inspection data'!$N:$N,"Full inspection",'D1 In-year inspection data'!$G:$G,$D$5,'D1 In-year inspection data'!$F:$F,$D$7),COUNTIFS('D1 In-year inspection data'!$Z:$Z,"1",'D1 In-year inspection data'!$N:$N,"Full inspection (short converted)",'D1 In-year inspection data'!$G:$G,$D$5,'D1 In-year inspection data'!$F:$F,$D$7)),
IF(AND($D$5&lt;&gt;"All Provider Groups",$D$7="All Provider Types"),SUM(COUNTIFS('D1 In-year inspection data'!$Z:$Z,"1",'D1 In-year inspection data'!$N:$N,"Full inspection",'D1 In-year inspection data'!$G:$G,$D$5),COUNTIFS('D1 In-year inspection data'!$Z:$Z,"1",'D1 In-year inspection data'!$N:$N,"Full inspection (short converted)",'D1 In-year inspection data'!$G:$G,$D$5))))))</f>
        <v>4</v>
      </c>
      <c r="G18" s="130">
        <f>IF(AND($D$5="All Provider Groups",$D$7="All Provider Types"),SUM(COUNTIFS('D1 In-year inspection data'!$Z:$Z,"2",'D1 In-year inspection data'!$N:$N,"Full inspection"),COUNTIFS('D1 In-year inspection data'!$Z:$Z,"2",'D1 In-year inspection data'!$N:$N,"Full inspection (short converted)")),
IF(AND($D$5="All Provider Groups",$D$7&lt;&gt;"All Provider Types"),SUM(COUNTIFS('D1 In-year inspection data'!$Z:$Z,"2",'D1 In-year inspection data'!$N:$N,"Full inspection",'D1 In-year inspection data'!$F:$F,$D$7),COUNTIFS('D1 In-year inspection data'!$Z:$Z,"2",'D1 In-year inspection data'!$N:$N,"Full inspection (short converted)",'D1 In-year inspection data'!$F:$F,$D$7)),
IF(AND($D$5&lt;&gt;"All Provider Groups",$D$7&lt;&gt;"All Provider Types"),SUM(COUNTIFS('D1 In-year inspection data'!$Z:$Z,"2",'D1 In-year inspection data'!$N:$N,"Full inspection",'D1 In-year inspection data'!$G:$G,$D$5,'D1 In-year inspection data'!$F:$F,$D$7),COUNTIFS('D1 In-year inspection data'!$Z:$Z,"2",'D1 In-year inspection data'!$N:$N,"Full inspection (short converted)",'D1 In-year inspection data'!$G:$G,$D$5,'D1 In-year inspection data'!$F:$F,$D$7)),
IF(AND($D$5&lt;&gt;"All Provider Groups",$D$7="All Provider Types"),SUM(COUNTIFS('D1 In-year inspection data'!$Z:$Z,"2",'D1 In-year inspection data'!$N:$N,"Full inspection",'D1 In-year inspection data'!$G:$G,$D$5),COUNTIFS('D1 In-year inspection data'!$Z:$Z,"2",'D1 In-year inspection data'!$N:$N,"Full inspection (short converted)",'D1 In-year inspection data'!$G:$G,$D$5))))))</f>
        <v>42</v>
      </c>
      <c r="H18" s="130">
        <f>IF(AND($D$5="All Provider Groups",$D$7="All Provider Types"),SUM(COUNTIFS('D1 In-year inspection data'!$Z:$Z,"3",'D1 In-year inspection data'!$N:$N,"Full inspection"),COUNTIFS('D1 In-year inspection data'!$Z:$Z,"3",'D1 In-year inspection data'!$N:$N,"Full inspection (short converted)")),
IF(AND($D$5="All Provider Groups",$D$7&lt;&gt;"All Provider Types"),SUM(COUNTIFS('D1 In-year inspection data'!$Z:$Z,"3",'D1 In-year inspection data'!$N:$N,"Full inspection",'D1 In-year inspection data'!$F:$F,$D$7),COUNTIFS('D1 In-year inspection data'!$Z:$Z,"3",'D1 In-year inspection data'!$N:$N,"Full inspection (short converted)",'D1 In-year inspection data'!$F:$F,$D$7)),
IF(AND($D$5&lt;&gt;"All Provider Groups",$D$7&lt;&gt;"All Provider Types"),SUM(COUNTIFS('D1 In-year inspection data'!$Z:$Z,"3",'D1 In-year inspection data'!$N:$N,"Full inspection",'D1 In-year inspection data'!$G:$G,$D$5,'D1 In-year inspection data'!$F:$F,$D$7),COUNTIFS('D1 In-year inspection data'!$Z:$Z,"3",'D1 In-year inspection data'!$N:$N,"Full inspection (short converted)",'D1 In-year inspection data'!$G:$G,$D$5,'D1 In-year inspection data'!$F:$F,$D$7)),
IF(AND($D$5&lt;&gt;"All Provider Groups",$D$7="All Provider Types"),SUM(COUNTIFS('D1 In-year inspection data'!$Z:$Z,"3",'D1 In-year inspection data'!$N:$N,"Full inspection",'D1 In-year inspection data'!$G:$G,$D$5),COUNTIFS('D1 In-year inspection data'!$Z:$Z,"3",'D1 In-year inspection data'!$N:$N,"Full inspection (short converted)",'D1 In-year inspection data'!$G:$G,$D$5))))))</f>
        <v>18</v>
      </c>
      <c r="I18" s="130">
        <f>IF(AND($D$5="All Provider Groups",$D$7="All Provider Types"),SUM(COUNTIFS('D1 In-year inspection data'!$Z:$Z,"4",'D1 In-year inspection data'!$N:$N,"Full inspection"),COUNTIFS('D1 In-year inspection data'!$Z:$Z,"4",'D1 In-year inspection data'!$N:$N,"Full inspection (short converted)")),
IF(AND($D$5="All Provider Groups",$D$7&lt;&gt;"All Provider Types"),SUM(COUNTIFS('D1 In-year inspection data'!$Z:$Z,"4",'D1 In-year inspection data'!$N:$N,"Full inspection",'D1 In-year inspection data'!$F:$F,$D$7),COUNTIFS('D1 In-year inspection data'!$Z:$Z,"4",'D1 In-year inspection data'!$N:$N,"Full inspection (short converted)",'D1 In-year inspection data'!$F:$F,$D$7)),
IF(AND($D$5&lt;&gt;"All Provider Groups",$D$7&lt;&gt;"All Provider Types"),SUM(COUNTIFS('D1 In-year inspection data'!$Z:$Z,"4",'D1 In-year inspection data'!$N:$N,"Full inspection",'D1 In-year inspection data'!$G:$G,$D$5,'D1 In-year inspection data'!$F:$F,$D$7),COUNTIFS('D1 In-year inspection data'!$Z:$Z,"4",'D1 In-year inspection data'!$N:$N,"Full inspection (short converted)",'D1 In-year inspection data'!$G:$G,$D$5,'D1 In-year inspection data'!$F:$F,$D$7)),
IF(AND($D$5&lt;&gt;"All Provider Groups",$D$7="All Provider Types"),SUM(COUNTIFS('D1 In-year inspection data'!$Z:$Z,"4",'D1 In-year inspection data'!$N:$N,"Full inspection",'D1 In-year inspection data'!$G:$G,$D$5),COUNTIFS('D1 In-year inspection data'!$Z:$Z,"4",'D1 In-year inspection data'!$N:$N,"Full inspection (short converted)",'D1 In-year inspection data'!$G:$G,$D$5))))))</f>
        <v>10</v>
      </c>
      <c r="J18" s="146"/>
      <c r="K18" s="129">
        <f t="shared" si="2"/>
        <v>5.4054054054054053</v>
      </c>
      <c r="L18" s="129">
        <f t="shared" si="1"/>
        <v>56.756756756756758</v>
      </c>
      <c r="M18" s="129">
        <f t="shared" si="1"/>
        <v>24.324324324324323</v>
      </c>
      <c r="N18" s="129">
        <f t="shared" si="1"/>
        <v>13.513513513513514</v>
      </c>
    </row>
    <row r="19" spans="2:20" s="132" customFormat="1" x14ac:dyDescent="0.2">
      <c r="B19" s="145" t="s">
        <v>78</v>
      </c>
      <c r="D19" s="128">
        <f t="shared" si="0"/>
        <v>5</v>
      </c>
      <c r="E19" s="129"/>
      <c r="F19" s="130">
        <f>IF(AND($D$5="All Provider Groups",$D$7="All Provider Types"),SUM(COUNTIFS('D1 In-year inspection data'!$AA:$AA,"1",'D1 In-year inspection data'!$N:$N,"Full inspection"),COUNTIFS('D1 In-year inspection data'!$AA:$AA,"1",'D1 In-year inspection data'!$N:$N,"Full inspection (short converted)")),
IF(AND($D$5="All Provider Groups",$D$7&lt;&gt;"All Provider Types"),SUM(COUNTIFS('D1 In-year inspection data'!$AA:$AA,"1",'D1 In-year inspection data'!$N:$N,"Full inspection",'D1 In-year inspection data'!$F:$F,$D$7),COUNTIFS('D1 In-year inspection data'!$AA:$AA,"1",'D1 In-year inspection data'!$N:$N,"Full inspection (short converted)",'D1 In-year inspection data'!$F:$F,$D$7)),
IF(AND($D$5&lt;&gt;"All Provider Groups",$D$7&lt;&gt;"All Provider Types"),SUM(COUNTIFS('D1 In-year inspection data'!$AA:$AA,"1",'D1 In-year inspection data'!$N:$N,"Full inspection",'D1 In-year inspection data'!$G:$G,$D$5,'D1 In-year inspection data'!$F:$F,$D$7),COUNTIFS('D1 In-year inspection data'!$AA:$AA,"1",'D1 In-year inspection data'!$N:$N,"Full inspection (short converted)",'D1 In-year inspection data'!$G:$G,$D$5,'D1 In-year inspection data'!$F:$F,$D$7)),
IF(AND($D$5&lt;&gt;"All Provider Groups",$D$7="All Provider Types"),SUM(COUNTIFS('D1 In-year inspection data'!$AA:$AA,"1",'D1 In-year inspection data'!$N:$N,"Full inspection",'D1 In-year inspection data'!$G:$G,$D$5),COUNTIFS('D1 In-year inspection data'!$AA:$AA,"1",'D1 In-year inspection data'!$N:$N,"Full inspection (short converted)",'D1 In-year inspection data'!$G:$G,$D$5))))))</f>
        <v>1</v>
      </c>
      <c r="G19" s="130">
        <f>IF(AND($D$5="All Provider Groups",$D$7="All Provider Types"),SUM(COUNTIFS('D1 In-year inspection data'!$AA:$AA,"2",'D1 In-year inspection data'!$N:$N,"Full inspection"),COUNTIFS('D1 In-year inspection data'!$AA:$AA,"2",'D1 In-year inspection data'!$N:$N,"Full inspection (short converted)")),
IF(AND($D$5="All Provider Groups",$D$7&lt;&gt;"All Provider Types"),SUM(COUNTIFS('D1 In-year inspection data'!$AA:$AA,"2",'D1 In-year inspection data'!$N:$N,"Full inspection",'D1 In-year inspection data'!$F:$F,$D$7),COUNTIFS('D1 In-year inspection data'!$AA:$AA,"2",'D1 In-year inspection data'!$N:$N,"Full inspection (short converted)",'D1 In-year inspection data'!$F:$F,$D$7)),
IF(AND($D$5&lt;&gt;"All Provider Groups",$D$7&lt;&gt;"All Provider Types"),SUM(COUNTIFS('D1 In-year inspection data'!$AA:$AA,"2",'D1 In-year inspection data'!$N:$N,"Full inspection",'D1 In-year inspection data'!$G:$G,$D$5,'D1 In-year inspection data'!$F:$F,$D$7),COUNTIFS('D1 In-year inspection data'!$AA:$AA,"2",'D1 In-year inspection data'!$N:$N,"Full inspection (short converted)",'D1 In-year inspection data'!$G:$G,$D$5,'D1 In-year inspection data'!$F:$F,$D$7)),
IF(AND($D$5&lt;&gt;"All Provider Groups",$D$7="All Provider Types"),SUM(COUNTIFS('D1 In-year inspection data'!$AA:$AA,"2",'D1 In-year inspection data'!$N:$N,"Full inspection",'D1 In-year inspection data'!$G:$G,$D$5),COUNTIFS('D1 In-year inspection data'!$AA:$AA,"2",'D1 In-year inspection data'!$N:$N,"Full inspection (short converted)",'D1 In-year inspection data'!$G:$G,$D$5))))))</f>
        <v>3</v>
      </c>
      <c r="H19" s="130">
        <f>IF(AND($D$5="All Provider Groups",$D$7="All Provider Types"),SUM(COUNTIFS('D1 In-year inspection data'!$AA:$AA,"3",'D1 In-year inspection data'!$N:$N,"Full inspection"),COUNTIFS('D1 In-year inspection data'!$AA:$AA,"3",'D1 In-year inspection data'!$N:$N,"Full inspection (short converted)")),
IF(AND($D$5="All Provider Groups",$D$7&lt;&gt;"All Provider Types"),SUM(COUNTIFS('D1 In-year inspection data'!$AA:$AA,"3",'D1 In-year inspection data'!$N:$N,"Full inspection",'D1 In-year inspection data'!$F:$F,$D$7),COUNTIFS('D1 In-year inspection data'!$AA:$AA,"3",'D1 In-year inspection data'!$N:$N,"Full inspection (short converted)",'D1 In-year inspection data'!$F:$F,$D$7)),
IF(AND($D$5&lt;&gt;"All Provider Groups",$D$7&lt;&gt;"All Provider Types"),SUM(COUNTIFS('D1 In-year inspection data'!$AA:$AA,"3",'D1 In-year inspection data'!$N:$N,"Full inspection",'D1 In-year inspection data'!$G:$G,$D$5,'D1 In-year inspection data'!$F:$F,$D$7),COUNTIFS('D1 In-year inspection data'!$AA:$AA,"3",'D1 In-year inspection data'!$N:$N,"Full inspection (short converted)",'D1 In-year inspection data'!$G:$G,$D$5,'D1 In-year inspection data'!$F:$F,$D$7)),
IF(AND($D$5&lt;&gt;"All Provider Groups",$D$7="All Provider Types"),SUM(COUNTIFS('D1 In-year inspection data'!$AA:$AA,"3",'D1 In-year inspection data'!$N:$N,"Full inspection",'D1 In-year inspection data'!$G:$G,$D$5),COUNTIFS('D1 In-year inspection data'!$AA:$AA,"3",'D1 In-year inspection data'!$N:$N,"Full inspection (short converted)",'D1 In-year inspection data'!$G:$G,$D$5))))))</f>
        <v>1</v>
      </c>
      <c r="I19" s="130">
        <f>IF(AND($D$5="All Provider Groups",$D$7="All Provider Types"),SUM(COUNTIFS('D1 In-year inspection data'!$AA:$AA,"4",'D1 In-year inspection data'!$N:$N,"Full inspection"),COUNTIFS('D1 In-year inspection data'!$AA:$AA,"4",'D1 In-year inspection data'!$N:$N,"Full inspection (short converted)")),
IF(AND($D$5="All Provider Groups",$D$7&lt;&gt;"All Provider Types"),SUM(COUNTIFS('D1 In-year inspection data'!$AA:$AA,"4",'D1 In-year inspection data'!$N:$N,"Full inspection",'D1 In-year inspection data'!$F:$F,$D$7),COUNTIFS('D1 In-year inspection data'!$AA:$AA,"4",'D1 In-year inspection data'!$N:$N,"Full inspection (short converted)",'D1 In-year inspection data'!$F:$F,$D$7)),
IF(AND($D$5&lt;&gt;"All Provider Groups",$D$7&lt;&gt;"All Provider Types"),SUM(COUNTIFS('D1 In-year inspection data'!$AA:$AA,"4",'D1 In-year inspection data'!$N:$N,"Full inspection",'D1 In-year inspection data'!$G:$G,$D$5,'D1 In-year inspection data'!$F:$F,$D$7),COUNTIFS('D1 In-year inspection data'!$AA:$AA,"4",'D1 In-year inspection data'!$N:$N,"Full inspection (short converted)",'D1 In-year inspection data'!$G:$G,$D$5,'D1 In-year inspection data'!$F:$F,$D$7)),
IF(AND($D$5&lt;&gt;"All Provider Groups",$D$7="All Provider Types"),SUM(COUNTIFS('D1 In-year inspection data'!$AA:$AA,"4",'D1 In-year inspection data'!$N:$N,"Full inspection",'D1 In-year inspection data'!$G:$G,$D$5),COUNTIFS('D1 In-year inspection data'!$AA:$AA,"4",'D1 In-year inspection data'!$N:$N,"Full inspection (short converted)",'D1 In-year inspection data'!$G:$G,$D$5))))))</f>
        <v>0</v>
      </c>
      <c r="J19" s="146"/>
      <c r="K19" s="129">
        <f t="shared" si="2"/>
        <v>20</v>
      </c>
      <c r="L19" s="129">
        <f t="shared" si="1"/>
        <v>60</v>
      </c>
      <c r="M19" s="129">
        <f t="shared" si="1"/>
        <v>20</v>
      </c>
      <c r="N19" s="129">
        <f t="shared" si="1"/>
        <v>0</v>
      </c>
      <c r="O19" s="136"/>
      <c r="P19" s="136"/>
      <c r="Q19" s="136"/>
    </row>
    <row r="20" spans="2:20" s="132" customFormat="1" x14ac:dyDescent="0.2">
      <c r="B20" s="145" t="s">
        <v>79</v>
      </c>
      <c r="D20" s="128">
        <f t="shared" si="0"/>
        <v>44</v>
      </c>
      <c r="E20" s="129"/>
      <c r="F20" s="130">
        <f>IF(AND($D$5="All Provider Groups",$D$7="All Provider Types"),SUM(COUNTIFS('D1 In-year inspection data'!$AB:$AB,"1",'D1 In-year inspection data'!$N:$N,"Full inspection"),COUNTIFS('D1 In-year inspection data'!$AB:$AB,"1",'D1 In-year inspection data'!$N:$N,"Full inspection (short converted)")),
IF(AND($D$5="All Provider Groups",$D$7&lt;&gt;"All Provider Types"),SUM(COUNTIFS('D1 In-year inspection data'!$AB:$AB,"1",'D1 In-year inspection data'!$N:$N,"Full inspection",'D1 In-year inspection data'!$F:$F,$D$7),COUNTIFS('D1 In-year inspection data'!$AB:$AB,"1",'D1 In-year inspection data'!$N:$N,"Full inspection (short converted)",'D1 In-year inspection data'!$F:$F,$D$7)),
IF(AND($D$5&lt;&gt;"All Provider Groups",$D$7&lt;&gt;"All Provider Types"),SUM(COUNTIFS('D1 In-year inspection data'!$AB:$AB,"1",'D1 In-year inspection data'!$N:$N,"Full inspection",'D1 In-year inspection data'!$G:$G,$D$5,'D1 In-year inspection data'!$F:$F,$D$7),COUNTIFS('D1 In-year inspection data'!$AB:$AB,"1",'D1 In-year inspection data'!$N:$N,"Full inspection (short converted)",'D1 In-year inspection data'!$G:$G,$D$5,'D1 In-year inspection data'!$F:$F,$D$7)),
IF(AND($D$5&lt;&gt;"All Provider Groups",$D$7="All Provider Types"),SUM(COUNTIFS('D1 In-year inspection data'!$AB:$AB,"1",'D1 In-year inspection data'!$N:$N,"Full inspection",'D1 In-year inspection data'!$G:$G,$D$5),COUNTIFS('D1 In-year inspection data'!$AB:$AB,"1",'D1 In-year inspection data'!$N:$N,"Full inspection (short converted)",'D1 In-year inspection data'!$G:$G,$D$5))))))</f>
        <v>5</v>
      </c>
      <c r="G20" s="130">
        <f>IF(AND($D$5="All Provider Groups",$D$7="All Provider Types"),SUM(COUNTIFS('D1 In-year inspection data'!$AB:$AB,"2",'D1 In-year inspection data'!$N:$N,"Full inspection"),COUNTIFS('D1 In-year inspection data'!$AB:$AB,"2",'D1 In-year inspection data'!$N:$N,"Full inspection (short converted)")),
IF(AND($D$5="All Provider Groups",$D$7&lt;&gt;"All Provider Types"),SUM(COUNTIFS('D1 In-year inspection data'!$AB:$AB,"2",'D1 In-year inspection data'!$N:$N,"Full inspection",'D1 In-year inspection data'!$F:$F,$D$7),COUNTIFS('D1 In-year inspection data'!$AB:$AB,"2",'D1 In-year inspection data'!$N:$N,"Full inspection (short converted)",'D1 In-year inspection data'!$F:$F,$D$7)),
IF(AND($D$5&lt;&gt;"All Provider Groups",$D$7&lt;&gt;"All Provider Types"),SUM(COUNTIFS('D1 In-year inspection data'!$AB:$AB,"2",'D1 In-year inspection data'!$N:$N,"Full inspection",'D1 In-year inspection data'!$G:$G,$D$5,'D1 In-year inspection data'!$F:$F,$D$7),COUNTIFS('D1 In-year inspection data'!$AB:$AB,"2",'D1 In-year inspection data'!$N:$N,"Full inspection (short converted)",'D1 In-year inspection data'!$G:$G,$D$5,'D1 In-year inspection data'!$F:$F,$D$7)),
IF(AND($D$5&lt;&gt;"All Provider Groups",$D$7="All Provider Types"),SUM(COUNTIFS('D1 In-year inspection data'!$AB:$AB,"2",'D1 In-year inspection data'!$N:$N,"Full inspection",'D1 In-year inspection data'!$G:$G,$D$5),COUNTIFS('D1 In-year inspection data'!$AB:$AB,"2",'D1 In-year inspection data'!$N:$N,"Full inspection (short converted)",'D1 In-year inspection data'!$G:$G,$D$5))))))</f>
        <v>29</v>
      </c>
      <c r="H20" s="130">
        <f>IF(AND($D$5="All Provider Groups",$D$7="All Provider Types"),SUM(COUNTIFS('D1 In-year inspection data'!$AB:$AB,"3",'D1 In-year inspection data'!$N:$N,"Full inspection"),COUNTIFS('D1 In-year inspection data'!$AB:$AB,"3",'D1 In-year inspection data'!$N:$N,"Full inspection (short converted)")),
IF(AND($D$5="All Provider Groups",$D$7&lt;&gt;"All Provider Types"),SUM(COUNTIFS('D1 In-year inspection data'!$AB:$AB,"3",'D1 In-year inspection data'!$N:$N,"Full inspection",'D1 In-year inspection data'!$F:$F,$D$7),COUNTIFS('D1 In-year inspection data'!$AB:$AB,"3",'D1 In-year inspection data'!$N:$N,"Full inspection (short converted)",'D1 In-year inspection data'!$F:$F,$D$7)),
IF(AND($D$5&lt;&gt;"All Provider Groups",$D$7&lt;&gt;"All Provider Types"),SUM(COUNTIFS('D1 In-year inspection data'!$AB:$AB,"3",'D1 In-year inspection data'!$N:$N,"Full inspection",'D1 In-year inspection data'!$G:$G,$D$5,'D1 In-year inspection data'!$F:$F,$D$7),COUNTIFS('D1 In-year inspection data'!$AB:$AB,"3",'D1 In-year inspection data'!$N:$N,"Full inspection (short converted)",'D1 In-year inspection data'!$G:$G,$D$5,'D1 In-year inspection data'!$F:$F,$D$7)),
IF(AND($D$5&lt;&gt;"All Provider Groups",$D$7="All Provider Types"),SUM(COUNTIFS('D1 In-year inspection data'!$AB:$AB,"3",'D1 In-year inspection data'!$N:$N,"Full inspection",'D1 In-year inspection data'!$G:$G,$D$5),COUNTIFS('D1 In-year inspection data'!$AB:$AB,"3",'D1 In-year inspection data'!$N:$N,"Full inspection (short converted)",'D1 In-year inspection data'!$G:$G,$D$5))))))</f>
        <v>10</v>
      </c>
      <c r="I20" s="130">
        <f>IF(AND($D$5="All Provider Groups",$D$7="All Provider Types"),SUM(COUNTIFS('D1 In-year inspection data'!$AB:$AB,"4",'D1 In-year inspection data'!$N:$N,"Full inspection"),COUNTIFS('D1 In-year inspection data'!$AB:$AB,"4",'D1 In-year inspection data'!$N:$N,"Full inspection (short converted)")),
IF(AND($D$5="All Provider Groups",$D$7&lt;&gt;"All Provider Types"),SUM(COUNTIFS('D1 In-year inspection data'!$AB:$AB,"4",'D1 In-year inspection data'!$N:$N,"Full inspection",'D1 In-year inspection data'!$F:$F,$D$7),COUNTIFS('D1 In-year inspection data'!$AB:$AB,"4",'D1 In-year inspection data'!$N:$N,"Full inspection (short converted)",'D1 In-year inspection data'!$F:$F,$D$7)),
IF(AND($D$5&lt;&gt;"All Provider Groups",$D$7&lt;&gt;"All Provider Types"),SUM(COUNTIFS('D1 In-year inspection data'!$AB:$AB,"4",'D1 In-year inspection data'!$N:$N,"Full inspection",'D1 In-year inspection data'!$G:$G,$D$5,'D1 In-year inspection data'!$F:$F,$D$7),COUNTIFS('D1 In-year inspection data'!$AB:$AB,"4",'D1 In-year inspection data'!$N:$N,"Full inspection (short converted)",'D1 In-year inspection data'!$G:$G,$D$5,'D1 In-year inspection data'!$F:$F,$D$7)),
IF(AND($D$5&lt;&gt;"All Provider Groups",$D$7="All Provider Types"),SUM(COUNTIFS('D1 In-year inspection data'!$AB:$AB,"4",'D1 In-year inspection data'!$N:$N,"Full inspection",'D1 In-year inspection data'!$G:$G,$D$5),COUNTIFS('D1 In-year inspection data'!$AB:$AB,"4",'D1 In-year inspection data'!$N:$N,"Full inspection (short converted)",'D1 In-year inspection data'!$G:$G,$D$5))))))</f>
        <v>0</v>
      </c>
      <c r="J20" s="146"/>
      <c r="K20" s="129">
        <f t="shared" si="2"/>
        <v>11.363636363636363</v>
      </c>
      <c r="L20" s="129">
        <f t="shared" si="1"/>
        <v>65.909090909090907</v>
      </c>
      <c r="M20" s="129">
        <f t="shared" si="1"/>
        <v>22.727272727272727</v>
      </c>
      <c r="N20" s="129">
        <f t="shared" si="1"/>
        <v>0</v>
      </c>
      <c r="O20" s="136"/>
      <c r="P20" s="136"/>
      <c r="Q20" s="136"/>
      <c r="R20" s="136"/>
    </row>
    <row r="21" spans="2:20" s="132" customFormat="1" x14ac:dyDescent="0.2">
      <c r="B21" s="145" t="s">
        <v>80</v>
      </c>
      <c r="D21" s="128">
        <f t="shared" si="0"/>
        <v>3</v>
      </c>
      <c r="E21" s="129"/>
      <c r="F21" s="130">
        <f>IF(AND($D$5="All Provider Groups",$D$7="All Provider Types"),SUM(COUNTIFS('D1 In-year inspection data'!$AC:$AC,"1",'D1 In-year inspection data'!$N:$N,"Full inspection"),COUNTIFS('D1 In-year inspection data'!$AC:$AC,"1",'D1 In-year inspection data'!$N:$N,"Full inspection (short converted)")),
IF(AND($D$5="All Provider Groups",$D$7&lt;&gt;"All Provider Types"),SUM(COUNTIFS('D1 In-year inspection data'!$AC:$AC,"1",'D1 In-year inspection data'!$N:$N,"Full inspection",'D1 In-year inspection data'!$F:$F,$D$7),COUNTIFS('D1 In-year inspection data'!$AC:$AC,"1",'D1 In-year inspection data'!$N:$N,"Full inspection (short converted)",'D1 In-year inspection data'!$F:$F,$D$7)),
IF(AND($D$5&lt;&gt;"All Provider Groups",$D$7&lt;&gt;"All Provider Types"),SUM(COUNTIFS('D1 In-year inspection data'!$AC:$AC,"1",'D1 In-year inspection data'!$N:$N,"Full inspection",'D1 In-year inspection data'!$G:$G,$D$5,'D1 In-year inspection data'!$F:$F,$D$7),COUNTIFS('D1 In-year inspection data'!$AC:$AC,"1",'D1 In-year inspection data'!$N:$N,"Full inspection (short converted)",'D1 In-year inspection data'!$G:$G,$D$5,'D1 In-year inspection data'!$F:$F,$D$7)),
IF(AND($D$5&lt;&gt;"All Provider Groups",$D$7="All Provider Types"),SUM(COUNTIFS('D1 In-year inspection data'!$AC:$AC,"1",'D1 In-year inspection data'!$N:$N,"Full inspection",'D1 In-year inspection data'!$G:$G,$D$5),COUNTIFS('D1 In-year inspection data'!$AC:$AC,"1",'D1 In-year inspection data'!$N:$N,"Full inspection (short converted)",'D1 In-year inspection data'!$G:$G,$D$5))))))</f>
        <v>1</v>
      </c>
      <c r="G21" s="130">
        <f>IF(AND($D$5="All Provider Groups",$D$7="All Provider Types"),SUM(COUNTIFS('D1 In-year inspection data'!$AC:$AC,"2",'D1 In-year inspection data'!$N:$N,"Full inspection"),COUNTIFS('D1 In-year inspection data'!$AC:$AC,"2",'D1 In-year inspection data'!$N:$N,"Full inspection (short converted)")),
IF(AND($D$5="All Provider Groups",$D$7&lt;&gt;"All Provider Types"),SUM(COUNTIFS('D1 In-year inspection data'!$AC:$AC,"2",'D1 In-year inspection data'!$N:$N,"Full inspection",'D1 In-year inspection data'!$F:$F,$D$7),COUNTIFS('D1 In-year inspection data'!$AC:$AC,"2",'D1 In-year inspection data'!$N:$N,"Full inspection (short converted)",'D1 In-year inspection data'!$F:$F,$D$7)),
IF(AND($D$5&lt;&gt;"All Provider Groups",$D$7&lt;&gt;"All Provider Types"),SUM(COUNTIFS('D1 In-year inspection data'!$AC:$AC,"2",'D1 In-year inspection data'!$N:$N,"Full inspection",'D1 In-year inspection data'!$G:$G,$D$5,'D1 In-year inspection data'!$F:$F,$D$7),COUNTIFS('D1 In-year inspection data'!$AC:$AC,"2",'D1 In-year inspection data'!$N:$N,"Full inspection (short converted)",'D1 In-year inspection data'!$G:$G,$D$5,'D1 In-year inspection data'!$F:$F,$D$7)),
IF(AND($D$5&lt;&gt;"All Provider Groups",$D$7="All Provider Types"),SUM(COUNTIFS('D1 In-year inspection data'!$AC:$AC,"2",'D1 In-year inspection data'!$N:$N,"Full inspection",'D1 In-year inspection data'!$G:$G,$D$5),COUNTIFS('D1 In-year inspection data'!$AC:$AC,"2",'D1 In-year inspection data'!$N:$N,"Full inspection (short converted)",'D1 In-year inspection data'!$G:$G,$D$5))))))</f>
        <v>1</v>
      </c>
      <c r="H21" s="130">
        <f>IF(AND($D$5="All Provider Groups",$D$7="All Provider Types"),SUM(COUNTIFS('D1 In-year inspection data'!$AC:$AC,"3",'D1 In-year inspection data'!$N:$N,"Full inspection"),COUNTIFS('D1 In-year inspection data'!$AC:$AC,"3",'D1 In-year inspection data'!$N:$N,"Full inspection (short converted)")),
IF(AND($D$5="All Provider Groups",$D$7&lt;&gt;"All Provider Types"),SUM(COUNTIFS('D1 In-year inspection data'!$AC:$AC,"3",'D1 In-year inspection data'!$N:$N,"Full inspection",'D1 In-year inspection data'!$F:$F,$D$7),COUNTIFS('D1 In-year inspection data'!$AC:$AC,"3",'D1 In-year inspection data'!$N:$N,"Full inspection (short converted)",'D1 In-year inspection data'!$F:$F,$D$7)),
IF(AND($D$5&lt;&gt;"All Provider Groups",$D$7&lt;&gt;"All Provider Types"),SUM(COUNTIFS('D1 In-year inspection data'!$AC:$AC,"3",'D1 In-year inspection data'!$N:$N,"Full inspection",'D1 In-year inspection data'!$G:$G,$D$5,'D1 In-year inspection data'!$F:$F,$D$7),COUNTIFS('D1 In-year inspection data'!$AC:$AC,"3",'D1 In-year inspection data'!$N:$N,"Full inspection (short converted)",'D1 In-year inspection data'!$G:$G,$D$5,'D1 In-year inspection data'!$F:$F,$D$7)),
IF(AND($D$5&lt;&gt;"All Provider Groups",$D$7="All Provider Types"),SUM(COUNTIFS('D1 In-year inspection data'!$AC:$AC,"3",'D1 In-year inspection data'!$N:$N,"Full inspection",'D1 In-year inspection data'!$G:$G,$D$5),COUNTIFS('D1 In-year inspection data'!$AC:$AC,"3",'D1 In-year inspection data'!$N:$N,"Full inspection (short converted)",'D1 In-year inspection data'!$G:$G,$D$5))))))</f>
        <v>1</v>
      </c>
      <c r="I21" s="130">
        <f>IF(AND($D$5="All Provider Groups",$D$7="All Provider Types"),SUM(COUNTIFS('D1 In-year inspection data'!$AC:$AC,"4",'D1 In-year inspection data'!$N:$N,"Full inspection"),COUNTIFS('D1 In-year inspection data'!$AC:$AC,"4",'D1 In-year inspection data'!$N:$N,"Full inspection (short converted)")),
IF(AND($D$5="All Provider Groups",$D$7&lt;&gt;"All Provider Types"),SUM(COUNTIFS('D1 In-year inspection data'!$AC:$AC,"4",'D1 In-year inspection data'!$N:$N,"Full inspection",'D1 In-year inspection data'!$F:$F,$D$7),COUNTIFS('D1 In-year inspection data'!$AC:$AC,"4",'D1 In-year inspection data'!$N:$N,"Full inspection (short converted)",'D1 In-year inspection data'!$F:$F,$D$7)),
IF(AND($D$5&lt;&gt;"All Provider Groups",$D$7&lt;&gt;"All Provider Types"),SUM(COUNTIFS('D1 In-year inspection data'!$AC:$AC,"4",'D1 In-year inspection data'!$N:$N,"Full inspection",'D1 In-year inspection data'!$G:$G,$D$5,'D1 In-year inspection data'!$F:$F,$D$7),COUNTIFS('D1 In-year inspection data'!$AC:$AC,"4",'D1 In-year inspection data'!$N:$N,"Full inspection (short converted)",'D1 In-year inspection data'!$G:$G,$D$5,'D1 In-year inspection data'!$F:$F,$D$7)),
IF(AND($D$5&lt;&gt;"All Provider Groups",$D$7="All Provider Types"),SUM(COUNTIFS('D1 In-year inspection data'!$AC:$AC,"4",'D1 In-year inspection data'!$N:$N,"Full inspection",'D1 In-year inspection data'!$G:$G,$D$5),COUNTIFS('D1 In-year inspection data'!$AC:$AC,"4",'D1 In-year inspection data'!$N:$N,"Full inspection (short converted)",'D1 In-year inspection data'!$G:$G,$D$5))))))</f>
        <v>0</v>
      </c>
      <c r="J21" s="146"/>
      <c r="K21" s="129">
        <f t="shared" si="2"/>
        <v>33.333333333333336</v>
      </c>
      <c r="L21" s="129">
        <f t="shared" si="1"/>
        <v>33.333333333333336</v>
      </c>
      <c r="M21" s="129">
        <f t="shared" si="1"/>
        <v>33.333333333333336</v>
      </c>
      <c r="N21" s="129">
        <f t="shared" si="1"/>
        <v>0</v>
      </c>
      <c r="R21" s="136"/>
    </row>
    <row r="22" spans="2:20" s="151" customFormat="1" x14ac:dyDescent="0.2">
      <c r="B22" s="147"/>
      <c r="C22" s="147"/>
      <c r="D22" s="147"/>
      <c r="E22" s="147"/>
      <c r="F22" s="147"/>
      <c r="G22" s="147"/>
      <c r="H22" s="148"/>
      <c r="I22" s="149"/>
      <c r="J22" s="149"/>
      <c r="K22" s="149"/>
      <c r="L22" s="149"/>
      <c r="M22" s="148"/>
      <c r="N22" s="107" t="s">
        <v>44</v>
      </c>
      <c r="O22" s="150"/>
      <c r="P22" s="150"/>
      <c r="Q22" s="150"/>
      <c r="R22" s="150"/>
      <c r="T22" s="152"/>
    </row>
    <row r="23" spans="2:20" x14ac:dyDescent="0.2">
      <c r="B23" s="80" t="s">
        <v>674</v>
      </c>
      <c r="C23" s="119"/>
      <c r="D23" s="119"/>
      <c r="E23" s="119"/>
      <c r="F23" s="119"/>
      <c r="G23" s="119"/>
      <c r="H23" s="119"/>
      <c r="I23" s="119"/>
      <c r="J23" s="486"/>
      <c r="K23" s="487"/>
      <c r="L23" s="487"/>
      <c r="M23" s="487"/>
    </row>
    <row r="24" spans="2:20" x14ac:dyDescent="0.2">
      <c r="B24" s="108" t="s">
        <v>675</v>
      </c>
      <c r="C24" s="119"/>
      <c r="D24" s="119"/>
      <c r="E24" s="119"/>
      <c r="F24" s="119"/>
      <c r="G24" s="119"/>
      <c r="H24" s="119"/>
      <c r="I24" s="119"/>
      <c r="J24" s="487"/>
      <c r="K24" s="487"/>
      <c r="L24" s="487"/>
      <c r="M24" s="487"/>
    </row>
    <row r="25" spans="2:20" x14ac:dyDescent="0.2">
      <c r="J25" s="487"/>
      <c r="K25" s="487"/>
      <c r="L25" s="487"/>
      <c r="M25" s="487"/>
    </row>
    <row r="26" spans="2:20" x14ac:dyDescent="0.2">
      <c r="J26" s="487"/>
      <c r="K26" s="487"/>
      <c r="L26" s="487"/>
      <c r="M26" s="487"/>
    </row>
    <row r="27" spans="2:20" x14ac:dyDescent="0.2">
      <c r="J27" s="487"/>
      <c r="K27" s="487"/>
      <c r="L27" s="487"/>
      <c r="M27" s="487"/>
    </row>
    <row r="28" spans="2:20" x14ac:dyDescent="0.2">
      <c r="G28" s="115"/>
      <c r="H28" s="115"/>
      <c r="I28" s="115"/>
      <c r="J28" s="487"/>
      <c r="K28" s="487"/>
      <c r="L28" s="487"/>
      <c r="M28" s="487"/>
      <c r="N28" s="115"/>
      <c r="O28" s="31"/>
    </row>
    <row r="29" spans="2:20" x14ac:dyDescent="0.2">
      <c r="G29" s="53"/>
      <c r="H29" s="53"/>
      <c r="I29" s="83"/>
      <c r="J29" s="487"/>
      <c r="K29" s="487"/>
      <c r="L29" s="487"/>
      <c r="M29" s="487"/>
      <c r="N29" s="53"/>
      <c r="O29" s="31"/>
    </row>
    <row r="30" spans="2:20" x14ac:dyDescent="0.2">
      <c r="J30" s="81"/>
    </row>
  </sheetData>
  <sheetProtection sheet="1" objects="1" scenarios="1"/>
  <mergeCells count="7">
    <mergeCell ref="P11:R11"/>
    <mergeCell ref="J23:M29"/>
    <mergeCell ref="D5:H5"/>
    <mergeCell ref="D7:H7"/>
    <mergeCell ref="D9:D10"/>
    <mergeCell ref="F9:I9"/>
    <mergeCell ref="K9:N9"/>
  </mergeCells>
  <dataValidations count="2">
    <dataValidation type="list" allowBlank="1" showInputMessage="1" showErrorMessage="1" sqref="D7:H7">
      <formula1>INDIRECT(IF(D6="All Provider Groups","Provider_Type",SUBSTITUTE(SUBSTITUTE(D6," ","_"),",","")))</formula1>
    </dataValidation>
    <dataValidation type="list" allowBlank="1" showInputMessage="1" showErrorMessage="1" sqref="D5:H5">
      <formula1>Provider_Group</formula1>
    </dataValidation>
  </dataValidation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4"/>
  <sheetViews>
    <sheetView showGridLines="0" showRowColHeaders="0" zoomScaleNormal="100" workbookViewId="0"/>
  </sheetViews>
  <sheetFormatPr defaultColWidth="9.140625" defaultRowHeight="12.75" x14ac:dyDescent="0.2"/>
  <cols>
    <col min="1" max="1" width="3.7109375" style="30" customWidth="1"/>
    <col min="2" max="2" width="83.7109375" style="30" customWidth="1"/>
    <col min="3" max="3" width="14.85546875" style="30" customWidth="1"/>
    <col min="4" max="4" width="1.7109375" style="30" customWidth="1"/>
    <col min="5" max="8" width="14.85546875" style="30" customWidth="1"/>
    <col min="9" max="9" width="3" style="30" customWidth="1"/>
    <col min="10" max="10" width="14.85546875" style="157" customWidth="1"/>
    <col min="11" max="11" width="14.85546875" style="158" customWidth="1"/>
    <col min="12" max="13" width="14.85546875" style="30" customWidth="1"/>
    <col min="14" max="15" width="9.140625" style="30"/>
    <col min="16" max="16" width="12.140625" style="30" customWidth="1"/>
    <col min="17" max="16384" width="9.140625" style="30"/>
  </cols>
  <sheetData>
    <row r="1" spans="1:19" x14ac:dyDescent="0.2">
      <c r="B1" s="31"/>
    </row>
    <row r="2" spans="1:19" ht="15" x14ac:dyDescent="0.2">
      <c r="B2" s="34" t="s">
        <v>686</v>
      </c>
      <c r="C2" s="35"/>
      <c r="D2" s="35"/>
      <c r="E2" s="35"/>
      <c r="F2" s="35"/>
      <c r="G2" s="54"/>
      <c r="H2" s="54"/>
      <c r="I2" s="54"/>
      <c r="J2" s="54"/>
      <c r="K2" s="54"/>
      <c r="L2" s="159"/>
      <c r="M2" s="159"/>
      <c r="N2" s="159"/>
      <c r="O2" s="159"/>
      <c r="P2" s="159"/>
    </row>
    <row r="3" spans="1:19" x14ac:dyDescent="0.2">
      <c r="B3" s="39" t="str">
        <f>"Reports published between "&amp;lookups!A1</f>
        <v>Reports published between 1 September 2017 and 28 February 2018</v>
      </c>
      <c r="C3" s="35"/>
      <c r="D3" s="35"/>
      <c r="E3" s="35"/>
      <c r="F3" s="35"/>
      <c r="G3" s="39"/>
      <c r="H3" s="35"/>
      <c r="I3" s="35"/>
      <c r="J3" s="502"/>
      <c r="K3" s="502"/>
    </row>
    <row r="4" spans="1:19" ht="14.25" x14ac:dyDescent="0.2">
      <c r="B4" s="160"/>
      <c r="C4" s="160"/>
      <c r="D4" s="160"/>
      <c r="E4" s="161">
        <v>1</v>
      </c>
      <c r="F4" s="161">
        <v>2</v>
      </c>
      <c r="G4" s="161">
        <v>3</v>
      </c>
      <c r="H4" s="161">
        <v>4</v>
      </c>
      <c r="I4" s="160"/>
    </row>
    <row r="5" spans="1:19" ht="28.15" customHeight="1" x14ac:dyDescent="0.2">
      <c r="B5" s="9"/>
      <c r="C5" s="503" t="s">
        <v>687</v>
      </c>
      <c r="D5" s="162"/>
      <c r="E5" s="483" t="s">
        <v>20</v>
      </c>
      <c r="F5" s="483"/>
      <c r="G5" s="483"/>
      <c r="H5" s="483"/>
      <c r="I5" s="163"/>
      <c r="J5" s="483" t="s">
        <v>673</v>
      </c>
      <c r="K5" s="483"/>
      <c r="L5" s="483"/>
      <c r="M5" s="483"/>
    </row>
    <row r="6" spans="1:19" ht="25.5" x14ac:dyDescent="0.2">
      <c r="B6" s="122"/>
      <c r="C6" s="504"/>
      <c r="D6" s="99"/>
      <c r="E6" s="123" t="s">
        <v>664</v>
      </c>
      <c r="F6" s="123" t="s">
        <v>665</v>
      </c>
      <c r="G6" s="49" t="s">
        <v>666</v>
      </c>
      <c r="H6" s="123" t="s">
        <v>667</v>
      </c>
      <c r="I6" s="101"/>
      <c r="J6" s="123" t="s">
        <v>664</v>
      </c>
      <c r="K6" s="123" t="s">
        <v>665</v>
      </c>
      <c r="L6" s="49" t="s">
        <v>666</v>
      </c>
      <c r="M6" s="123" t="s">
        <v>667</v>
      </c>
    </row>
    <row r="7" spans="1:19" ht="31.5" customHeight="1" x14ac:dyDescent="0.2">
      <c r="A7" s="47" t="s">
        <v>688</v>
      </c>
      <c r="B7" s="126" t="s">
        <v>689</v>
      </c>
      <c r="C7" s="405">
        <v>20</v>
      </c>
      <c r="D7" s="406"/>
      <c r="E7" s="407">
        <v>0</v>
      </c>
      <c r="F7" s="407">
        <v>8</v>
      </c>
      <c r="G7" s="407">
        <v>11</v>
      </c>
      <c r="H7" s="407">
        <v>1</v>
      </c>
      <c r="I7" s="406"/>
      <c r="J7" s="408">
        <f>(E7/$C7)*100</f>
        <v>0</v>
      </c>
      <c r="K7" s="408">
        <f>(F7/$C7)*100</f>
        <v>40</v>
      </c>
      <c r="L7" s="408">
        <f t="shared" ref="K7:M12" si="0">(G7/$C7)*100</f>
        <v>55.000000000000007</v>
      </c>
      <c r="M7" s="408">
        <f t="shared" si="0"/>
        <v>5</v>
      </c>
      <c r="N7" s="41"/>
    </row>
    <row r="8" spans="1:19" ht="31.5" customHeight="1" x14ac:dyDescent="0.2">
      <c r="A8" s="47" t="s">
        <v>690</v>
      </c>
      <c r="B8" s="126" t="s">
        <v>691</v>
      </c>
      <c r="C8" s="405">
        <f>SUM(E8:H8)</f>
        <v>20</v>
      </c>
      <c r="D8" s="406"/>
      <c r="E8" s="407">
        <v>0</v>
      </c>
      <c r="F8" s="407">
        <v>7</v>
      </c>
      <c r="G8" s="407">
        <v>11</v>
      </c>
      <c r="H8" s="407">
        <v>2</v>
      </c>
      <c r="I8" s="409"/>
      <c r="J8" s="408">
        <f t="shared" ref="J8:J12" si="1">(E8/$C8)*100</f>
        <v>0</v>
      </c>
      <c r="K8" s="408">
        <f t="shared" si="0"/>
        <v>35</v>
      </c>
      <c r="L8" s="407">
        <f t="shared" si="0"/>
        <v>55.000000000000007</v>
      </c>
      <c r="M8" s="407">
        <f>(H8/$C8)*100</f>
        <v>10</v>
      </c>
    </row>
    <row r="9" spans="1:19" ht="31.5" customHeight="1" x14ac:dyDescent="0.2">
      <c r="A9" s="47" t="s">
        <v>692</v>
      </c>
      <c r="B9" s="126" t="s">
        <v>693</v>
      </c>
      <c r="C9" s="405">
        <f t="shared" ref="C9:C11" si="2">SUM(E9:H9)</f>
        <v>20</v>
      </c>
      <c r="D9" s="406"/>
      <c r="E9" s="407">
        <v>0</v>
      </c>
      <c r="F9" s="407">
        <v>15</v>
      </c>
      <c r="G9" s="407">
        <v>5</v>
      </c>
      <c r="H9" s="407">
        <v>0</v>
      </c>
      <c r="I9" s="409"/>
      <c r="J9" s="408">
        <f t="shared" si="1"/>
        <v>0</v>
      </c>
      <c r="K9" s="408">
        <f t="shared" si="0"/>
        <v>75</v>
      </c>
      <c r="L9" s="407">
        <f t="shared" si="0"/>
        <v>25</v>
      </c>
      <c r="M9" s="407">
        <f t="shared" si="0"/>
        <v>0</v>
      </c>
    </row>
    <row r="10" spans="1:19" ht="31.5" customHeight="1" x14ac:dyDescent="0.2">
      <c r="A10" s="47" t="s">
        <v>694</v>
      </c>
      <c r="B10" s="126" t="s">
        <v>695</v>
      </c>
      <c r="C10" s="405">
        <f t="shared" si="2"/>
        <v>20</v>
      </c>
      <c r="D10" s="406"/>
      <c r="E10" s="407">
        <v>0</v>
      </c>
      <c r="F10" s="407">
        <v>14</v>
      </c>
      <c r="G10" s="407">
        <v>6</v>
      </c>
      <c r="H10" s="407">
        <v>0</v>
      </c>
      <c r="I10" s="409"/>
      <c r="J10" s="408">
        <f t="shared" si="1"/>
        <v>0</v>
      </c>
      <c r="K10" s="408">
        <f t="shared" si="0"/>
        <v>70</v>
      </c>
      <c r="L10" s="407">
        <f t="shared" si="0"/>
        <v>30</v>
      </c>
      <c r="M10" s="407">
        <f t="shared" si="0"/>
        <v>0</v>
      </c>
    </row>
    <row r="11" spans="1:19" ht="31.5" customHeight="1" x14ac:dyDescent="0.2">
      <c r="A11" s="47" t="s">
        <v>696</v>
      </c>
      <c r="B11" s="126" t="s">
        <v>697</v>
      </c>
      <c r="C11" s="405">
        <f t="shared" si="2"/>
        <v>20</v>
      </c>
      <c r="D11" s="406"/>
      <c r="E11" s="407">
        <v>1</v>
      </c>
      <c r="F11" s="407">
        <v>12</v>
      </c>
      <c r="G11" s="407">
        <v>7</v>
      </c>
      <c r="H11" s="407">
        <v>0</v>
      </c>
      <c r="I11" s="409"/>
      <c r="J11" s="408">
        <f t="shared" si="1"/>
        <v>5</v>
      </c>
      <c r="K11" s="408">
        <f t="shared" si="0"/>
        <v>60</v>
      </c>
      <c r="L11" s="407">
        <f t="shared" si="0"/>
        <v>35</v>
      </c>
      <c r="M11" s="407">
        <f t="shared" si="0"/>
        <v>0</v>
      </c>
    </row>
    <row r="12" spans="1:19" ht="31.5" customHeight="1" x14ac:dyDescent="0.2">
      <c r="A12" s="47" t="s">
        <v>698</v>
      </c>
      <c r="B12" s="164" t="s">
        <v>699</v>
      </c>
      <c r="C12" s="410">
        <f>SUM(E12:H12)</f>
        <v>14</v>
      </c>
      <c r="D12" s="411"/>
      <c r="E12" s="412">
        <v>0</v>
      </c>
      <c r="F12" s="412">
        <v>10</v>
      </c>
      <c r="G12" s="412">
        <v>4</v>
      </c>
      <c r="H12" s="412">
        <v>0</v>
      </c>
      <c r="I12" s="412"/>
      <c r="J12" s="413">
        <f t="shared" si="1"/>
        <v>0</v>
      </c>
      <c r="K12" s="413">
        <f t="shared" si="0"/>
        <v>71.428571428571431</v>
      </c>
      <c r="L12" s="412">
        <f t="shared" si="0"/>
        <v>28.571428571428569</v>
      </c>
      <c r="M12" s="412">
        <f t="shared" si="0"/>
        <v>0</v>
      </c>
    </row>
    <row r="13" spans="1:19" ht="31.5" customHeight="1" x14ac:dyDescent="0.2">
      <c r="A13" s="165" t="s">
        <v>700</v>
      </c>
      <c r="B13" s="126" t="s">
        <v>701</v>
      </c>
      <c r="C13" s="405">
        <f>SUM(E13:H13)</f>
        <v>18</v>
      </c>
      <c r="D13" s="409"/>
      <c r="E13" s="414">
        <v>0</v>
      </c>
      <c r="F13" s="414">
        <v>10</v>
      </c>
      <c r="G13" s="414">
        <v>5</v>
      </c>
      <c r="H13" s="414">
        <v>3</v>
      </c>
      <c r="I13" s="409"/>
      <c r="J13" s="415">
        <f>(E13/$C13)*100</f>
        <v>0</v>
      </c>
      <c r="K13" s="415">
        <f>(F13/$C13)*100</f>
        <v>55.555555555555557</v>
      </c>
      <c r="L13" s="414">
        <f>(G13/$C13)*100</f>
        <v>27.777777777777779</v>
      </c>
      <c r="M13" s="414">
        <f>(H13/$C13)*100</f>
        <v>16.666666666666664</v>
      </c>
    </row>
    <row r="14" spans="1:19" s="166" customFormat="1" x14ac:dyDescent="0.2">
      <c r="B14" s="167"/>
      <c r="C14" s="167"/>
      <c r="D14" s="167"/>
      <c r="E14" s="167"/>
      <c r="F14" s="505" t="s">
        <v>36</v>
      </c>
      <c r="G14" s="505"/>
      <c r="H14" s="505"/>
      <c r="I14" s="505"/>
      <c r="J14" s="505"/>
      <c r="K14" s="505"/>
      <c r="L14" s="505"/>
      <c r="M14" s="505"/>
      <c r="O14" s="506"/>
      <c r="P14" s="506"/>
      <c r="Q14" s="506"/>
      <c r="R14" s="506"/>
      <c r="S14" s="500"/>
    </row>
    <row r="15" spans="1:19" x14ac:dyDescent="0.2">
      <c r="B15" s="501" t="s">
        <v>702</v>
      </c>
      <c r="C15" s="501"/>
      <c r="D15" s="501"/>
      <c r="E15" s="501"/>
      <c r="F15" s="501"/>
      <c r="G15" s="501"/>
      <c r="H15" s="501"/>
      <c r="I15" s="501"/>
      <c r="M15" s="168"/>
      <c r="O15" s="506"/>
      <c r="P15" s="506"/>
      <c r="Q15" s="506"/>
      <c r="R15" s="506"/>
      <c r="S15" s="500"/>
    </row>
    <row r="16" spans="1:19" x14ac:dyDescent="0.2">
      <c r="B16" s="501" t="s">
        <v>703</v>
      </c>
      <c r="C16" s="501"/>
      <c r="D16" s="501"/>
      <c r="E16" s="501"/>
      <c r="F16" s="501"/>
      <c r="G16" s="501"/>
      <c r="H16" s="501"/>
      <c r="I16" s="501"/>
      <c r="M16" s="168"/>
      <c r="O16" s="506"/>
      <c r="P16" s="506"/>
      <c r="Q16" s="506"/>
      <c r="R16" s="506"/>
      <c r="S16" s="500"/>
    </row>
    <row r="17" spans="2:19" x14ac:dyDescent="0.2">
      <c r="J17" s="169"/>
      <c r="K17" s="170"/>
      <c r="M17" s="168"/>
      <c r="O17" s="506"/>
      <c r="P17" s="506"/>
      <c r="Q17" s="506"/>
      <c r="R17" s="506"/>
      <c r="S17" s="500"/>
    </row>
    <row r="18" spans="2:19" x14ac:dyDescent="0.2">
      <c r="C18" s="169"/>
      <c r="D18" s="169"/>
      <c r="E18" s="169"/>
      <c r="F18" s="169"/>
      <c r="G18" s="169"/>
      <c r="H18" s="169"/>
      <c r="I18" s="169"/>
      <c r="J18" s="169"/>
      <c r="K18" s="170"/>
      <c r="O18" s="506"/>
      <c r="P18" s="506"/>
      <c r="Q18" s="506"/>
      <c r="R18" s="506"/>
      <c r="S18" s="500"/>
    </row>
    <row r="19" spans="2:19" x14ac:dyDescent="0.2">
      <c r="B19" s="41"/>
      <c r="F19" s="171"/>
      <c r="G19" s="171"/>
      <c r="H19" s="171"/>
      <c r="I19" s="171"/>
      <c r="O19" s="506"/>
      <c r="P19" s="506"/>
      <c r="Q19" s="506"/>
      <c r="R19" s="506"/>
      <c r="S19" s="500"/>
    </row>
    <row r="20" spans="2:19" x14ac:dyDescent="0.2">
      <c r="B20" s="41"/>
      <c r="F20" s="171"/>
      <c r="G20" s="171"/>
      <c r="H20" s="171"/>
      <c r="I20" s="171"/>
      <c r="O20" s="506"/>
      <c r="P20" s="506"/>
      <c r="Q20" s="506"/>
      <c r="R20" s="506"/>
      <c r="S20" s="500"/>
    </row>
    <row r="21" spans="2:19" x14ac:dyDescent="0.2">
      <c r="F21" s="171"/>
      <c r="G21" s="171"/>
      <c r="H21" s="171"/>
      <c r="I21" s="171"/>
      <c r="O21" s="506"/>
      <c r="P21" s="506"/>
      <c r="Q21" s="506"/>
      <c r="R21" s="506"/>
      <c r="S21" s="500"/>
    </row>
    <row r="22" spans="2:19" x14ac:dyDescent="0.2">
      <c r="F22" s="171"/>
      <c r="G22" s="171"/>
      <c r="H22" s="171"/>
      <c r="I22" s="171"/>
    </row>
    <row r="23" spans="2:19" x14ac:dyDescent="0.2">
      <c r="F23" s="171"/>
      <c r="G23" s="171"/>
      <c r="H23" s="171"/>
      <c r="I23" s="171"/>
    </row>
    <row r="24" spans="2:19" x14ac:dyDescent="0.2">
      <c r="F24" s="81"/>
    </row>
  </sheetData>
  <sheetProtection sheet="1" objects="1" scenarios="1"/>
  <mergeCells count="9">
    <mergeCell ref="S14:S21"/>
    <mergeCell ref="B15:I15"/>
    <mergeCell ref="B16:I16"/>
    <mergeCell ref="J3:K3"/>
    <mergeCell ref="C5:C6"/>
    <mergeCell ref="E5:H5"/>
    <mergeCell ref="J5:M5"/>
    <mergeCell ref="F14:M14"/>
    <mergeCell ref="O14:R21"/>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Q33"/>
  <sheetViews>
    <sheetView showGridLines="0" showRowColHeaders="0" zoomScaleNormal="100" workbookViewId="0"/>
  </sheetViews>
  <sheetFormatPr defaultColWidth="9.140625" defaultRowHeight="12.75" x14ac:dyDescent="0.2"/>
  <cols>
    <col min="1" max="1" width="2.28515625" style="87" customWidth="1"/>
    <col min="2" max="2" width="35.28515625" style="87" customWidth="1"/>
    <col min="3" max="3" width="5" style="87" customWidth="1"/>
    <col min="4" max="4" width="23.85546875" style="87" customWidth="1"/>
    <col min="5" max="5" width="3.85546875" style="87" customWidth="1"/>
    <col min="6" max="6" width="29.5703125" style="87" customWidth="1"/>
    <col min="7" max="7" width="3.7109375" style="87" customWidth="1"/>
    <col min="8" max="8" width="17.140625" style="87" customWidth="1"/>
    <col min="9" max="10" width="16" style="87" customWidth="1"/>
    <col min="11" max="11" width="16.5703125" style="87" customWidth="1"/>
    <col min="12" max="12" width="16" style="87" customWidth="1"/>
    <col min="13" max="13" width="3" style="87" customWidth="1"/>
    <col min="14" max="17" width="16" style="87" customWidth="1"/>
    <col min="18" max="16384" width="9.140625" style="87"/>
  </cols>
  <sheetData>
    <row r="2" spans="1:17" ht="15" x14ac:dyDescent="0.2">
      <c r="B2" s="34" t="s">
        <v>4806</v>
      </c>
      <c r="C2" s="175"/>
      <c r="D2" s="175"/>
      <c r="E2" s="175"/>
      <c r="F2" s="175"/>
      <c r="G2" s="175"/>
      <c r="H2" s="9"/>
      <c r="I2" s="9"/>
      <c r="J2" s="9"/>
      <c r="K2" s="9"/>
      <c r="L2" s="9"/>
      <c r="M2" s="9"/>
      <c r="N2" s="9"/>
      <c r="O2" s="9"/>
      <c r="P2" s="9"/>
      <c r="Q2" s="9"/>
    </row>
    <row r="3" spans="1:17" x14ac:dyDescent="0.2">
      <c r="B3" s="436" t="str">
        <f>"As at "&amp;lookups!A2</f>
        <v>As at 28 February 2018</v>
      </c>
      <c r="C3" s="39"/>
      <c r="D3" s="39"/>
      <c r="E3" s="39"/>
      <c r="F3" s="39"/>
      <c r="G3" s="39"/>
      <c r="H3" s="9"/>
      <c r="I3" s="9"/>
      <c r="J3" s="9"/>
      <c r="K3" s="9"/>
      <c r="L3" s="9"/>
      <c r="M3" s="9"/>
      <c r="N3" s="9"/>
      <c r="O3" s="9"/>
      <c r="P3" s="9"/>
      <c r="Q3" s="9"/>
    </row>
    <row r="4" spans="1:17" x14ac:dyDescent="0.2">
      <c r="B4" s="9"/>
      <c r="C4" s="9"/>
      <c r="D4" s="9"/>
      <c r="E4" s="9"/>
      <c r="F4" s="9"/>
      <c r="G4" s="9"/>
      <c r="H4" s="9"/>
      <c r="I4" s="9"/>
      <c r="J4" s="9"/>
      <c r="K4" s="9"/>
      <c r="L4" s="9"/>
      <c r="M4" s="9"/>
      <c r="N4" s="9"/>
      <c r="O4" s="9"/>
      <c r="P4" s="9"/>
      <c r="Q4" s="9"/>
    </row>
    <row r="5" spans="1:17" x14ac:dyDescent="0.2">
      <c r="C5" s="176"/>
      <c r="F5" s="176" t="s">
        <v>4807</v>
      </c>
      <c r="G5" s="9"/>
      <c r="H5" s="508" t="s">
        <v>70</v>
      </c>
      <c r="I5" s="509"/>
      <c r="J5" s="509"/>
      <c r="K5" s="510"/>
      <c r="L5" s="177"/>
      <c r="M5" s="9"/>
      <c r="N5" s="9"/>
      <c r="O5" s="9"/>
      <c r="P5" s="9"/>
      <c r="Q5" s="9"/>
    </row>
    <row r="6" spans="1:17" x14ac:dyDescent="0.2">
      <c r="B6" s="511"/>
      <c r="C6" s="511"/>
      <c r="D6" s="9"/>
      <c r="E6" s="31"/>
      <c r="F6" s="31"/>
      <c r="G6" s="31"/>
      <c r="H6" s="9"/>
      <c r="I6" s="178">
        <v>1</v>
      </c>
      <c r="J6" s="178">
        <v>2</v>
      </c>
      <c r="K6" s="178">
        <v>3</v>
      </c>
      <c r="L6" s="178">
        <v>4</v>
      </c>
      <c r="M6" s="9"/>
      <c r="N6" s="9"/>
      <c r="O6" s="9"/>
      <c r="P6" s="9"/>
      <c r="Q6" s="9"/>
    </row>
    <row r="7" spans="1:17" x14ac:dyDescent="0.2">
      <c r="B7" s="9"/>
      <c r="C7" s="9"/>
      <c r="D7" s="512" t="s">
        <v>4808</v>
      </c>
      <c r="E7" s="53"/>
      <c r="F7" s="512" t="s">
        <v>4809</v>
      </c>
      <c r="G7" s="53"/>
      <c r="H7" s="514" t="s">
        <v>4810</v>
      </c>
      <c r="I7" s="514"/>
      <c r="J7" s="514"/>
      <c r="K7" s="514"/>
      <c r="L7" s="514"/>
      <c r="M7" s="179"/>
      <c r="N7" s="507" t="s">
        <v>4811</v>
      </c>
      <c r="O7" s="507"/>
      <c r="P7" s="507"/>
      <c r="Q7" s="507"/>
    </row>
    <row r="8" spans="1:17" ht="39.75" x14ac:dyDescent="0.2">
      <c r="B8" s="9"/>
      <c r="C8" s="9"/>
      <c r="D8" s="513"/>
      <c r="E8" s="53"/>
      <c r="F8" s="513"/>
      <c r="G8" s="53"/>
      <c r="H8" s="50" t="s">
        <v>35</v>
      </c>
      <c r="I8" s="50" t="s">
        <v>664</v>
      </c>
      <c r="J8" s="50" t="s">
        <v>665</v>
      </c>
      <c r="K8" s="50" t="s">
        <v>4812</v>
      </c>
      <c r="L8" s="50" t="s">
        <v>667</v>
      </c>
      <c r="M8" s="180"/>
      <c r="N8" s="181" t="s">
        <v>664</v>
      </c>
      <c r="O8" s="181" t="s">
        <v>665</v>
      </c>
      <c r="P8" s="50" t="s">
        <v>4812</v>
      </c>
      <c r="Q8" s="181" t="s">
        <v>667</v>
      </c>
    </row>
    <row r="9" spans="1:17" ht="14.25" x14ac:dyDescent="0.2">
      <c r="B9" s="182" t="s">
        <v>22</v>
      </c>
      <c r="C9" s="182"/>
      <c r="D9" s="183">
        <f>IFERROR(SUM(F9,H9),0)</f>
        <v>1281</v>
      </c>
      <c r="E9" s="184"/>
      <c r="F9" s="185">
        <f>SUM(COUNTIFS('D3 Most recent inspection data'!$S:$S,"NULL"),COUNTIFS('D3 Most recent inspection data'!$S:$S,"-"))</f>
        <v>299</v>
      </c>
      <c r="G9" s="184"/>
      <c r="H9" s="184">
        <f>SUM(I9:L9)</f>
        <v>982</v>
      </c>
      <c r="I9" s="184">
        <f>COUNTIFS('D3 Most recent inspection data'!$S:$S,"1")</f>
        <v>149</v>
      </c>
      <c r="J9" s="184">
        <f>COUNTIFS('D3 Most recent inspection data'!$S:$S,"2")</f>
        <v>656</v>
      </c>
      <c r="K9" s="184">
        <f>COUNTIFS('D3 Most recent inspection data'!$S:$S,"3")</f>
        <v>162</v>
      </c>
      <c r="L9" s="184">
        <f>COUNTIFS('D3 Most recent inspection data'!$S:$S,"4")</f>
        <v>15</v>
      </c>
      <c r="M9" s="184"/>
      <c r="N9" s="184">
        <f t="shared" ref="N9:Q17" si="0">IFERROR(I9/$H9*100,0)</f>
        <v>15.173116089613034</v>
      </c>
      <c r="O9" s="184">
        <f t="shared" si="0"/>
        <v>66.802443991853352</v>
      </c>
      <c r="P9" s="184">
        <f t="shared" si="0"/>
        <v>16.4969450101833</v>
      </c>
      <c r="Q9" s="184">
        <f t="shared" si="0"/>
        <v>1.5274949083503055</v>
      </c>
    </row>
    <row r="10" spans="1:17" ht="14.25" x14ac:dyDescent="0.2">
      <c r="A10" s="42" t="s">
        <v>12</v>
      </c>
      <c r="B10" s="186" t="s">
        <v>4813</v>
      </c>
      <c r="C10" s="187"/>
      <c r="D10" s="188">
        <f>IFERROR(SUM(F10,H10),0)</f>
        <v>263</v>
      </c>
      <c r="E10" s="129"/>
      <c r="F10" s="189">
        <f>SUM(COUNTIFS('D3 Most recent inspection data'!$S:$S,"NULL",'D3 Most recent inspection data'!G:G,$A10),COUNTIFS('D3 Most recent inspection data'!$S:$S,"-",'D3 Most recent inspection data'!G:G,$A10))</f>
        <v>38</v>
      </c>
      <c r="G10" s="129"/>
      <c r="H10" s="129">
        <f t="shared" ref="H10:H17" si="1">SUM(I10:L10)</f>
        <v>225</v>
      </c>
      <c r="I10" s="129">
        <f>COUNTIFS('D3 Most recent inspection data'!$S:$S,"1",'D3 Most recent inspection data'!G:G,$A10)</f>
        <v>44</v>
      </c>
      <c r="J10" s="129">
        <f>COUNTIFS('D3 Most recent inspection data'!$S:$S,"2",'D3 Most recent inspection data'!G:G,$A10)</f>
        <v>132</v>
      </c>
      <c r="K10" s="129">
        <f>COUNTIFS('D3 Most recent inspection data'!$S:$S,"3",'D3 Most recent inspection data'!G:G,$A10)</f>
        <v>46</v>
      </c>
      <c r="L10" s="129">
        <f>COUNTIFS('D3 Most recent inspection data'!$S:$S,"4",'D3 Most recent inspection data'!G:G,$A10)</f>
        <v>3</v>
      </c>
      <c r="M10" s="129"/>
      <c r="N10" s="129">
        <f t="shared" si="0"/>
        <v>19.555555555555557</v>
      </c>
      <c r="O10" s="129">
        <f t="shared" si="0"/>
        <v>58.666666666666664</v>
      </c>
      <c r="P10" s="129">
        <f t="shared" si="0"/>
        <v>20.444444444444446</v>
      </c>
      <c r="Q10" s="129">
        <f t="shared" si="0"/>
        <v>1.3333333333333335</v>
      </c>
    </row>
    <row r="11" spans="1:17" x14ac:dyDescent="0.2">
      <c r="A11" s="43" t="s">
        <v>13</v>
      </c>
      <c r="B11" s="186" t="s">
        <v>13</v>
      </c>
      <c r="C11" s="186"/>
      <c r="D11" s="188">
        <f t="shared" ref="D11:D17" si="2">IFERROR(SUM(F11,H11),0)</f>
        <v>80</v>
      </c>
      <c r="E11" s="129"/>
      <c r="F11" s="189">
        <f>SUM(COUNTIFS('D3 Most recent inspection data'!$S:$S,"NULL",'D3 Most recent inspection data'!G:G,$A11),COUNTIFS('D3 Most recent inspection data'!$S:$S,"-",'D3 Most recent inspection data'!G:G,$A11))</f>
        <v>17</v>
      </c>
      <c r="G11" s="129"/>
      <c r="H11" s="129">
        <f t="shared" si="1"/>
        <v>63</v>
      </c>
      <c r="I11" s="129">
        <f>COUNTIFS('D3 Most recent inspection data'!$S:$S,"1",'D3 Most recent inspection data'!G:G,$A11)</f>
        <v>5</v>
      </c>
      <c r="J11" s="129">
        <f>COUNTIFS('D3 Most recent inspection data'!$S:$S,"2",'D3 Most recent inspection data'!G:G,$A11)</f>
        <v>48</v>
      </c>
      <c r="K11" s="129">
        <f>COUNTIFS('D3 Most recent inspection data'!$S:$S,"3",'D3 Most recent inspection data'!G:G,$A11)</f>
        <v>10</v>
      </c>
      <c r="L11" s="129">
        <f>COUNTIFS('D3 Most recent inspection data'!$S:$S,"4",'D3 Most recent inspection data'!G:G,$A11)</f>
        <v>0</v>
      </c>
      <c r="M11" s="129"/>
      <c r="N11" s="129">
        <f t="shared" si="0"/>
        <v>7.9365079365079358</v>
      </c>
      <c r="O11" s="129">
        <f t="shared" si="0"/>
        <v>76.19047619047619</v>
      </c>
      <c r="P11" s="129">
        <f t="shared" si="0"/>
        <v>15.873015873015872</v>
      </c>
      <c r="Q11" s="129">
        <f t="shared" si="0"/>
        <v>0</v>
      </c>
    </row>
    <row r="12" spans="1:17" ht="14.25" x14ac:dyDescent="0.2">
      <c r="A12" s="43" t="s">
        <v>14</v>
      </c>
      <c r="B12" s="186" t="s">
        <v>4814</v>
      </c>
      <c r="C12" s="186"/>
      <c r="D12" s="188">
        <f t="shared" si="2"/>
        <v>580</v>
      </c>
      <c r="E12" s="129"/>
      <c r="F12" s="189">
        <f>SUM(COUNTIFS('D3 Most recent inspection data'!$S:$S,"NULL",'D3 Most recent inspection data'!G:G,$A12),COUNTIFS('D3 Most recent inspection data'!$S:$S,"-",'D3 Most recent inspection data'!G:G,$A12))</f>
        <v>199</v>
      </c>
      <c r="G12" s="129"/>
      <c r="H12" s="129">
        <f t="shared" si="1"/>
        <v>381</v>
      </c>
      <c r="I12" s="129">
        <f>COUNTIFS('D3 Most recent inspection data'!$S:$S,"1",'D3 Most recent inspection data'!G:G,$A12)</f>
        <v>47</v>
      </c>
      <c r="J12" s="129">
        <f>COUNTIFS('D3 Most recent inspection data'!$S:$S,"2",'D3 Most recent inspection data'!G:G,$A12)</f>
        <v>259</v>
      </c>
      <c r="K12" s="129">
        <f>COUNTIFS('D3 Most recent inspection data'!$S:$S,"3",'D3 Most recent inspection data'!G:G,$A12)</f>
        <v>66</v>
      </c>
      <c r="L12" s="129">
        <f>COUNTIFS('D3 Most recent inspection data'!$S:$S,"4",'D3 Most recent inspection data'!G:G,$A12)</f>
        <v>9</v>
      </c>
      <c r="M12" s="129"/>
      <c r="N12" s="129">
        <f t="shared" si="0"/>
        <v>12.335958005249344</v>
      </c>
      <c r="O12" s="129">
        <f t="shared" si="0"/>
        <v>67.979002624671921</v>
      </c>
      <c r="P12" s="129">
        <f t="shared" si="0"/>
        <v>17.322834645669293</v>
      </c>
      <c r="Q12" s="129">
        <f t="shared" si="0"/>
        <v>2.3622047244094486</v>
      </c>
    </row>
    <row r="13" spans="1:17" ht="14.25" x14ac:dyDescent="0.2">
      <c r="A13" s="43" t="s">
        <v>15</v>
      </c>
      <c r="B13" s="186" t="s">
        <v>4815</v>
      </c>
      <c r="C13" s="186"/>
      <c r="D13" s="188">
        <f t="shared" si="2"/>
        <v>221</v>
      </c>
      <c r="E13" s="129"/>
      <c r="F13" s="189">
        <f>SUM(COUNTIFS('D3 Most recent inspection data'!$S:$S,"NULL",'D3 Most recent inspection data'!G:G,$A13),COUNTIFS('D3 Most recent inspection data'!$S:$S,"-",'D3 Most recent inspection data'!G:G,$A13))</f>
        <v>2</v>
      </c>
      <c r="G13" s="129"/>
      <c r="H13" s="129">
        <f t="shared" si="1"/>
        <v>219</v>
      </c>
      <c r="I13" s="129">
        <f>COUNTIFS('D3 Most recent inspection data'!$S:$S,"1",'D3 Most recent inspection data'!G:G,$A13)</f>
        <v>14</v>
      </c>
      <c r="J13" s="129">
        <f>COUNTIFS('D3 Most recent inspection data'!$S:$S,"2",'D3 Most recent inspection data'!G:G,$A13)</f>
        <v>175</v>
      </c>
      <c r="K13" s="129">
        <f>COUNTIFS('D3 Most recent inspection data'!$S:$S,"3",'D3 Most recent inspection data'!G:G,$A13)</f>
        <v>27</v>
      </c>
      <c r="L13" s="129">
        <f>COUNTIFS('D3 Most recent inspection data'!$S:$S,"4",'D3 Most recent inspection data'!G:G,$A13)</f>
        <v>3</v>
      </c>
      <c r="M13" s="129"/>
      <c r="N13" s="129">
        <f t="shared" si="0"/>
        <v>6.3926940639269407</v>
      </c>
      <c r="O13" s="129">
        <f t="shared" si="0"/>
        <v>79.908675799086765</v>
      </c>
      <c r="P13" s="129">
        <f t="shared" si="0"/>
        <v>12.328767123287671</v>
      </c>
      <c r="Q13" s="129">
        <f t="shared" si="0"/>
        <v>1.3698630136986301</v>
      </c>
    </row>
    <row r="14" spans="1:17" ht="14.25" x14ac:dyDescent="0.2">
      <c r="A14" s="42" t="s">
        <v>16</v>
      </c>
      <c r="B14" s="187" t="s">
        <v>4816</v>
      </c>
      <c r="C14" s="186"/>
      <c r="D14" s="190">
        <f t="shared" si="2"/>
        <v>44</v>
      </c>
      <c r="E14" s="146"/>
      <c r="F14" s="191">
        <f>SUM(COUNTIFS('D3 Most recent inspection data'!$S:$S,"NULL",'D3 Most recent inspection data'!G:G,$A14),COUNTIFS('D3 Most recent inspection data'!$S:$S,"-",'D3 Most recent inspection data'!G:G,$A14))</f>
        <v>9</v>
      </c>
      <c r="G14" s="146"/>
      <c r="H14" s="129">
        <f t="shared" si="1"/>
        <v>35</v>
      </c>
      <c r="I14" s="129">
        <f>COUNTIFS('D3 Most recent inspection data'!$S:$S,"1",'D3 Most recent inspection data'!G:G,$A14)</f>
        <v>15</v>
      </c>
      <c r="J14" s="129">
        <f>COUNTIFS('D3 Most recent inspection data'!$S:$S,"2",'D3 Most recent inspection data'!G:G,$A14)</f>
        <v>12</v>
      </c>
      <c r="K14" s="129">
        <f>COUNTIFS('D3 Most recent inspection data'!$S:$S,"3",'D3 Most recent inspection data'!G:G,$A14)</f>
        <v>8</v>
      </c>
      <c r="L14" s="129">
        <f>COUNTIFS('D3 Most recent inspection data'!$S:$S,"4",'D3 Most recent inspection data'!G:G,$A14)</f>
        <v>0</v>
      </c>
      <c r="M14" s="129"/>
      <c r="N14" s="129">
        <f t="shared" si="0"/>
        <v>42.857142857142854</v>
      </c>
      <c r="O14" s="129">
        <f t="shared" si="0"/>
        <v>34.285714285714285</v>
      </c>
      <c r="P14" s="129">
        <f t="shared" si="0"/>
        <v>22.857142857142858</v>
      </c>
      <c r="Q14" s="129">
        <f t="shared" si="0"/>
        <v>0</v>
      </c>
    </row>
    <row r="15" spans="1:17" ht="14.25" x14ac:dyDescent="0.2">
      <c r="A15" s="43" t="s">
        <v>17</v>
      </c>
      <c r="B15" s="186" t="s">
        <v>4817</v>
      </c>
      <c r="C15" s="186"/>
      <c r="D15" s="190">
        <f t="shared" si="2"/>
        <v>19</v>
      </c>
      <c r="E15" s="146"/>
      <c r="F15" s="191">
        <f>SUM(COUNTIFS('D3 Most recent inspection data'!$S:$S,"NULL",'D3 Most recent inspection data'!G:G,$A15),COUNTIFS('D3 Most recent inspection data'!$S:$S,"-",'D3 Most recent inspection data'!G:G,$A15))</f>
        <v>1</v>
      </c>
      <c r="G15" s="146"/>
      <c r="H15" s="129">
        <f t="shared" si="1"/>
        <v>18</v>
      </c>
      <c r="I15" s="129">
        <f>COUNTIFS('D3 Most recent inspection data'!$S:$S,"1",'D3 Most recent inspection data'!G:G,$A15)</f>
        <v>14</v>
      </c>
      <c r="J15" s="129">
        <f>COUNTIFS('D3 Most recent inspection data'!$S:$S,"2",'D3 Most recent inspection data'!G:G,$A15)</f>
        <v>3</v>
      </c>
      <c r="K15" s="129">
        <f>COUNTIFS('D3 Most recent inspection data'!$S:$S,"3",'D3 Most recent inspection data'!G:G,$A15)</f>
        <v>1</v>
      </c>
      <c r="L15" s="129">
        <f>COUNTIFS('D3 Most recent inspection data'!$S:$S,"4",'D3 Most recent inspection data'!G:G,$A15)</f>
        <v>0</v>
      </c>
      <c r="M15" s="129"/>
      <c r="N15" s="129">
        <f t="shared" si="0"/>
        <v>77.777777777777786</v>
      </c>
      <c r="O15" s="129">
        <f t="shared" si="0"/>
        <v>16.666666666666664</v>
      </c>
      <c r="P15" s="129">
        <f t="shared" si="0"/>
        <v>5.5555555555555554</v>
      </c>
      <c r="Q15" s="129">
        <f t="shared" si="0"/>
        <v>0</v>
      </c>
    </row>
    <row r="16" spans="1:17" ht="14.25" x14ac:dyDescent="0.2">
      <c r="A16" s="43" t="s">
        <v>18</v>
      </c>
      <c r="B16" s="186" t="s">
        <v>4818</v>
      </c>
      <c r="C16" s="186"/>
      <c r="D16" s="190">
        <f t="shared" si="2"/>
        <v>60</v>
      </c>
      <c r="E16" s="146"/>
      <c r="F16" s="191">
        <f>SUM(COUNTIFS('D3 Most recent inspection data'!$S:$S,"NULL",'D3 Most recent inspection data'!G:G,$A16),COUNTIFS('D3 Most recent inspection data'!$S:$S,"-",'D3 Most recent inspection data'!G:G,$A16))</f>
        <v>33</v>
      </c>
      <c r="G16" s="146"/>
      <c r="H16" s="129">
        <f t="shared" si="1"/>
        <v>27</v>
      </c>
      <c r="I16" s="129">
        <f>COUNTIFS('D3 Most recent inspection data'!$S:$S,"1",'D3 Most recent inspection data'!G:G,$A16)</f>
        <v>8</v>
      </c>
      <c r="J16" s="129">
        <f>COUNTIFS('D3 Most recent inspection data'!$S:$S,"2",'D3 Most recent inspection data'!G:G,$A16)</f>
        <v>15</v>
      </c>
      <c r="K16" s="129">
        <f>COUNTIFS('D3 Most recent inspection data'!$S:$S,"3",'D3 Most recent inspection data'!G:G,$A16)</f>
        <v>4</v>
      </c>
      <c r="L16" s="129">
        <f>COUNTIFS('D3 Most recent inspection data'!$S:$S,"4",'D3 Most recent inspection data'!G:G,$A16)</f>
        <v>0</v>
      </c>
      <c r="M16" s="129"/>
      <c r="N16" s="129">
        <f t="shared" si="0"/>
        <v>29.629629629629626</v>
      </c>
      <c r="O16" s="129">
        <f t="shared" si="0"/>
        <v>55.555555555555557</v>
      </c>
      <c r="P16" s="129">
        <f t="shared" si="0"/>
        <v>14.814814814814813</v>
      </c>
      <c r="Q16" s="129">
        <f t="shared" si="0"/>
        <v>0</v>
      </c>
    </row>
    <row r="17" spans="1:17" x14ac:dyDescent="0.2">
      <c r="A17" s="43" t="s">
        <v>19</v>
      </c>
      <c r="B17" s="192" t="s">
        <v>28</v>
      </c>
      <c r="C17" s="192"/>
      <c r="D17" s="193">
        <f t="shared" si="2"/>
        <v>14</v>
      </c>
      <c r="E17" s="194"/>
      <c r="F17" s="195">
        <f>SUM(COUNTIFS('D3 Most recent inspection data'!$S:$S,"NULL",'D3 Most recent inspection data'!G:G,$A17),COUNTIFS('D3 Most recent inspection data'!$S:$S,"-",'D3 Most recent inspection data'!G:G,$A17))</f>
        <v>0</v>
      </c>
      <c r="G17" s="194"/>
      <c r="H17" s="140">
        <f t="shared" si="1"/>
        <v>14</v>
      </c>
      <c r="I17" s="140">
        <f>COUNTIFS('D3 Most recent inspection data'!$S:$S,"1",'D3 Most recent inspection data'!G:G,$A17)</f>
        <v>2</v>
      </c>
      <c r="J17" s="140">
        <f>COUNTIFS('D3 Most recent inspection data'!$S:$S,"2",'D3 Most recent inspection data'!G:G,$A17)</f>
        <v>12</v>
      </c>
      <c r="K17" s="140">
        <f>COUNTIFS('D3 Most recent inspection data'!$S:$S,"3",'D3 Most recent inspection data'!G:G,$A17)</f>
        <v>0</v>
      </c>
      <c r="L17" s="140">
        <f>COUNTIFS('D3 Most recent inspection data'!$S:$S,"4",'D3 Most recent inspection data'!G:G,$A17)</f>
        <v>0</v>
      </c>
      <c r="M17" s="140"/>
      <c r="N17" s="140">
        <f t="shared" si="0"/>
        <v>14.285714285714285</v>
      </c>
      <c r="O17" s="140">
        <f t="shared" si="0"/>
        <v>85.714285714285708</v>
      </c>
      <c r="P17" s="140">
        <f t="shared" si="0"/>
        <v>0</v>
      </c>
      <c r="Q17" s="140">
        <f t="shared" si="0"/>
        <v>0</v>
      </c>
    </row>
    <row r="18" spans="1:17" x14ac:dyDescent="0.2">
      <c r="B18" s="80"/>
      <c r="H18" s="196"/>
      <c r="I18" s="196"/>
      <c r="J18" s="196"/>
      <c r="K18" s="196"/>
      <c r="L18" s="196"/>
      <c r="M18" s="197"/>
      <c r="N18" s="196"/>
      <c r="O18" s="196"/>
      <c r="P18" s="196"/>
      <c r="Q18" s="198" t="s">
        <v>44</v>
      </c>
    </row>
    <row r="19" spans="1:17" x14ac:dyDescent="0.2">
      <c r="B19" s="80" t="s">
        <v>45</v>
      </c>
    </row>
    <row r="20" spans="1:17" x14ac:dyDescent="0.2">
      <c r="B20" s="80" t="s">
        <v>46</v>
      </c>
      <c r="H20" s="486"/>
      <c r="I20" s="487"/>
      <c r="J20" s="487"/>
      <c r="K20" s="487"/>
    </row>
    <row r="21" spans="1:17" x14ac:dyDescent="0.2">
      <c r="B21" s="80" t="s">
        <v>47</v>
      </c>
      <c r="H21" s="487"/>
      <c r="I21" s="487"/>
      <c r="J21" s="487"/>
      <c r="K21" s="487"/>
    </row>
    <row r="22" spans="1:17" x14ac:dyDescent="0.2">
      <c r="B22" s="80" t="s">
        <v>5579</v>
      </c>
      <c r="H22" s="487"/>
      <c r="I22" s="487"/>
      <c r="J22" s="487"/>
      <c r="K22" s="487"/>
    </row>
    <row r="23" spans="1:17" x14ac:dyDescent="0.2">
      <c r="B23" s="80" t="s">
        <v>49</v>
      </c>
      <c r="H23" s="487"/>
      <c r="I23" s="487"/>
      <c r="J23" s="487"/>
      <c r="K23" s="487"/>
    </row>
    <row r="24" spans="1:17" x14ac:dyDescent="0.2">
      <c r="B24" s="80" t="s">
        <v>4819</v>
      </c>
      <c r="H24" s="487"/>
      <c r="I24" s="487"/>
      <c r="J24" s="487"/>
      <c r="K24" s="487"/>
    </row>
    <row r="25" spans="1:17" x14ac:dyDescent="0.2">
      <c r="B25" s="80" t="s">
        <v>4820</v>
      </c>
      <c r="H25" s="487"/>
      <c r="I25" s="487"/>
      <c r="J25" s="487"/>
      <c r="K25" s="487"/>
    </row>
    <row r="26" spans="1:17" x14ac:dyDescent="0.2">
      <c r="B26" s="199" t="s">
        <v>4821</v>
      </c>
      <c r="H26" s="487"/>
      <c r="I26" s="487"/>
      <c r="J26" s="487"/>
      <c r="K26" s="487"/>
    </row>
    <row r="27" spans="1:17" x14ac:dyDescent="0.2">
      <c r="B27" s="91" t="s">
        <v>4822</v>
      </c>
      <c r="H27" s="81"/>
    </row>
    <row r="28" spans="1:17" x14ac:dyDescent="0.2">
      <c r="B28" s="80"/>
    </row>
    <row r="29" spans="1:17" x14ac:dyDescent="0.2">
      <c r="B29" s="80"/>
    </row>
    <row r="30" spans="1:17" x14ac:dyDescent="0.2">
      <c r="B30" s="200"/>
    </row>
    <row r="31" spans="1:17" x14ac:dyDescent="0.2">
      <c r="B31" s="200"/>
    </row>
    <row r="32" spans="1:17" x14ac:dyDescent="0.2">
      <c r="B32" s="201"/>
    </row>
    <row r="33" spans="2:2" x14ac:dyDescent="0.2">
      <c r="B33" s="178"/>
    </row>
  </sheetData>
  <sheetProtection sheet="1" objects="1" scenarios="1"/>
  <mergeCells count="7">
    <mergeCell ref="N7:Q7"/>
    <mergeCell ref="H20:K26"/>
    <mergeCell ref="H5:K5"/>
    <mergeCell ref="B6:C6"/>
    <mergeCell ref="D7:D8"/>
    <mergeCell ref="F7:F8"/>
    <mergeCell ref="H7:L7"/>
  </mergeCells>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29</vt:i4>
      </vt:variant>
    </vt:vector>
  </HeadingPairs>
  <TitlesOfParts>
    <vt:vector size="49" baseType="lpstr">
      <vt:lpstr>Cover</vt:lpstr>
      <vt:lpstr>Notes</vt:lpstr>
      <vt:lpstr>Contents</vt:lpstr>
      <vt:lpstr>lookups</vt:lpstr>
      <vt:lpstr>T1 In-year inspections</vt:lpstr>
      <vt:lpstr>T2 In-year short inspections</vt:lpstr>
      <vt:lpstr>T3 In-year outcomes</vt:lpstr>
      <vt:lpstr>T3a Prison outcomes</vt:lpstr>
      <vt:lpstr>T4 Most recent outcomes</vt:lpstr>
      <vt:lpstr>C1 In-year judgement outcomes</vt:lpstr>
      <vt:lpstr>C2 In-year provider outcomes</vt:lpstr>
      <vt:lpstr>C3 In-year outcomes over time</vt:lpstr>
      <vt:lpstr>C4 In-year grade 3 outcomes</vt:lpstr>
      <vt:lpstr>C5 Most recent outcomes</vt:lpstr>
      <vt:lpstr>C6 Most recent over time</vt:lpstr>
      <vt:lpstr>C7 Most recent prison outcomes</vt:lpstr>
      <vt:lpstr>D1 In-year inspection data</vt:lpstr>
      <vt:lpstr>D2 In-year historic insp data</vt:lpstr>
      <vt:lpstr>D2 (working)</vt:lpstr>
      <vt:lpstr>D3 Most recent inspection data</vt:lpstr>
      <vt:lpstr>Academies</vt:lpstr>
      <vt:lpstr>Colleges</vt:lpstr>
      <vt:lpstr>Community_learning_and_skills_providers</vt:lpstr>
      <vt:lpstr>Dance_and_drama_colleges</vt:lpstr>
      <vt:lpstr>Higher_education_institutions</vt:lpstr>
      <vt:lpstr>Independent_learning_providers_including_employer_providers</vt:lpstr>
      <vt:lpstr>Independent_specialist_colleges</vt:lpstr>
      <vt:lpstr>National_Careers_Service_contractors</vt:lpstr>
      <vt:lpstr>'C1 In-year judgement outcomes'!Print_Area</vt:lpstr>
      <vt:lpstr>'C2 In-year provider outcomes'!Print_Area</vt:lpstr>
      <vt:lpstr>'C3 In-year outcomes over time'!Print_Area</vt:lpstr>
      <vt:lpstr>'C4 In-year grade 3 outcomes'!Print_Area</vt:lpstr>
      <vt:lpstr>'C5 Most recent outcomes'!Print_Area</vt:lpstr>
      <vt:lpstr>'C6 Most recent over time'!Print_Area</vt:lpstr>
      <vt:lpstr>'C7 Most recent prison outcomes'!Print_Area</vt:lpstr>
      <vt:lpstr>Contents!Print_Area</vt:lpstr>
      <vt:lpstr>Cover!Print_Area</vt:lpstr>
      <vt:lpstr>'D1 In-year inspection data'!Print_Area</vt:lpstr>
      <vt:lpstr>'D2 (working)'!Print_Area</vt:lpstr>
      <vt:lpstr>'D2 In-year historic insp data'!Print_Area</vt:lpstr>
      <vt:lpstr>'D3 Most recent inspection data'!Print_Area</vt:lpstr>
      <vt:lpstr>Notes!Print_Area</vt:lpstr>
      <vt:lpstr>'T1 In-year inspections'!Print_Area</vt:lpstr>
      <vt:lpstr>'T2 In-year short inspections'!Print_Area</vt:lpstr>
      <vt:lpstr>'T3 In-year outcomes'!Print_Area</vt:lpstr>
      <vt:lpstr>'T3a Prison outcomes'!Print_Area</vt:lpstr>
      <vt:lpstr>'T4 Most recent outcomes'!Print_Area</vt:lpstr>
      <vt:lpstr>Provider_Group</vt:lpstr>
      <vt:lpstr>Provider_Type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McGreavy</dc:creator>
  <cp:lastModifiedBy>Stuart Lloyd</cp:lastModifiedBy>
  <cp:lastPrinted>2017-11-17T10:43:39Z</cp:lastPrinted>
  <dcterms:created xsi:type="dcterms:W3CDTF">2017-09-28T08:20:54Z</dcterms:created>
  <dcterms:modified xsi:type="dcterms:W3CDTF">2018-06-26T09:57:31Z</dcterms:modified>
</cp:coreProperties>
</file>