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https://justiceuk-my.sharepoint.com/personal/isabel_bradley_justice_gov_uk/Documents/DVK18D (dom1dataHQ102PF_DHome_A)/Workforce Stat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N29" i="14" s="1"/>
  <c r="AM30" i="14"/>
  <c r="AN30" i="14" s="1"/>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N13" i="14" s="1"/>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N33" i="14" s="1"/>
  <c r="AJ34" i="14"/>
  <c r="AN34" i="14" s="1"/>
  <c r="AJ35" i="14"/>
  <c r="AJ36" i="14"/>
  <c r="AJ37" i="14"/>
  <c r="AJ38" i="14"/>
  <c r="AN38" i="14" s="1"/>
  <c r="AJ39" i="14"/>
  <c r="AJ40" i="14"/>
  <c r="AN40" i="14" s="1"/>
  <c r="AJ41" i="14"/>
  <c r="AN41" i="14" s="1"/>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Q34" i="14"/>
  <c r="P35" i="14"/>
  <c r="AB35" i="14" s="1"/>
  <c r="Q35" i="14"/>
  <c r="AC35" i="14" s="1"/>
  <c r="P36" i="14"/>
  <c r="Q36" i="14"/>
  <c r="P37" i="14"/>
  <c r="AB37" i="14" s="1"/>
  <c r="Q37" i="14"/>
  <c r="AC37" i="14" s="1"/>
  <c r="P38" i="14"/>
  <c r="Q38" i="14"/>
  <c r="P39" i="14"/>
  <c r="AB39" i="14" s="1"/>
  <c r="Q39" i="14"/>
  <c r="AC39" i="14" s="1"/>
  <c r="P40" i="14"/>
  <c r="Q40" i="14"/>
  <c r="P41" i="14"/>
  <c r="AB41" i="14" s="1"/>
  <c r="Q41" i="14"/>
  <c r="AC41" i="14" s="1"/>
  <c r="P42" i="14"/>
  <c r="Q42" i="14"/>
  <c r="P43" i="14"/>
  <c r="AB43" i="14" s="1"/>
  <c r="Q43" i="14"/>
  <c r="AC43" i="14" s="1"/>
  <c r="P44" i="14"/>
  <c r="Q44" i="14"/>
  <c r="P45" i="14"/>
  <c r="AB45" i="14" s="1"/>
  <c r="Q45" i="14"/>
  <c r="AC45" i="14" s="1"/>
  <c r="P46" i="14"/>
  <c r="Q46" i="14"/>
  <c r="P47" i="14"/>
  <c r="AB47" i="14" s="1"/>
  <c r="Q47" i="14"/>
  <c r="AC47" i="14" s="1"/>
  <c r="P48" i="14"/>
  <c r="Q48" i="14"/>
  <c r="P49" i="14"/>
  <c r="AB49" i="14" s="1"/>
  <c r="Q49" i="14"/>
  <c r="AC49" i="14" s="1"/>
  <c r="P50" i="14"/>
  <c r="Q50" i="14"/>
  <c r="P51" i="14"/>
  <c r="AB51" i="14" s="1"/>
  <c r="Q51" i="14"/>
  <c r="AC51" i="14" s="1"/>
  <c r="P52" i="14"/>
  <c r="Q52" i="14"/>
  <c r="AJ7" i="14"/>
  <c r="AN16" i="14"/>
  <c r="AN20" i="14"/>
  <c r="AN25" i="14"/>
  <c r="AN28" i="14"/>
  <c r="AN36" i="14"/>
  <c r="AN37" i="14"/>
  <c r="AN44" i="14"/>
  <c r="AM7" i="14"/>
  <c r="P7" i="14"/>
  <c r="Q7" i="14"/>
  <c r="AA7" i="14"/>
  <c r="Z7" i="14"/>
  <c r="AN49" i="14"/>
  <c r="AN45" i="14" l="1"/>
  <c r="AB52" i="14"/>
  <c r="AB50" i="14"/>
  <c r="AB48" i="14"/>
  <c r="AB46" i="14"/>
  <c r="AB44" i="14"/>
  <c r="AB42" i="14"/>
  <c r="AB40" i="14"/>
  <c r="AB38" i="14"/>
  <c r="AB36" i="14"/>
  <c r="AB34" i="14"/>
  <c r="AB32" i="14"/>
  <c r="AB30" i="14"/>
  <c r="AB28" i="14"/>
  <c r="AB26" i="14"/>
  <c r="AB24" i="14"/>
  <c r="AB22"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<sst xmlns="http://schemas.openxmlformats.org/spreadsheetml/2006/main" count="1068" uniqueCount="334">
  <si>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</si>
  <si>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</si>
  <si>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</si>
  <si>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</si>
  <si>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</si>
  <si>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</si>
  <si>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</si>
  <si>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</si>
  <si>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</si>
  <si>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</si>
  <si>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</si>
  <si>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</si>
  <si>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</si>
  <si>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</si>
  <si>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</si>
  <si>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</si>
  <si>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</si>
  <si>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</si>
  <si>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</si>
  <si>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</si>
  <si>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</si>
  <si>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</si>
  <si>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</si>
  <si>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</si>
  <si>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</si>
  <si>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</si>
  <si>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</si>
  <si>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</si>
  <si>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</si>
  <si>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</si>
  <si>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</si>
  <si>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</si>
  <si>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</si>
  <si>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</si>
  <si>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</si>
  <si>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</si>
  <si>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</si>
  <si>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</si>
  <si>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</si>
  <si>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</si>
  <si>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</si>
  <si>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</si>
  <si>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</si>
  <si>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</si>
  <si>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</si>
  <si>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</si>
  <si>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</si>
  <si>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</si>
  <si>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</si>
  <si>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</si>
  <si>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</si>
  <si>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</si>
  <si>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</si>
  <si>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</si>
  <si>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</si>
  <si>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</si>
  <si>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</si>
  <si>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</si>
  <si>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</si>
  <si>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</si>
  <si>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</si>
  <si>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</si>
  <si>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</si>
  <si>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</si>
  <si>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</si>
  <si>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</si>
  <si>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</si>
  <si>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</si>
  <si>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</si>
  <si>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</si>
  <si>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</si>
  <si>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</si>
  <si>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</si>
  <si>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</si>
  <si>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</si>
  <si>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</si>
  <si>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</si>
  <si>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</si>
  <si>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</si>
  <si>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</si>
  <si>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</si>
  <si>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</si>
  <si>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</si>
  <si>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</si>
  <si>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</si>
  <si>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</si>
  <si>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</si>
  <si>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</si>
  <si>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</si>
  <si>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</si>
  <si>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</si>
  <si>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</si>
  <si>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</si>
  <si>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</si>
  <si>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</si>
  <si>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</si>
  <si>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</si>
  <si>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</si>
  <si>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</si>
  <si>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</si>
  <si>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</si>
  <si>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</si>
  <si>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</si>
  <si>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</si>
  <si>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</si>
  <si>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</si>
  <si>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</si>
  <si>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</si>
  <si>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</si>
  <si>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</si>
  <si>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</si>
  <si>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</si>
  <si>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</si>
  <si>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</si>
  <si>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</si>
  <si>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</si>
  <si>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</si>
  <si>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</si>
  <si>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</si>
  <si>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</si>
  <si>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</si>
  <si>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</si>
  <si>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</si>
  <si>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</si>
  <si>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</si>
  <si>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</si>
  <si>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</si>
  <si>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</si>
  <si>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</si>
  <si>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</si>
  <si>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</si>
  <si>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</si>
  <si>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</si>
  <si>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</si>
  <si>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</si>
  <si>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</si>
  <si>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</si>
  <si>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</si>
  <si>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</si>
  <si>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</si>
  <si>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</si>
  <si>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</si>
  <si>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</si>
  <si>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</si>
  <si>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</si>
  <si>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</si>
  <si>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</si>
  <si>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</si>
  <si>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</si>
  <si>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</si>
  <si>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</si>
  <si>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</si>
  <si>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</si>
  <si>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</si>
  <si>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</si>
  <si>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</si>
  <si>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</si>
  <si>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</si>
  <si>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</si>
  <si>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</si>
  <si>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</si>
  <si>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</si>
  <si>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</si>
  <si>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</si>
  <si>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</si>
  <si>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</si>
  <si>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</si>
  <si>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</si>
  <si>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</si>
  <si>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</si>
  <si>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</si>
  <si>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</si>
  <si>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</si>
  <si>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</si>
  <si>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</si>
  <si>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</si>
  <si>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</si>
  <si>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</si>
  <si>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</si>
  <si>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</si>
  <si>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</si>
  <si>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</si>
  <si>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</si>
  <si>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</si>
  <si>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</si>
  <si>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</si>
  <si>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</si>
  <si>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</si>
  <si>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</si>
  <si>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</si>
  <si>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</si>
  <si>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</si>
  <si>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</si>
  <si>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</si>
  <si>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</si>
  <si>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</si>
  <si>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</si>
  <si>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</si>
  <si>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</si>
  <si>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</si>
  <si>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</si>
  <si>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</si>
  <si>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</si>
  <si>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</si>
  <si>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</si>
  <si>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</si>
  <si>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</si>
  <si>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</si>
  <si>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</si>
  <si>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</si>
  <si>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</si>
  <si>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</si>
  <si>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</si>
  <si>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</si>
  <si>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</si>
  <si>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</si>
  <si>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</si>
  <si>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</si>
  <si>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</si>
  <si>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</si>
  <si>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</si>
  <si>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</si>
  <si>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</si>
  <si>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</si>
  <si>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</si>
  <si>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</si>
  <si>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</si>
  <si>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</si>
  <si>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</si>
  <si>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</si>
  <si>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</si>
  <si>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</si>
  <si>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</si>
  <si>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</si>
  <si>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</si>
  <si>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</si>
  <si>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</si>
  <si>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</si>
  <si>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</si>
  <si>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</si>
  <si>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</si>
  <si>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</si>
  <si>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</si>
  <si>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</si>
  <si>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</si>
  <si>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</si>
  <si>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</si>
  <si>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</si>
  <si>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</si>
  <si>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</si>
  <si>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</si>
  <si>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</si>
  <si>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</si>
  <si>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</si>
  <si>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</si>
  <si>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</si>
  <si>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</si>
  <si>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</si>
  <si>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</si>
  <si>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</si>
  <si>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</si>
  <si>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</si>
  <si>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</si>
  <si>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</si>
  <si>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</si>
  <si>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</si>
  <si>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</si>
  <si>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</si>
  <si>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</si>
  <si>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</si>
  <si>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</si>
  <si>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</si>
  <si>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</si>
  <si>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</si>
  <si>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</si>
  <si>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</si>
  <si>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</si>
  <si>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</si>
  <si>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</si>
  <si>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</si>
  <si>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</si>
  <si>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</si>
  <si>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</si>
  <si>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</si>
  <si>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</si>
  <si>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</si>
  <si>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</si>
  <si>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</si>
  <si>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</si>
  <si>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</si>
  <si>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</si>
  <si>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</si>
  <si>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</si>
  <si>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</si>
  <si>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</si>
  <si>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</si>
  <si>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</si>
  <si>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</si>
  <si>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</si>
  <si>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</si>
  <si>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</si>
  <si>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</si>
  <si>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</si>
  <si>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</si>
  <si>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</si>
  <si>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</si>
  <si>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</si>
  <si>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</si>
  <si>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</si>
  <si>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</si>
  <si>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</si>
  <si>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</si>
  <si>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</si>
  <si>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</si>
  <si>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</si>
  <si>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</si>
  <si>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</si>
  <si>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</si>
  <si>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</si>
  <si>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</si>
  <si>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</si>
  <si>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</si>
  <si>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</si>
  <si>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</si>
  <si>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</si>
  <si>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</si>
  <si>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</si>
  <si>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</si>
  <si>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</si>
  <si>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</si>
  <si>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</si>
  <si>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</si>
  <si>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</si>
  <si>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Agency staff include Practitioners as well as Admin/Clerical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</si>
</sst>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42705</v>
      </c>
      <c r="D3" s="111"/>
      <c r="E3" s="31"/>
      <c r="I3" s="22"/>
      <c r="J3" s="22"/>
      <c r="K3" s="22"/>
    </row>
    <row r="4" spans="2:12" ht="5.25" customHeight="1" x14ac:dyDescent="0.3">
      <c r="B4" s="26"/>
      <c r="C4" s="12"/>
      <c r="D4" s="12"/>
      <c r="H4" s="22"/>
      <c r="I4" s="22"/>
      <c r="J4" s="22"/>
      <c r="K4" s="22"/>
    </row>
    <row r="5" spans="2:12" ht="27" customHeight="1" x14ac:dyDescent="0.3">
      <c r="B5" s="25" t="s">
        <v>91</v>
      </c>
      <c r="C5" s="119" t="s">
        <v>80</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51"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85" zoomScaleNormal="85" workbookViewId="0">
      <selection activeCell="AQ14" sqref="AQ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221</v>
      </c>
      <c r="E7" s="51">
        <v>210.29814000000002</v>
      </c>
      <c r="F7" s="51">
        <v>408</v>
      </c>
      <c r="G7" s="51">
        <v>398.06282000000004</v>
      </c>
      <c r="H7" s="51">
        <v>1173</v>
      </c>
      <c r="I7" s="51">
        <v>1146.1183899999999</v>
      </c>
      <c r="J7" s="51">
        <v>670</v>
      </c>
      <c r="K7" s="51">
        <v>650.69317000000012</v>
      </c>
      <c r="L7" s="51">
        <v>115</v>
      </c>
      <c r="M7" s="51">
        <v>111.82589999999999</v>
      </c>
      <c r="N7" s="51">
        <v>0</v>
      </c>
      <c r="O7" s="51">
        <v>0</v>
      </c>
      <c r="P7" s="52">
        <f>SUM(D7,F7,H7,J7,L7,N7)</f>
        <v>2587</v>
      </c>
      <c r="Q7" s="52">
        <f>SUM(E7,G7,I7,K7,M7,O7)</f>
        <v>2516.9984199999999</v>
      </c>
      <c r="R7" s="51">
        <v>51</v>
      </c>
      <c r="S7" s="51">
        <v>50.54</v>
      </c>
      <c r="T7" s="51">
        <v>13</v>
      </c>
      <c r="U7" s="51">
        <v>13</v>
      </c>
      <c r="V7" s="51">
        <v>292</v>
      </c>
      <c r="W7" s="51">
        <v>277.38</v>
      </c>
      <c r="X7" s="51">
        <v>1</v>
      </c>
      <c r="Y7" s="51">
        <v>1</v>
      </c>
      <c r="Z7" s="53">
        <f>SUM(R7,T7,V7,X7,)</f>
        <v>357</v>
      </c>
      <c r="AA7" s="53">
        <f>SUM(S7,U7,W7,Y7)</f>
        <v>341.92</v>
      </c>
      <c r="AB7" s="54">
        <f>P7+Z7</f>
        <v>2944</v>
      </c>
      <c r="AC7" s="54">
        <f>Q7+AA7</f>
        <v>2858.91842</v>
      </c>
      <c r="AD7" s="55">
        <v>7152828.290000001</v>
      </c>
      <c r="AE7" s="56">
        <v>229077.95000000004</v>
      </c>
      <c r="AF7" s="56">
        <v>78350.94</v>
      </c>
      <c r="AG7" s="56">
        <v>48446.87</v>
      </c>
      <c r="AH7" s="56">
        <v>1879050.0800000003</v>
      </c>
      <c r="AI7" s="56">
        <v>978661.03000000014</v>
      </c>
      <c r="AJ7" s="57">
        <f>SUM(AD7:AI7)</f>
        <v>10366415.160000002</v>
      </c>
      <c r="AK7" s="58">
        <v>2143943.7099999995</v>
      </c>
      <c r="AL7" s="58">
        <v>27189</v>
      </c>
      <c r="AM7" s="59">
        <f>SUM(AK7:AL7)</f>
        <v>2171132.7099999995</v>
      </c>
      <c r="AN7" s="60">
        <f>SUM(AM7,AJ7)</f>
        <v>12537547.870000001</v>
      </c>
      <c r="AO7" s="50"/>
      <c r="AP7" s="50"/>
    </row>
    <row r="8" spans="1:42" ht="30" x14ac:dyDescent="0.2">
      <c r="A8" s="63" t="s">
        <v>289</v>
      </c>
      <c r="B8" s="20" t="s">
        <v>63</v>
      </c>
      <c r="C8" s="63" t="s">
        <v>52</v>
      </c>
      <c r="D8" s="51">
        <v>124</v>
      </c>
      <c r="E8" s="51">
        <v>115.19270999999998</v>
      </c>
      <c r="F8" s="51">
        <v>65</v>
      </c>
      <c r="G8" s="51">
        <v>62.385949999999994</v>
      </c>
      <c r="H8" s="51">
        <v>70</v>
      </c>
      <c r="I8" s="51">
        <v>68.509720000000002</v>
      </c>
      <c r="J8" s="51">
        <v>5</v>
      </c>
      <c r="K8" s="51">
        <v>4.8513500000000001</v>
      </c>
      <c r="L8" s="51">
        <v>2</v>
      </c>
      <c r="M8" s="51">
        <v>2</v>
      </c>
      <c r="N8" s="51">
        <v>0</v>
      </c>
      <c r="O8" s="51">
        <v>0</v>
      </c>
      <c r="P8" s="52">
        <f t="shared" ref="P8:P52" si="0">SUM(D8,F8,H8,J8,L8,N8)</f>
        <v>266</v>
      </c>
      <c r="Q8" s="52">
        <f t="shared" ref="Q8:Q52" si="1">SUM(E8,G8,I8,K8,M8,O8)</f>
        <v>252.93972999999997</v>
      </c>
      <c r="R8" s="51">
        <v>0</v>
      </c>
      <c r="S8" s="51">
        <v>0</v>
      </c>
      <c r="T8" s="51">
        <v>0</v>
      </c>
      <c r="U8" s="51">
        <v>0</v>
      </c>
      <c r="V8" s="51">
        <v>0</v>
      </c>
      <c r="W8" s="51">
        <v>0</v>
      </c>
      <c r="X8" s="51">
        <v>0</v>
      </c>
      <c r="Y8" s="51">
        <v>0</v>
      </c>
      <c r="Z8" s="53">
        <f>SUM(R8,T8,V8,X8,)</f>
        <v>0</v>
      </c>
      <c r="AA8" s="53">
        <f>SUM(S8,U8,W8,Y8)</f>
        <v>0</v>
      </c>
      <c r="AB8" s="54">
        <f t="shared" ref="AB8:AB52" si="2">P8+Z8</f>
        <v>266</v>
      </c>
      <c r="AC8" s="54">
        <f t="shared" ref="AC8:AC52" si="3">Q8+AA8</f>
        <v>252.93972999999997</v>
      </c>
      <c r="AD8" s="55">
        <v>511565.21</v>
      </c>
      <c r="AE8" s="56">
        <v>3072.74</v>
      </c>
      <c r="AF8" s="56">
        <v>8250</v>
      </c>
      <c r="AG8" s="56">
        <v>27246.33</v>
      </c>
      <c r="AH8" s="56">
        <v>105677.81</v>
      </c>
      <c r="AI8" s="56">
        <v>50212.160000000003</v>
      </c>
      <c r="AJ8" s="57">
        <f t="shared" ref="AJ8:AJ52" si="4">SUM(AD8:AI8)</f>
        <v>706024.25000000012</v>
      </c>
      <c r="AK8" s="58">
        <v>0</v>
      </c>
      <c r="AL8" s="58">
        <v>0</v>
      </c>
      <c r="AM8" s="59">
        <f t="shared" ref="AM8:AM52" si="5">SUM(AK8:AL8)</f>
        <v>0</v>
      </c>
      <c r="AN8" s="60">
        <f t="shared" ref="AN8:AN45" si="6">SUM(AM8,AJ8)</f>
        <v>706024.25000000012</v>
      </c>
      <c r="AO8" s="4"/>
      <c r="AP8" s="4"/>
    </row>
    <row r="9" spans="1:42" ht="30" x14ac:dyDescent="0.2">
      <c r="A9" s="63" t="s">
        <v>240</v>
      </c>
      <c r="B9" s="20" t="s">
        <v>63</v>
      </c>
      <c r="C9" s="63" t="s">
        <v>52</v>
      </c>
      <c r="D9" s="51">
        <v>10533</v>
      </c>
      <c r="E9" s="51">
        <v>9096.6571600000389</v>
      </c>
      <c r="F9" s="51">
        <v>2536</v>
      </c>
      <c r="G9" s="51">
        <v>2368.9522099999981</v>
      </c>
      <c r="H9" s="51">
        <v>2181</v>
      </c>
      <c r="I9" s="51">
        <v>2020.9895599999909</v>
      </c>
      <c r="J9" s="51">
        <v>468</v>
      </c>
      <c r="K9" s="51">
        <v>458.47757000000007</v>
      </c>
      <c r="L9" s="51">
        <v>54</v>
      </c>
      <c r="M9" s="51">
        <v>53.222970000000004</v>
      </c>
      <c r="N9" s="51">
        <v>0</v>
      </c>
      <c r="O9" s="51">
        <v>0</v>
      </c>
      <c r="P9" s="52">
        <f t="shared" si="0"/>
        <v>15772</v>
      </c>
      <c r="Q9" s="52">
        <f t="shared" si="1"/>
        <v>13998.299470000029</v>
      </c>
      <c r="R9" s="51"/>
      <c r="S9" s="51">
        <v>1486.1</v>
      </c>
      <c r="T9" s="51"/>
      <c r="U9" s="51">
        <v>1</v>
      </c>
      <c r="V9" s="51"/>
      <c r="W9" s="51">
        <v>26.13</v>
      </c>
      <c r="X9" s="51">
        <v>0</v>
      </c>
      <c r="Y9" s="51">
        <v>0</v>
      </c>
      <c r="Z9" s="53">
        <f t="shared" ref="Z9:Z52" si="7">SUM(R9,T9,V9,X9,)</f>
        <v>0</v>
      </c>
      <c r="AA9" s="53">
        <f t="shared" ref="AA9:AA52" si="8">SUM(S9,U9,W9,Y9)</f>
        <v>1513.23</v>
      </c>
      <c r="AB9" s="54">
        <f t="shared" si="2"/>
        <v>15772</v>
      </c>
      <c r="AC9" s="54">
        <f t="shared" si="3"/>
        <v>15511.529470000029</v>
      </c>
      <c r="AD9" s="55">
        <v>27774182.889999993</v>
      </c>
      <c r="AE9" s="56">
        <v>417783.83999999991</v>
      </c>
      <c r="AF9" s="56">
        <v>129895.88</v>
      </c>
      <c r="AG9" s="56">
        <v>370544.58</v>
      </c>
      <c r="AH9" s="56">
        <v>5651595.5800000001</v>
      </c>
      <c r="AI9" s="56">
        <v>2441675.9</v>
      </c>
      <c r="AJ9" s="57">
        <f t="shared" si="4"/>
        <v>36785678.669999987</v>
      </c>
      <c r="AK9" s="58">
        <v>4485813.67</v>
      </c>
      <c r="AL9" s="58">
        <v>-37467.099999999948</v>
      </c>
      <c r="AM9" s="59">
        <f t="shared" si="5"/>
        <v>4448346.57</v>
      </c>
      <c r="AN9" s="60">
        <f t="shared" si="6"/>
        <v>41234025.239999987</v>
      </c>
      <c r="AO9" s="4"/>
      <c r="AP9" s="4"/>
    </row>
    <row r="10" spans="1:42" ht="30" x14ac:dyDescent="0.2">
      <c r="A10" s="63" t="s">
        <v>280</v>
      </c>
      <c r="B10" s="20" t="s">
        <v>63</v>
      </c>
      <c r="C10" s="63" t="s">
        <v>52</v>
      </c>
      <c r="D10" s="51">
        <v>557</v>
      </c>
      <c r="E10" s="51">
        <v>520.33992000000012</v>
      </c>
      <c r="F10" s="51">
        <v>336</v>
      </c>
      <c r="G10" s="51">
        <v>317.23048999999997</v>
      </c>
      <c r="H10" s="51">
        <v>351</v>
      </c>
      <c r="I10" s="51">
        <v>339.05002000000007</v>
      </c>
      <c r="J10" s="51">
        <v>116</v>
      </c>
      <c r="K10" s="51">
        <v>115.02076</v>
      </c>
      <c r="L10" s="51">
        <v>13</v>
      </c>
      <c r="M10" s="51">
        <v>12.380559999999999</v>
      </c>
      <c r="N10" s="51">
        <v>0</v>
      </c>
      <c r="O10" s="51">
        <v>0</v>
      </c>
      <c r="P10" s="52">
        <f t="shared" si="0"/>
        <v>1373</v>
      </c>
      <c r="Q10" s="52">
        <f t="shared" si="1"/>
        <v>1304.0217500000003</v>
      </c>
      <c r="R10" s="51">
        <v>46</v>
      </c>
      <c r="S10" s="51">
        <v>46</v>
      </c>
      <c r="T10" s="51">
        <v>0</v>
      </c>
      <c r="U10" s="51">
        <v>0</v>
      </c>
      <c r="V10" s="51">
        <v>19</v>
      </c>
      <c r="W10" s="51">
        <v>19</v>
      </c>
      <c r="X10" s="51">
        <v>0</v>
      </c>
      <c r="Y10" s="51">
        <v>0</v>
      </c>
      <c r="Z10" s="53">
        <f t="shared" si="7"/>
        <v>65</v>
      </c>
      <c r="AA10" s="53">
        <f t="shared" si="8"/>
        <v>65</v>
      </c>
      <c r="AB10" s="54">
        <f t="shared" si="2"/>
        <v>1438</v>
      </c>
      <c r="AC10" s="54">
        <f t="shared" si="3"/>
        <v>1369.0217500000003</v>
      </c>
      <c r="AD10" s="55">
        <v>3130241.5599999996</v>
      </c>
      <c r="AE10" s="56">
        <v>57526.99</v>
      </c>
      <c r="AF10" s="56">
        <v>3850</v>
      </c>
      <c r="AG10" s="56">
        <v>125652.62999999999</v>
      </c>
      <c r="AH10" s="56">
        <v>618428.44999999995</v>
      </c>
      <c r="AI10" s="56">
        <v>363195.34</v>
      </c>
      <c r="AJ10" s="57">
        <f t="shared" si="4"/>
        <v>4298894.97</v>
      </c>
      <c r="AK10" s="58">
        <v>426391.12</v>
      </c>
      <c r="AL10" s="58">
        <v>0</v>
      </c>
      <c r="AM10" s="59">
        <f t="shared" si="5"/>
        <v>426391.12</v>
      </c>
      <c r="AN10" s="60">
        <f t="shared" si="6"/>
        <v>4725286.09</v>
      </c>
      <c r="AO10" s="4"/>
      <c r="AP10" s="4"/>
    </row>
    <row r="11" spans="1:42" ht="30" x14ac:dyDescent="0.2">
      <c r="A11" s="63" t="s">
        <v>185</v>
      </c>
      <c r="B11" s="20" t="s">
        <v>63</v>
      </c>
      <c r="C11" s="63" t="s">
        <v>52</v>
      </c>
      <c r="D11" s="51">
        <v>23740</v>
      </c>
      <c r="E11" s="51">
        <v>22540.459699699462</v>
      </c>
      <c r="F11" s="51">
        <v>5973</v>
      </c>
      <c r="G11" s="51">
        <v>5751.8498406098342</v>
      </c>
      <c r="H11" s="51">
        <v>5350</v>
      </c>
      <c r="I11" s="51">
        <v>5087.1534603834571</v>
      </c>
      <c r="J11" s="51">
        <v>665</v>
      </c>
      <c r="K11" s="51">
        <v>649.34441441441436</v>
      </c>
      <c r="L11" s="51">
        <v>58</v>
      </c>
      <c r="M11" s="51">
        <v>58</v>
      </c>
      <c r="N11" s="51">
        <v>9663</v>
      </c>
      <c r="O11" s="51">
        <v>8840.4598957529251</v>
      </c>
      <c r="P11" s="52">
        <f t="shared" si="0"/>
        <v>45449</v>
      </c>
      <c r="Q11" s="52">
        <f t="shared" si="1"/>
        <v>42927.267310860094</v>
      </c>
      <c r="R11" s="51"/>
      <c r="S11" s="51">
        <v>1061.7900000000004</v>
      </c>
      <c r="T11" s="51"/>
      <c r="U11" s="51">
        <v>1</v>
      </c>
      <c r="V11" s="51"/>
      <c r="W11" s="51">
        <v>247.62</v>
      </c>
      <c r="X11" s="51"/>
      <c r="Y11" s="51">
        <v>9</v>
      </c>
      <c r="Z11" s="53">
        <f t="shared" si="7"/>
        <v>0</v>
      </c>
      <c r="AA11" s="53">
        <f t="shared" si="8"/>
        <v>1319.4100000000003</v>
      </c>
      <c r="AB11" s="54">
        <f t="shared" si="2"/>
        <v>45449</v>
      </c>
      <c r="AC11" s="54">
        <f t="shared" si="3"/>
        <v>44246.677310860097</v>
      </c>
      <c r="AD11" s="55">
        <v>106989399.24000004</v>
      </c>
      <c r="AE11" s="56">
        <v>0</v>
      </c>
      <c r="AF11" s="56">
        <v>0</v>
      </c>
      <c r="AG11" s="56">
        <v>7111598.6300000027</v>
      </c>
      <c r="AH11" s="56">
        <v>26620109.049999982</v>
      </c>
      <c r="AI11" s="56">
        <v>11117559.869999997</v>
      </c>
      <c r="AJ11" s="57">
        <f t="shared" si="4"/>
        <v>151838666.79000002</v>
      </c>
      <c r="AK11" s="58">
        <v>3678936.3499999996</v>
      </c>
      <c r="AL11" s="58">
        <v>591492.66999999993</v>
      </c>
      <c r="AM11" s="59">
        <f t="shared" si="5"/>
        <v>4270429.0199999996</v>
      </c>
      <c r="AN11" s="60">
        <f t="shared" si="6"/>
        <v>156109095.81000003</v>
      </c>
      <c r="AO11" s="50"/>
      <c r="AP11" s="4"/>
    </row>
    <row r="12" spans="1:42" ht="30" x14ac:dyDescent="0.2">
      <c r="A12" s="63" t="s">
        <v>187</v>
      </c>
      <c r="B12" s="20" t="s">
        <v>63</v>
      </c>
      <c r="C12" s="63" t="s">
        <v>52</v>
      </c>
      <c r="D12" s="51">
        <v>651</v>
      </c>
      <c r="E12" s="51">
        <v>603.68620999999939</v>
      </c>
      <c r="F12" s="51">
        <v>284</v>
      </c>
      <c r="G12" s="51">
        <v>266.19701000000003</v>
      </c>
      <c r="H12" s="51">
        <v>133</v>
      </c>
      <c r="I12" s="51">
        <v>129.90284</v>
      </c>
      <c r="J12" s="51">
        <v>16</v>
      </c>
      <c r="K12" s="51">
        <v>15.32222</v>
      </c>
      <c r="L12" s="51">
        <v>2</v>
      </c>
      <c r="M12" s="51">
        <v>2</v>
      </c>
      <c r="N12" s="51">
        <v>0</v>
      </c>
      <c r="O12" s="51">
        <v>0</v>
      </c>
      <c r="P12" s="52">
        <f t="shared" si="0"/>
        <v>1086</v>
      </c>
      <c r="Q12" s="52">
        <f t="shared" si="1"/>
        <v>1017.1082799999995</v>
      </c>
      <c r="R12" s="51">
        <v>249</v>
      </c>
      <c r="S12" s="51">
        <v>232.08</v>
      </c>
      <c r="T12" s="51">
        <v>0</v>
      </c>
      <c r="U12" s="51">
        <v>0</v>
      </c>
      <c r="V12" s="51">
        <v>36</v>
      </c>
      <c r="W12" s="51">
        <v>36</v>
      </c>
      <c r="X12" s="51">
        <v>0</v>
      </c>
      <c r="Y12" s="51">
        <v>0</v>
      </c>
      <c r="Z12" s="53">
        <f t="shared" si="7"/>
        <v>285</v>
      </c>
      <c r="AA12" s="53">
        <f t="shared" si="8"/>
        <v>268.08000000000004</v>
      </c>
      <c r="AB12" s="54">
        <f t="shared" si="2"/>
        <v>1371</v>
      </c>
      <c r="AC12" s="54">
        <f t="shared" si="3"/>
        <v>1285.1882799999994</v>
      </c>
      <c r="AD12" s="55">
        <v>1811865.4</v>
      </c>
      <c r="AE12" s="56">
        <v>18711.990000000002</v>
      </c>
      <c r="AF12" s="56">
        <v>7280</v>
      </c>
      <c r="AG12" s="56">
        <v>40308.11</v>
      </c>
      <c r="AH12" s="56">
        <v>341703.87</v>
      </c>
      <c r="AI12" s="56">
        <v>145891.24</v>
      </c>
      <c r="AJ12" s="57">
        <f t="shared" si="4"/>
        <v>2365760.6100000003</v>
      </c>
      <c r="AK12" s="58">
        <v>720724.72</v>
      </c>
      <c r="AL12" s="58">
        <v>0</v>
      </c>
      <c r="AM12" s="59">
        <f t="shared" si="5"/>
        <v>720724.72</v>
      </c>
      <c r="AN12" s="60">
        <f t="shared" si="6"/>
        <v>3086485.33</v>
      </c>
      <c r="AO12" s="4" t="s">
        <v>333</v>
      </c>
      <c r="AP12" s="4"/>
    </row>
    <row r="13" spans="1:42" ht="45" x14ac:dyDescent="0.2">
      <c r="A13" s="63" t="s">
        <v>255</v>
      </c>
      <c r="B13" s="20" t="s">
        <v>129</v>
      </c>
      <c r="C13" s="63" t="s">
        <v>52</v>
      </c>
      <c r="D13" s="83">
        <v>0</v>
      </c>
      <c r="E13" s="83">
        <v>0</v>
      </c>
      <c r="F13" s="83">
        <v>0</v>
      </c>
      <c r="G13" s="83">
        <v>0</v>
      </c>
      <c r="H13" s="83">
        <v>0</v>
      </c>
      <c r="I13" s="83">
        <v>0</v>
      </c>
      <c r="J13" s="83">
        <v>0</v>
      </c>
      <c r="K13" s="83">
        <v>0</v>
      </c>
      <c r="L13" s="83">
        <v>0</v>
      </c>
      <c r="M13" s="83">
        <v>0</v>
      </c>
      <c r="N13" s="83">
        <v>1680</v>
      </c>
      <c r="O13" s="83">
        <v>1506.7078530575593</v>
      </c>
      <c r="P13" s="52">
        <f t="shared" si="0"/>
        <v>1680</v>
      </c>
      <c r="Q13" s="52">
        <f t="shared" si="1"/>
        <v>1506.7078530575593</v>
      </c>
      <c r="R13" s="51">
        <v>167</v>
      </c>
      <c r="S13" s="51">
        <v>167</v>
      </c>
      <c r="T13" s="51">
        <v>1</v>
      </c>
      <c r="U13" s="51">
        <v>1</v>
      </c>
      <c r="V13" s="51">
        <v>0</v>
      </c>
      <c r="W13" s="51">
        <v>0</v>
      </c>
      <c r="X13" s="51">
        <v>0</v>
      </c>
      <c r="Y13" s="51">
        <v>0</v>
      </c>
      <c r="Z13" s="53">
        <f>SUM(R13,T13,V13,X13,)</f>
        <v>168</v>
      </c>
      <c r="AA13" s="53">
        <f>SUM(S13,U13,W13,Y13)</f>
        <v>168</v>
      </c>
      <c r="AB13" s="54">
        <f t="shared" si="2"/>
        <v>1848</v>
      </c>
      <c r="AC13" s="54">
        <f t="shared" si="3"/>
        <v>1674.7078530575593</v>
      </c>
      <c r="AD13" s="55">
        <v>4888312.9599999981</v>
      </c>
      <c r="AE13" s="56">
        <v>62408.099999999991</v>
      </c>
      <c r="AF13" s="56">
        <v>0</v>
      </c>
      <c r="AG13" s="56">
        <v>17559.560000000001</v>
      </c>
      <c r="AH13" s="56">
        <v>1051146.7499999998</v>
      </c>
      <c r="AI13" s="56">
        <v>535935.94999999995</v>
      </c>
      <c r="AJ13" s="57">
        <f t="shared" si="4"/>
        <v>6555363.3199999975</v>
      </c>
      <c r="AK13" s="58">
        <v>798106.48999999987</v>
      </c>
      <c r="AL13" s="58">
        <v>0</v>
      </c>
      <c r="AM13" s="59">
        <f t="shared" si="5"/>
        <v>798106.48999999987</v>
      </c>
      <c r="AN13" s="60">
        <f t="shared" si="6"/>
        <v>7353469.8099999977</v>
      </c>
      <c r="AO13" s="4" t="s">
        <v>331</v>
      </c>
      <c r="AP13" s="4"/>
    </row>
    <row r="14" spans="1:42" ht="45" x14ac:dyDescent="0.2">
      <c r="A14" s="63" t="s">
        <v>189</v>
      </c>
      <c r="B14" s="20" t="s">
        <v>129</v>
      </c>
      <c r="C14" s="63" t="s">
        <v>52</v>
      </c>
      <c r="D14" s="83">
        <v>0</v>
      </c>
      <c r="E14" s="83">
        <v>0</v>
      </c>
      <c r="F14" s="83">
        <v>0</v>
      </c>
      <c r="G14" s="83">
        <v>0</v>
      </c>
      <c r="H14" s="83">
        <v>0</v>
      </c>
      <c r="I14" s="83">
        <v>0</v>
      </c>
      <c r="J14" s="83">
        <v>0</v>
      </c>
      <c r="K14" s="83">
        <v>0</v>
      </c>
      <c r="L14" s="83">
        <v>0</v>
      </c>
      <c r="M14" s="83">
        <v>0</v>
      </c>
      <c r="N14" s="83">
        <v>82</v>
      </c>
      <c r="O14" s="83">
        <v>76.72</v>
      </c>
      <c r="P14" s="52">
        <f t="shared" si="0"/>
        <v>82</v>
      </c>
      <c r="Q14" s="52">
        <f t="shared" si="1"/>
        <v>76.72</v>
      </c>
      <c r="R14" s="51">
        <v>0</v>
      </c>
      <c r="S14" s="51">
        <v>0</v>
      </c>
      <c r="T14" s="51">
        <v>0</v>
      </c>
      <c r="U14" s="51">
        <v>0</v>
      </c>
      <c r="V14" s="51">
        <v>0</v>
      </c>
      <c r="W14" s="51">
        <v>0</v>
      </c>
      <c r="X14" s="51">
        <v>0</v>
      </c>
      <c r="Y14" s="51">
        <v>0</v>
      </c>
      <c r="Z14" s="53">
        <f>SUM(R14,T14,V14,X14,)</f>
        <v>0</v>
      </c>
      <c r="AA14" s="53">
        <f>SUM(S14,U14,W14,Y14)</f>
        <v>0</v>
      </c>
      <c r="AB14" s="54">
        <f t="shared" si="2"/>
        <v>82</v>
      </c>
      <c r="AC14" s="54">
        <f t="shared" si="3"/>
        <v>76.72</v>
      </c>
      <c r="AD14" s="55">
        <v>218150.06</v>
      </c>
      <c r="AE14" s="56">
        <v>50.01</v>
      </c>
      <c r="AF14" s="56">
        <v>0</v>
      </c>
      <c r="AG14" s="56">
        <v>14741.32</v>
      </c>
      <c r="AH14" s="56">
        <v>42379.31</v>
      </c>
      <c r="AI14" s="56">
        <v>24275.11</v>
      </c>
      <c r="AJ14" s="57">
        <f t="shared" si="4"/>
        <v>299595.81</v>
      </c>
      <c r="AK14" s="58">
        <v>0</v>
      </c>
      <c r="AL14" s="58">
        <v>0</v>
      </c>
      <c r="AM14" s="59">
        <f t="shared" si="5"/>
        <v>0</v>
      </c>
      <c r="AN14" s="60">
        <f t="shared" si="6"/>
        <v>299595.81</v>
      </c>
      <c r="AO14" s="4"/>
      <c r="AP14" s="4"/>
    </row>
    <row r="15" spans="1:42" ht="45" x14ac:dyDescent="0.2">
      <c r="A15" s="63" t="s">
        <v>53</v>
      </c>
      <c r="B15" s="20" t="s">
        <v>129</v>
      </c>
      <c r="C15" s="63" t="s">
        <v>52</v>
      </c>
      <c r="D15" s="83">
        <v>5</v>
      </c>
      <c r="E15" s="83">
        <v>5</v>
      </c>
      <c r="F15" s="83">
        <v>10</v>
      </c>
      <c r="G15" s="83">
        <v>8.6</v>
      </c>
      <c r="H15" s="83">
        <v>22</v>
      </c>
      <c r="I15" s="83">
        <v>21.8</v>
      </c>
      <c r="J15" s="83">
        <v>7</v>
      </c>
      <c r="K15" s="83">
        <v>7</v>
      </c>
      <c r="L15" s="83">
        <v>1</v>
      </c>
      <c r="M15" s="83">
        <v>1</v>
      </c>
      <c r="N15" s="83">
        <v>1</v>
      </c>
      <c r="O15" s="83">
        <v>0.4</v>
      </c>
      <c r="P15" s="52">
        <f t="shared" si="0"/>
        <v>46</v>
      </c>
      <c r="Q15" s="52">
        <f t="shared" si="1"/>
        <v>43.8</v>
      </c>
      <c r="R15" s="51">
        <v>8</v>
      </c>
      <c r="S15" s="51">
        <v>8</v>
      </c>
      <c r="T15" s="51">
        <v>0</v>
      </c>
      <c r="U15" s="51">
        <v>0</v>
      </c>
      <c r="V15" s="51">
        <v>0</v>
      </c>
      <c r="W15" s="51">
        <v>0</v>
      </c>
      <c r="X15" s="51">
        <v>0</v>
      </c>
      <c r="Y15" s="51">
        <v>0</v>
      </c>
      <c r="Z15" s="53">
        <f t="shared" si="7"/>
        <v>8</v>
      </c>
      <c r="AA15" s="53">
        <f t="shared" si="8"/>
        <v>8</v>
      </c>
      <c r="AB15" s="54">
        <f t="shared" si="2"/>
        <v>54</v>
      </c>
      <c r="AC15" s="54">
        <f t="shared" si="3"/>
        <v>51.8</v>
      </c>
      <c r="AD15" s="55">
        <v>148999.75999999995</v>
      </c>
      <c r="AE15" s="56">
        <v>2647.4300000000021</v>
      </c>
      <c r="AF15" s="56">
        <v>2380</v>
      </c>
      <c r="AG15" s="56">
        <v>0</v>
      </c>
      <c r="AH15" s="56">
        <v>25542.89</v>
      </c>
      <c r="AI15" s="56">
        <v>26311.210000000006</v>
      </c>
      <c r="AJ15" s="57">
        <f t="shared" si="4"/>
        <v>205881.28999999998</v>
      </c>
      <c r="AK15" s="58">
        <v>50113.42</v>
      </c>
      <c r="AL15" s="58">
        <v>0</v>
      </c>
      <c r="AM15" s="59">
        <f t="shared" si="5"/>
        <v>50113.42</v>
      </c>
      <c r="AN15" s="60">
        <f t="shared" si="6"/>
        <v>255994.70999999996</v>
      </c>
      <c r="AO15" s="4" t="s">
        <v>332</v>
      </c>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34</v>
      </c>
      <c r="O16" s="83">
        <v>32.520000000000003</v>
      </c>
      <c r="P16" s="52">
        <f t="shared" si="0"/>
        <v>34</v>
      </c>
      <c r="Q16" s="52">
        <f t="shared" si="1"/>
        <v>32.520000000000003</v>
      </c>
      <c r="R16" s="51">
        <v>0</v>
      </c>
      <c r="S16" s="51">
        <v>0</v>
      </c>
      <c r="T16" s="51">
        <v>0</v>
      </c>
      <c r="U16" s="51">
        <v>0</v>
      </c>
      <c r="V16" s="51">
        <v>0</v>
      </c>
      <c r="W16" s="51">
        <v>0</v>
      </c>
      <c r="X16" s="51">
        <v>0</v>
      </c>
      <c r="Y16" s="51">
        <v>0</v>
      </c>
      <c r="Z16" s="53">
        <f t="shared" si="7"/>
        <v>0</v>
      </c>
      <c r="AA16" s="53">
        <f t="shared" si="8"/>
        <v>0</v>
      </c>
      <c r="AB16" s="54">
        <f t="shared" si="2"/>
        <v>34</v>
      </c>
      <c r="AC16" s="54">
        <f t="shared" si="3"/>
        <v>32.520000000000003</v>
      </c>
      <c r="AD16" s="55">
        <v>145515.4</v>
      </c>
      <c r="AE16" s="56">
        <v>0</v>
      </c>
      <c r="AF16" s="56">
        <v>0</v>
      </c>
      <c r="AG16" s="56">
        <v>0</v>
      </c>
      <c r="AH16" s="56">
        <v>27564.5</v>
      </c>
      <c r="AI16" s="56">
        <v>17153.830000000002</v>
      </c>
      <c r="AJ16" s="57">
        <f t="shared" si="4"/>
        <v>190233.72999999998</v>
      </c>
      <c r="AK16" s="58">
        <v>0</v>
      </c>
      <c r="AL16" s="58">
        <v>0</v>
      </c>
      <c r="AM16" s="59">
        <f t="shared" si="5"/>
        <v>0</v>
      </c>
      <c r="AN16" s="60">
        <f t="shared" si="6"/>
        <v>190233.72999999998</v>
      </c>
      <c r="AO16" s="4"/>
      <c r="AP16" s="4"/>
    </row>
    <row r="17" spans="1:42" ht="45" x14ac:dyDescent="0.2">
      <c r="A17" s="63" t="s">
        <v>191</v>
      </c>
      <c r="B17" s="20" t="s">
        <v>129</v>
      </c>
      <c r="C17" s="63" t="s">
        <v>52</v>
      </c>
      <c r="D17" s="83">
        <v>19</v>
      </c>
      <c r="E17" s="83">
        <v>18</v>
      </c>
      <c r="F17" s="83">
        <v>67</v>
      </c>
      <c r="G17" s="83">
        <v>65.2</v>
      </c>
      <c r="H17" s="83">
        <v>22</v>
      </c>
      <c r="I17" s="83">
        <v>21.6</v>
      </c>
      <c r="J17" s="83">
        <v>6</v>
      </c>
      <c r="K17" s="83">
        <v>6</v>
      </c>
      <c r="L17" s="83">
        <v>1</v>
      </c>
      <c r="M17" s="83">
        <v>1</v>
      </c>
      <c r="N17" s="83">
        <v>0</v>
      </c>
      <c r="O17" s="83">
        <v>0</v>
      </c>
      <c r="P17" s="52">
        <f t="shared" si="0"/>
        <v>115</v>
      </c>
      <c r="Q17" s="52">
        <f t="shared" si="1"/>
        <v>111.80000000000001</v>
      </c>
      <c r="R17" s="51">
        <v>8</v>
      </c>
      <c r="S17" s="51">
        <v>8</v>
      </c>
      <c r="T17" s="51">
        <v>0</v>
      </c>
      <c r="U17" s="51">
        <v>0</v>
      </c>
      <c r="V17" s="51">
        <v>0</v>
      </c>
      <c r="W17" s="51">
        <v>0</v>
      </c>
      <c r="X17" s="51">
        <v>0</v>
      </c>
      <c r="Y17" s="51">
        <v>0</v>
      </c>
      <c r="Z17" s="53">
        <f t="shared" si="7"/>
        <v>8</v>
      </c>
      <c r="AA17" s="53">
        <f t="shared" si="8"/>
        <v>8</v>
      </c>
      <c r="AB17" s="54">
        <f t="shared" si="2"/>
        <v>123</v>
      </c>
      <c r="AC17" s="54">
        <f t="shared" si="3"/>
        <v>119.80000000000001</v>
      </c>
      <c r="AD17" s="55">
        <v>272640.74</v>
      </c>
      <c r="AE17" s="56">
        <v>1967</v>
      </c>
      <c r="AF17" s="56">
        <v>0</v>
      </c>
      <c r="AG17" s="56">
        <v>4312.5</v>
      </c>
      <c r="AH17" s="56">
        <v>47821.62</v>
      </c>
      <c r="AI17" s="56">
        <v>27513.970000000005</v>
      </c>
      <c r="AJ17" s="57">
        <f t="shared" si="4"/>
        <v>354255.83</v>
      </c>
      <c r="AK17" s="58">
        <v>24000</v>
      </c>
      <c r="AL17" s="58">
        <v>0</v>
      </c>
      <c r="AM17" s="59">
        <f t="shared" si="5"/>
        <v>24000</v>
      </c>
      <c r="AN17" s="60">
        <f t="shared" si="6"/>
        <v>378255.83</v>
      </c>
      <c r="AO17" s="4"/>
      <c r="AP17" s="4"/>
    </row>
    <row r="18" spans="1:42" ht="45" x14ac:dyDescent="0.2">
      <c r="A18" s="63" t="s">
        <v>274</v>
      </c>
      <c r="B18" s="20" t="s">
        <v>129</v>
      </c>
      <c r="C18" s="63" t="s">
        <v>52</v>
      </c>
      <c r="D18" s="83">
        <v>13</v>
      </c>
      <c r="E18" s="83">
        <v>9</v>
      </c>
      <c r="F18" s="83">
        <v>25</v>
      </c>
      <c r="G18" s="83">
        <v>24</v>
      </c>
      <c r="H18" s="83">
        <v>129</v>
      </c>
      <c r="I18" s="83">
        <v>118</v>
      </c>
      <c r="J18" s="83">
        <v>43</v>
      </c>
      <c r="K18" s="83">
        <v>2</v>
      </c>
      <c r="L18" s="83">
        <v>3</v>
      </c>
      <c r="M18" s="83">
        <v>3</v>
      </c>
      <c r="N18" s="83">
        <v>11</v>
      </c>
      <c r="O18" s="83">
        <v>11</v>
      </c>
      <c r="P18" s="52">
        <f t="shared" si="0"/>
        <v>224</v>
      </c>
      <c r="Q18" s="52">
        <f t="shared" si="1"/>
        <v>167</v>
      </c>
      <c r="R18" s="51">
        <v>0</v>
      </c>
      <c r="S18" s="51">
        <v>0</v>
      </c>
      <c r="T18" s="51">
        <v>0</v>
      </c>
      <c r="U18" s="51">
        <v>0</v>
      </c>
      <c r="V18" s="51">
        <v>0</v>
      </c>
      <c r="W18" s="51">
        <v>0</v>
      </c>
      <c r="X18" s="51">
        <v>0</v>
      </c>
      <c r="Y18" s="51">
        <v>0</v>
      </c>
      <c r="Z18" s="53">
        <f t="shared" si="7"/>
        <v>0</v>
      </c>
      <c r="AA18" s="53">
        <f t="shared" si="8"/>
        <v>0</v>
      </c>
      <c r="AB18" s="54">
        <f t="shared" si="2"/>
        <v>224</v>
      </c>
      <c r="AC18" s="54">
        <f t="shared" si="3"/>
        <v>167</v>
      </c>
      <c r="AD18" s="55">
        <v>556325.99</v>
      </c>
      <c r="AE18" s="56">
        <v>9798.9599999999991</v>
      </c>
      <c r="AF18" s="56">
        <v>400</v>
      </c>
      <c r="AG18" s="56">
        <v>3328.3</v>
      </c>
      <c r="AH18" s="56">
        <v>112900.77</v>
      </c>
      <c r="AI18" s="56">
        <v>59322.26</v>
      </c>
      <c r="AJ18" s="57">
        <f t="shared" si="4"/>
        <v>742076.28</v>
      </c>
      <c r="AK18" s="58">
        <v>0</v>
      </c>
      <c r="AL18" s="58">
        <v>0</v>
      </c>
      <c r="AM18" s="59">
        <f t="shared" si="5"/>
        <v>0</v>
      </c>
      <c r="AN18" s="60">
        <f t="shared" si="6"/>
        <v>742076.28</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Bradley, Isabel</cp:lastModifiedBy>
  <cp:lastPrinted>2011-05-16T09:46:00Z</cp:lastPrinted>
  <dcterms:created xsi:type="dcterms:W3CDTF">2011-03-30T15:28:39Z</dcterms:created>
  <dcterms:modified xsi:type="dcterms:W3CDTF">2017-04-26T14:58:28Z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